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primm\Desktop\"/>
    </mc:Choice>
  </mc:AlternateContent>
  <xr:revisionPtr revIDLastSave="0" documentId="13_ncr:1_{435A0AD6-230B-44BC-975C-F708E7AC97A1}" xr6:coauthVersionLast="36" xr6:coauthVersionMax="36" xr10:uidLastSave="{00000000-0000-0000-0000-000000000000}"/>
  <bookViews>
    <workbookView xWindow="0" yWindow="0" windowWidth="28800" windowHeight="10305" xr2:uid="{CFEFDC34-43B9-446C-9E10-82071BD87AFC}"/>
  </bookViews>
  <sheets>
    <sheet name="Sheet1" sheetId="1" r:id="rId1"/>
  </sheets>
  <definedNames>
    <definedName name="_xlnm.Print_Area" localSheetId="0">Sheet1!$A$1:$AB$33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8" i="1" l="1"/>
  <c r="Z18" i="1" s="1"/>
  <c r="X18" i="1"/>
  <c r="V18" i="1" s="1"/>
  <c r="T18" i="1"/>
  <c r="R18" i="1" s="1"/>
  <c r="P18" i="1"/>
  <c r="N18" i="1" s="1"/>
  <c r="L18" i="1"/>
  <c r="J18" i="1" s="1"/>
  <c r="H18" i="1"/>
  <c r="F18" i="1" s="1"/>
  <c r="D18" i="1"/>
  <c r="B18" i="1" s="1"/>
  <c r="AB17" i="1"/>
  <c r="Z17" i="1" s="1"/>
  <c r="X17" i="1"/>
  <c r="V17" i="1" s="1"/>
  <c r="T17" i="1"/>
  <c r="R17" i="1" s="1"/>
  <c r="P17" i="1"/>
  <c r="N17" i="1" s="1"/>
  <c r="L17" i="1"/>
  <c r="J17" i="1" s="1"/>
  <c r="H17" i="1"/>
  <c r="F17" i="1" s="1"/>
  <c r="D17" i="1"/>
  <c r="B17" i="1" s="1"/>
  <c r="AB16" i="1"/>
  <c r="X16" i="1"/>
  <c r="V16" i="1" s="1"/>
  <c r="T16" i="1"/>
  <c r="P16" i="1"/>
  <c r="N16" i="1" s="1"/>
  <c r="L16" i="1"/>
  <c r="J16" i="1" s="1"/>
  <c r="H16" i="1"/>
  <c r="F16" i="1" s="1"/>
  <c r="D16" i="1"/>
  <c r="B16" i="1" s="1"/>
  <c r="AB15" i="1"/>
  <c r="X15" i="1"/>
  <c r="V15" i="1" s="1"/>
  <c r="T15" i="1"/>
  <c r="R15" i="1" s="1"/>
  <c r="P15" i="1"/>
  <c r="N15" i="1" s="1"/>
  <c r="L15" i="1"/>
  <c r="J15" i="1" s="1"/>
  <c r="H15" i="1"/>
  <c r="F15" i="1" s="1"/>
  <c r="D15" i="1"/>
  <c r="B15" i="1" s="1"/>
  <c r="AB14" i="1"/>
  <c r="Z14" i="1" s="1"/>
  <c r="X14" i="1"/>
  <c r="V14" i="1" s="1"/>
  <c r="T14" i="1"/>
  <c r="R14" i="1" s="1"/>
  <c r="P14" i="1"/>
  <c r="L14" i="1"/>
  <c r="H14" i="1"/>
  <c r="F14" i="1" s="1"/>
  <c r="D14" i="1"/>
  <c r="B14" i="1" s="1"/>
  <c r="AB13" i="1"/>
  <c r="Z13" i="1" s="1"/>
  <c r="X13" i="1"/>
  <c r="V13" i="1" s="1"/>
  <c r="T13" i="1"/>
  <c r="R13" i="1" s="1"/>
  <c r="P13" i="1"/>
  <c r="N13" i="1" s="1"/>
  <c r="L13" i="1"/>
  <c r="J13" i="1" s="1"/>
  <c r="H13" i="1"/>
  <c r="F13" i="1" s="1"/>
  <c r="D13" i="1"/>
  <c r="B13" i="1" s="1"/>
  <c r="AB12" i="1"/>
  <c r="Z12" i="1" s="1"/>
  <c r="X12" i="1"/>
  <c r="V12" i="1" s="1"/>
  <c r="T12" i="1"/>
  <c r="P12" i="1"/>
  <c r="N12" i="1" s="1"/>
  <c r="L12" i="1"/>
  <c r="J12" i="1" s="1"/>
  <c r="H12" i="1"/>
  <c r="F12" i="1" s="1"/>
  <c r="D12" i="1"/>
  <c r="B12" i="1" s="1"/>
  <c r="AB11" i="1"/>
  <c r="X11" i="1"/>
  <c r="V11" i="1" s="1"/>
  <c r="T11" i="1"/>
  <c r="R11" i="1" s="1"/>
  <c r="P11" i="1"/>
  <c r="N11" i="1" s="1"/>
  <c r="L11" i="1"/>
  <c r="H11" i="1"/>
  <c r="F11" i="1" s="1"/>
  <c r="D11" i="1"/>
  <c r="B11" i="1" s="1"/>
  <c r="AB10" i="1"/>
  <c r="Z10" i="1" s="1"/>
  <c r="X10" i="1"/>
  <c r="V10" i="1" s="1"/>
  <c r="T10" i="1"/>
  <c r="R10" i="1" s="1"/>
  <c r="P10" i="1"/>
  <c r="N10" i="1" s="1"/>
  <c r="L10" i="1"/>
  <c r="H10" i="1"/>
  <c r="F10" i="1" s="1"/>
  <c r="D10" i="1"/>
  <c r="B10" i="1" s="1"/>
  <c r="AB9" i="1"/>
  <c r="Z9" i="1" s="1"/>
  <c r="X9" i="1"/>
  <c r="V9" i="1" s="1"/>
  <c r="T9" i="1"/>
  <c r="P9" i="1"/>
  <c r="N9" i="1" s="1"/>
  <c r="L9" i="1"/>
  <c r="J9" i="1" s="1"/>
  <c r="H9" i="1"/>
  <c r="F9" i="1" s="1"/>
  <c r="D9" i="1"/>
  <c r="B9" i="1" s="1"/>
  <c r="AB8" i="1"/>
  <c r="Z8" i="1" s="1"/>
  <c r="X8" i="1"/>
  <c r="V8" i="1" s="1"/>
  <c r="T8" i="1"/>
  <c r="R8" i="1" s="1"/>
  <c r="P8" i="1"/>
  <c r="N8" i="1" s="1"/>
  <c r="L8" i="1"/>
  <c r="J8" i="1" s="1"/>
  <c r="H8" i="1"/>
  <c r="F8" i="1" s="1"/>
  <c r="D8" i="1"/>
  <c r="B8" i="1" s="1"/>
  <c r="AB7" i="1"/>
  <c r="X7" i="1"/>
  <c r="V7" i="1" s="1"/>
  <c r="T7" i="1"/>
  <c r="R7" i="1" s="1"/>
  <c r="P7" i="1"/>
  <c r="N7" i="1" s="1"/>
  <c r="L7" i="1"/>
  <c r="J7" i="1" s="1"/>
  <c r="H7" i="1"/>
  <c r="F7" i="1" s="1"/>
  <c r="D7" i="1"/>
  <c r="B7" i="1" s="1"/>
  <c r="AB6" i="1"/>
  <c r="Z6" i="1" s="1"/>
  <c r="X6" i="1"/>
  <c r="V6" i="1" s="1"/>
  <c r="T6" i="1"/>
  <c r="R6" i="1" s="1"/>
  <c r="P6" i="1"/>
  <c r="N6" i="1" s="1"/>
  <c r="L6" i="1"/>
  <c r="H6" i="1"/>
  <c r="F6" i="1" s="1"/>
  <c r="D6" i="1"/>
  <c r="B6" i="1" s="1"/>
  <c r="AB5" i="1"/>
  <c r="Z5" i="1" s="1"/>
  <c r="X5" i="1"/>
  <c r="V5" i="1" s="1"/>
  <c r="T5" i="1"/>
  <c r="R5" i="1" s="1"/>
  <c r="P5" i="1"/>
  <c r="N5" i="1" s="1"/>
  <c r="L5" i="1"/>
  <c r="J5" i="1" s="1"/>
  <c r="H5" i="1"/>
  <c r="F5" i="1" s="1"/>
  <c r="D5" i="1"/>
  <c r="B5" i="1" s="1"/>
  <c r="AB4" i="1"/>
  <c r="X4" i="1"/>
  <c r="V4" i="1" s="1"/>
  <c r="T4" i="1"/>
  <c r="P4" i="1"/>
  <c r="N4" i="1" s="1"/>
  <c r="L4" i="1"/>
  <c r="J4" i="1" s="1"/>
  <c r="H4" i="1"/>
  <c r="F4" i="1" s="1"/>
  <c r="D4" i="1"/>
  <c r="B4" i="1" s="1"/>
  <c r="R4" i="1" l="1"/>
  <c r="R16" i="1"/>
  <c r="Z4" i="1"/>
  <c r="J11" i="1"/>
  <c r="R12" i="1"/>
  <c r="N14" i="1"/>
  <c r="Z16" i="1"/>
  <c r="J6" i="1"/>
  <c r="Z7" i="1"/>
  <c r="J10" i="1"/>
  <c r="Z11" i="1"/>
  <c r="J14" i="1"/>
  <c r="Z15" i="1"/>
  <c r="R9" i="1"/>
</calcChain>
</file>

<file path=xl/sharedStrings.xml><?xml version="1.0" encoding="utf-8"?>
<sst xmlns="http://schemas.openxmlformats.org/spreadsheetml/2006/main" count="90" uniqueCount="59">
  <si>
    <t>CT GROUP 1 (100 % NATL)</t>
  </si>
  <si>
    <t>CT GROUP 2 (105% NATL)</t>
  </si>
  <si>
    <t>CT GROUP 3 (110% NATL)</t>
  </si>
  <si>
    <t>CT GROUP 4 (115% NATL)</t>
  </si>
  <si>
    <t>CT Group 5 (120% NATL)</t>
  </si>
  <si>
    <t>CT Group 6 (125% NATL)</t>
  </si>
  <si>
    <t>CT Group 7 (130% NATL)</t>
  </si>
  <si>
    <t>Grade</t>
  </si>
  <si>
    <t>Min</t>
  </si>
  <si>
    <t>Mid</t>
  </si>
  <si>
    <t>Max</t>
  </si>
  <si>
    <t>ANR LOCATIONS BY GEOGRAPHIC GROUP (Recommended change for those in tan)</t>
  </si>
  <si>
    <t>Colusa County</t>
  </si>
  <si>
    <t>Fresno Madera MCP HQ, KARE, Westside REC</t>
  </si>
  <si>
    <t>Orange County</t>
  </si>
  <si>
    <t xml:space="preserve">Monterey County </t>
  </si>
  <si>
    <t>Alameda County (NPI)</t>
  </si>
  <si>
    <t xml:space="preserve">Marin County </t>
  </si>
  <si>
    <t>San Mateo County</t>
  </si>
  <si>
    <t>Glenn County</t>
  </si>
  <si>
    <t>Kings County</t>
  </si>
  <si>
    <t>Ventura County and Hansen REC</t>
  </si>
  <si>
    <t xml:space="preserve">Los Angeles County </t>
  </si>
  <si>
    <t>Contra Costa County</t>
  </si>
  <si>
    <t>San Benito County</t>
  </si>
  <si>
    <t>San Francisco County</t>
  </si>
  <si>
    <t>Humboldt/Del Norte County</t>
  </si>
  <si>
    <t>Sierra Foothill REC</t>
  </si>
  <si>
    <t xml:space="preserve">Davis Based Units </t>
  </si>
  <si>
    <t>Sonoma County</t>
  </si>
  <si>
    <t>Santa Clara County</t>
  </si>
  <si>
    <t>Lake County</t>
  </si>
  <si>
    <t>Sutter County/Yuba City MCP HQ</t>
  </si>
  <si>
    <t>Sac/Woodland/Solano MCP HQ</t>
  </si>
  <si>
    <t>Napa County</t>
  </si>
  <si>
    <t>Mendocino County, Hopland REC</t>
  </si>
  <si>
    <t>Imperial County and Desert REC</t>
  </si>
  <si>
    <t>San Bernardino County</t>
  </si>
  <si>
    <t>Santa Barbara/San Luis Obisbo County</t>
  </si>
  <si>
    <t xml:space="preserve">Tehama County </t>
  </si>
  <si>
    <t>Inyo/Mono - Bishop</t>
  </si>
  <si>
    <t>Riverside County</t>
  </si>
  <si>
    <t>Santa Cruz County</t>
  </si>
  <si>
    <t>Butte County</t>
  </si>
  <si>
    <t>Lassen/Plumas/Sierra - Susanville</t>
  </si>
  <si>
    <t>Kern County</t>
  </si>
  <si>
    <t>Siskiyou County, Intermountain REC</t>
  </si>
  <si>
    <t>San Diego County</t>
  </si>
  <si>
    <t xml:space="preserve">South Coast REC </t>
  </si>
  <si>
    <t>Tulare County, Lindcove REC</t>
  </si>
  <si>
    <t xml:space="preserve">Central Sierra MCP - Eldorado County </t>
  </si>
  <si>
    <t xml:space="preserve">Merced County </t>
  </si>
  <si>
    <t>Placer Nevada County</t>
  </si>
  <si>
    <t>Mariposa County</t>
  </si>
  <si>
    <t xml:space="preserve">San Joaquin County </t>
  </si>
  <si>
    <t xml:space="preserve">Shasta/Trinity County </t>
  </si>
  <si>
    <t>Modesto - Stanislaus County</t>
  </si>
  <si>
    <t xml:space="preserve">Modoc County </t>
  </si>
  <si>
    <t>2024 ANR CAREER TRACKS SALARY STRUCTURES BY GEOGRAPHIC GROUP
EFFECTIVE JANUARY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</si>
</sst>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4" borderId="7" xfId="1" applyFont="1" applyFill="1" applyBorder="1" applyAlignment="1">
      <alignment horizontal="center" wrapText="1"/>
    </xf>
    <xf numFmtId="164" fontId="2" fillId="4" borderId="8" xfId="1" applyNumberFormat="1" applyFont="1" applyFill="1" applyBorder="1" applyAlignment="1">
      <alignment horizontal="center" wrapText="1"/>
    </xf>
    <xf numFmtId="164" fontId="2" fillId="4" borderId="9" xfId="1" applyNumberFormat="1" applyFont="1" applyFill="1" applyBorder="1" applyAlignment="1">
      <alignment horizontal="center" wrapText="1"/>
    </xf>
    <xf numFmtId="0" fontId="1" fillId="0" borderId="10" xfId="1" applyBorder="1" applyAlignment="1">
      <alignment horizontal="center"/>
    </xf>
    <xf numFmtId="6" fontId="5" fillId="0" borderId="11" xfId="2" applyNumberFormat="1" applyFont="1" applyBorder="1" applyAlignment="1">
      <alignment horizontal="center" wrapText="1"/>
    </xf>
    <xf numFmtId="164" fontId="1" fillId="0" borderId="11" xfId="1" applyNumberFormat="1" applyBorder="1" applyAlignment="1">
      <alignment horizontal="center"/>
    </xf>
    <xf numFmtId="6" fontId="7" fillId="0" borderId="11" xfId="2" applyNumberFormat="1" applyFont="1" applyBorder="1" applyAlignment="1">
      <alignment horizontal="center" wrapText="1" readingOrder="1"/>
    </xf>
    <xf numFmtId="5" fontId="0" fillId="0" borderId="11" xfId="4" applyNumberFormat="1" applyFont="1" applyFill="1" applyBorder="1" applyAlignment="1">
      <alignment horizontal="center"/>
    </xf>
    <xf numFmtId="0" fontId="1" fillId="0" borderId="12" xfId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" fillId="0" borderId="13" xfId="1" applyBorder="1" applyAlignment="1">
      <alignment horizontal="center"/>
    </xf>
    <xf numFmtId="164" fontId="1" fillId="0" borderId="14" xfId="1" applyNumberFormat="1" applyBorder="1" applyAlignment="1">
      <alignment horizontal="center"/>
    </xf>
    <xf numFmtId="6" fontId="5" fillId="0" borderId="14" xfId="2" applyNumberFormat="1" applyFont="1" applyBorder="1" applyAlignment="1">
      <alignment horizontal="center" wrapText="1"/>
    </xf>
    <xf numFmtId="5" fontId="0" fillId="0" borderId="14" xfId="4" applyNumberFormat="1" applyFont="1" applyFill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165" fontId="0" fillId="0" borderId="0" xfId="4" applyNumberFormat="1" applyFont="1" applyFill="1" applyBorder="1"/>
    <xf numFmtId="165" fontId="0" fillId="0" borderId="0" xfId="4" applyNumberFormat="1" applyFont="1" applyBorder="1"/>
    <xf numFmtId="0" fontId="1" fillId="0" borderId="20" xfId="1" applyBorder="1" applyAlignment="1">
      <alignment horizontal="center"/>
    </xf>
    <xf numFmtId="6" fontId="5" fillId="0" borderId="19" xfId="2" applyNumberFormat="1" applyFont="1" applyBorder="1" applyAlignment="1">
      <alignment horizontal="center" wrapText="1"/>
    </xf>
    <xf numFmtId="0" fontId="6" fillId="0" borderId="12" xfId="1" applyFont="1" applyFill="1" applyBorder="1" applyAlignment="1">
      <alignment horizontal="center"/>
    </xf>
    <xf numFmtId="6" fontId="5" fillId="0" borderId="11" xfId="2" applyNumberFormat="1" applyFont="1" applyFill="1" applyBorder="1" applyAlignment="1">
      <alignment horizontal="center" wrapText="1"/>
    </xf>
    <xf numFmtId="164" fontId="1" fillId="0" borderId="11" xfId="1" applyNumberFormat="1" applyFill="1" applyBorder="1" applyAlignment="1">
      <alignment horizontal="center"/>
    </xf>
    <xf numFmtId="6" fontId="6" fillId="0" borderId="11" xfId="2" applyNumberFormat="1" applyFont="1" applyBorder="1" applyAlignment="1">
      <alignment horizontal="center" wrapText="1"/>
    </xf>
    <xf numFmtId="164" fontId="6" fillId="0" borderId="11" xfId="1" applyNumberFormat="1" applyFont="1" applyBorder="1" applyAlignment="1">
      <alignment horizontal="center"/>
    </xf>
    <xf numFmtId="0" fontId="1" fillId="0" borderId="13" xfId="1" applyFill="1" applyBorder="1" applyAlignment="1">
      <alignment horizontal="center"/>
    </xf>
    <xf numFmtId="6" fontId="7" fillId="0" borderId="14" xfId="2" applyNumberFormat="1" applyFont="1" applyFill="1" applyBorder="1" applyAlignment="1">
      <alignment horizontal="center" wrapText="1" readingOrder="1"/>
    </xf>
    <xf numFmtId="164" fontId="1" fillId="0" borderId="14" xfId="1" applyNumberFormat="1" applyFill="1" applyBorder="1" applyAlignment="1">
      <alignment horizontal="center"/>
    </xf>
    <xf numFmtId="6" fontId="5" fillId="0" borderId="14" xfId="2" applyNumberFormat="1" applyFont="1" applyFill="1" applyBorder="1" applyAlignment="1">
      <alignment horizontal="center" wrapText="1"/>
    </xf>
    <xf numFmtId="6" fontId="7" fillId="0" borderId="11" xfId="2" applyNumberFormat="1" applyFont="1" applyFill="1" applyBorder="1" applyAlignment="1">
      <alignment horizontal="center" wrapText="1" readingOrder="1"/>
    </xf>
    <xf numFmtId="164" fontId="6" fillId="0" borderId="11" xfId="1" applyNumberFormat="1" applyFont="1" applyFill="1" applyBorder="1" applyAlignment="1">
      <alignment horizontal="center"/>
    </xf>
    <xf numFmtId="6" fontId="6" fillId="0" borderId="11" xfId="2" applyNumberFormat="1" applyFont="1" applyFill="1" applyBorder="1" applyAlignment="1">
      <alignment horizontal="center" wrapText="1"/>
    </xf>
    <xf numFmtId="0" fontId="1" fillId="0" borderId="12" xfId="1" applyFill="1" applyBorder="1" applyAlignment="1">
      <alignment horizontal="center"/>
    </xf>
    <xf numFmtId="0" fontId="9" fillId="0" borderId="0" xfId="1" applyFont="1" applyAlignment="1">
      <alignment horizontal="left"/>
    </xf>
    <xf numFmtId="0" fontId="1" fillId="0" borderId="11" xfId="1" applyBorder="1" applyAlignment="1">
      <alignment horizontal="left"/>
    </xf>
    <xf numFmtId="0" fontId="1" fillId="5" borderId="11" xfId="1" applyFill="1" applyBorder="1" applyAlignment="1">
      <alignment horizontal="left"/>
    </xf>
    <xf numFmtId="0" fontId="1" fillId="5" borderId="15" xfId="1" applyFill="1" applyBorder="1" applyAlignment="1">
      <alignment horizontal="left"/>
    </xf>
    <xf numFmtId="0" fontId="1" fillId="5" borderId="16" xfId="1" applyFill="1" applyBorder="1" applyAlignment="1">
      <alignment horizontal="left"/>
    </xf>
    <xf numFmtId="0" fontId="1" fillId="5" borderId="17" xfId="1" applyFill="1" applyBorder="1" applyAlignment="1">
      <alignment horizontal="left"/>
    </xf>
    <xf numFmtId="0" fontId="1" fillId="0" borderId="15" xfId="1" applyBorder="1" applyAlignment="1">
      <alignment horizontal="left"/>
    </xf>
    <xf numFmtId="0" fontId="1" fillId="0" borderId="16" xfId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16" xfId="1" applyFont="1" applyBorder="1" applyAlignment="1">
      <alignment horizontal="left"/>
    </xf>
    <xf numFmtId="0" fontId="6" fillId="0" borderId="17" xfId="1" applyFont="1" applyBorder="1" applyAlignment="1">
      <alignment horizontal="left"/>
    </xf>
    <xf numFmtId="0" fontId="1" fillId="0" borderId="17" xfId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6" fillId="0" borderId="17" xfId="1" applyFont="1" applyBorder="1" applyAlignment="1">
      <alignment horizontal="left" wrapText="1"/>
    </xf>
    <xf numFmtId="0" fontId="6" fillId="0" borderId="11" xfId="1" applyFont="1" applyBorder="1" applyAlignment="1">
      <alignment horizontal="left" wrapText="1"/>
    </xf>
    <xf numFmtId="0" fontId="1" fillId="0" borderId="15" xfId="1" applyBorder="1" applyAlignment="1"/>
    <xf numFmtId="0" fontId="0" fillId="0" borderId="16" xfId="0" applyBorder="1" applyAlignment="1"/>
    <xf numFmtId="0" fontId="0" fillId="0" borderId="17" xfId="0" applyBorder="1" applyAlignment="1"/>
    <xf numFmtId="0" fontId="1" fillId="5" borderId="18" xfId="1" applyFill="1" applyBorder="1" applyAlignment="1">
      <alignment horizontal="left"/>
    </xf>
    <xf numFmtId="0" fontId="1" fillId="0" borderId="16" xfId="5" applyBorder="1" applyAlignment="1">
      <alignment horizontal="left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18" xfId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8" fillId="3" borderId="11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</cellXfs>
  <cellStyles count="6">
    <cellStyle name="Comma 2 2" xfId="4" xr:uid="{9D6BA72F-98BE-478A-851A-3832B8917575}"/>
    <cellStyle name="Normal" xfId="0" builtinId="0"/>
    <cellStyle name="Normal 2" xfId="1" xr:uid="{18F6660F-C235-4EBA-A36B-BFCFE0700FD2}"/>
    <cellStyle name="Normal 2 2" xfId="5" xr:uid="{9C089DDB-C15B-4914-A93F-7E00FFB120CB}"/>
    <cellStyle name="Normal 7" xfId="2" xr:uid="{611DCDC3-E5D4-4148-9B37-1EF93D8B6E3B}"/>
    <cellStyle name="Percent 5" xfId="3" xr:uid="{527BC33F-8653-4C5E-8A00-3AA1FCADDA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C787-F33B-4EC4-BB94-0A4121539FA7}">
  <sheetPr>
    <pageSetUpPr fitToPage="1"/>
  </sheetPr>
  <dimension ref="A1:AB66"/>
  <sheetViews>
    <sheetView tabSelected="1" topLeftCell="A13" zoomScale="115" zoomScaleNormal="115" workbookViewId="0">
      <selection activeCell="O35" sqref="O35"/>
    </sheetView>
  </sheetViews>
  <sheetFormatPr defaultRowHeight="15" x14ac:dyDescent="0.25"/>
  <cols>
    <col min="1" max="1" width="6.42578125" bestFit="1" customWidth="1"/>
    <col min="2" max="2" width="10" bestFit="1" customWidth="1"/>
    <col min="3" max="3" width="9.42578125" bestFit="1" customWidth="1"/>
    <col min="4" max="4" width="10" bestFit="1" customWidth="1"/>
    <col min="5" max="5" width="6.42578125" bestFit="1" customWidth="1"/>
    <col min="6" max="6" width="10" bestFit="1" customWidth="1"/>
    <col min="7" max="7" width="9.42578125" bestFit="1" customWidth="1"/>
    <col min="8" max="8" width="10" bestFit="1" customWidth="1"/>
    <col min="9" max="9" width="6.42578125" bestFit="1" customWidth="1"/>
    <col min="10" max="10" width="10" customWidth="1"/>
    <col min="11" max="11" width="9.42578125" bestFit="1" customWidth="1"/>
    <col min="12" max="12" width="10" customWidth="1"/>
    <col min="13" max="13" width="6.42578125" bestFit="1" customWidth="1"/>
    <col min="14" max="14" width="10" customWidth="1"/>
    <col min="15" max="15" width="10.140625" customWidth="1"/>
    <col min="16" max="16" width="10" customWidth="1"/>
    <col min="17" max="17" width="6.42578125" bestFit="1" customWidth="1"/>
    <col min="18" max="18" width="10" customWidth="1"/>
    <col min="19" max="19" width="10.140625" customWidth="1"/>
    <col min="20" max="20" width="10" customWidth="1"/>
    <col min="21" max="21" width="6.42578125" bestFit="1" customWidth="1"/>
    <col min="22" max="22" width="10" customWidth="1"/>
    <col min="23" max="23" width="10.140625" customWidth="1"/>
    <col min="24" max="24" width="10" customWidth="1"/>
    <col min="25" max="25" width="6.42578125" customWidth="1"/>
    <col min="26" max="26" width="10" customWidth="1"/>
    <col min="27" max="27" width="10.140625" customWidth="1"/>
    <col min="28" max="28" width="10" customWidth="1"/>
  </cols>
  <sheetData>
    <row r="1" spans="1:28" ht="23.25" x14ac:dyDescent="0.25">
      <c r="A1" s="64" t="s">
        <v>58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ht="19.5" thickBot="1" x14ac:dyDescent="0.3">
      <c r="A2" s="66" t="s">
        <v>0</v>
      </c>
      <c r="B2" s="67"/>
      <c r="C2" s="67"/>
      <c r="D2" s="67"/>
      <c r="E2" s="68" t="s">
        <v>1</v>
      </c>
      <c r="F2" s="69"/>
      <c r="G2" s="69"/>
      <c r="H2" s="69"/>
      <c r="I2" s="68" t="s">
        <v>2</v>
      </c>
      <c r="J2" s="69"/>
      <c r="K2" s="69"/>
      <c r="L2" s="69"/>
      <c r="M2" s="70" t="s">
        <v>3</v>
      </c>
      <c r="N2" s="71"/>
      <c r="O2" s="71"/>
      <c r="P2" s="71"/>
      <c r="Q2" s="68" t="s">
        <v>4</v>
      </c>
      <c r="R2" s="69"/>
      <c r="S2" s="69"/>
      <c r="T2" s="69"/>
      <c r="U2" s="68" t="s">
        <v>5</v>
      </c>
      <c r="V2" s="69"/>
      <c r="W2" s="69"/>
      <c r="X2" s="69"/>
      <c r="Y2" s="68" t="s">
        <v>6</v>
      </c>
      <c r="Z2" s="69"/>
      <c r="AA2" s="69"/>
      <c r="AB2" s="69"/>
    </row>
    <row r="3" spans="1:28" ht="15.75" thickBot="1" x14ac:dyDescent="0.3">
      <c r="A3" s="1" t="s">
        <v>7</v>
      </c>
      <c r="B3" s="2" t="s">
        <v>8</v>
      </c>
      <c r="C3" s="2" t="s">
        <v>9</v>
      </c>
      <c r="D3" s="2" t="s">
        <v>10</v>
      </c>
      <c r="E3" s="1" t="s">
        <v>7</v>
      </c>
      <c r="F3" s="2" t="s">
        <v>8</v>
      </c>
      <c r="G3" s="2" t="s">
        <v>9</v>
      </c>
      <c r="H3" s="2" t="s">
        <v>10</v>
      </c>
      <c r="I3" s="1" t="s">
        <v>7</v>
      </c>
      <c r="J3" s="2" t="s">
        <v>8</v>
      </c>
      <c r="K3" s="2" t="s">
        <v>9</v>
      </c>
      <c r="L3" s="2" t="s">
        <v>10</v>
      </c>
      <c r="M3" s="1" t="s">
        <v>7</v>
      </c>
      <c r="N3" s="2" t="s">
        <v>8</v>
      </c>
      <c r="O3" s="2" t="s">
        <v>9</v>
      </c>
      <c r="P3" s="2" t="s">
        <v>10</v>
      </c>
      <c r="Q3" s="1" t="s">
        <v>7</v>
      </c>
      <c r="R3" s="2" t="s">
        <v>8</v>
      </c>
      <c r="S3" s="2" t="s">
        <v>9</v>
      </c>
      <c r="T3" s="3" t="s">
        <v>10</v>
      </c>
      <c r="U3" s="1" t="s">
        <v>7</v>
      </c>
      <c r="V3" s="2" t="s">
        <v>8</v>
      </c>
      <c r="W3" s="2" t="s">
        <v>9</v>
      </c>
      <c r="X3" s="3" t="s">
        <v>10</v>
      </c>
      <c r="Y3" s="1" t="s">
        <v>7</v>
      </c>
      <c r="Z3" s="2" t="s">
        <v>8</v>
      </c>
      <c r="AA3" s="2" t="s">
        <v>9</v>
      </c>
      <c r="AB3" s="3" t="s">
        <v>10</v>
      </c>
    </row>
    <row r="4" spans="1:28" x14ac:dyDescent="0.25">
      <c r="A4" s="4">
        <v>30</v>
      </c>
      <c r="B4" s="5">
        <f t="shared" ref="B4:B18" si="0">+C4-(D4-C4)</f>
        <v>155700</v>
      </c>
      <c r="C4" s="6">
        <v>237700</v>
      </c>
      <c r="D4" s="5">
        <f>+MROUND(C4*1.345, 100)</f>
        <v>319700</v>
      </c>
      <c r="E4" s="4">
        <v>30</v>
      </c>
      <c r="F4" s="7">
        <f t="shared" ref="F4:F18" si="1">+G4-(H4-G4)</f>
        <v>163000</v>
      </c>
      <c r="G4" s="6">
        <v>248900</v>
      </c>
      <c r="H4" s="5">
        <f>+MROUND(G4*1.345, 100)</f>
        <v>334800</v>
      </c>
      <c r="I4" s="4">
        <v>30</v>
      </c>
      <c r="J4" s="5">
        <f t="shared" ref="J4:J18" si="2">+K4-(L4-K4)</f>
        <v>170800</v>
      </c>
      <c r="K4" s="6">
        <v>260700</v>
      </c>
      <c r="L4" s="5">
        <f>+MROUND(K4*1.345, 100)</f>
        <v>350600</v>
      </c>
      <c r="M4" s="4">
        <v>30</v>
      </c>
      <c r="N4" s="5">
        <f t="shared" ref="N4:N18" si="3">+O4-(P4-O4)</f>
        <v>178600</v>
      </c>
      <c r="O4" s="8">
        <v>272600</v>
      </c>
      <c r="P4" s="5">
        <f>+MROUND(O4*1.345, 100)</f>
        <v>366600</v>
      </c>
      <c r="Q4" s="4">
        <v>30</v>
      </c>
      <c r="R4" s="5">
        <f t="shared" ref="R4:R18" si="4">+S4-(T4-S4)</f>
        <v>186300</v>
      </c>
      <c r="S4" s="8">
        <v>284400</v>
      </c>
      <c r="T4" s="5">
        <f>+MROUND(S4*1.345, 100)</f>
        <v>382500</v>
      </c>
      <c r="U4" s="4">
        <v>30</v>
      </c>
      <c r="V4" s="5">
        <f t="shared" ref="V4:V18" si="5">+W4-(X4-W4)</f>
        <v>194100</v>
      </c>
      <c r="W4" s="8">
        <v>296300</v>
      </c>
      <c r="X4" s="5">
        <f>+MROUND(W4*1.345, 100)</f>
        <v>398500</v>
      </c>
      <c r="Y4" s="4">
        <v>30</v>
      </c>
      <c r="Z4" s="5">
        <f t="shared" ref="Z4:Z18" si="6">+AA4-(AB4-AA4)</f>
        <v>201800</v>
      </c>
      <c r="AA4" s="8">
        <v>308100</v>
      </c>
      <c r="AB4" s="5">
        <f>+MROUND(AA4*1.345, 100)</f>
        <v>414400</v>
      </c>
    </row>
    <row r="5" spans="1:28" x14ac:dyDescent="0.25">
      <c r="A5" s="9">
        <v>29</v>
      </c>
      <c r="B5" s="5">
        <f t="shared" si="0"/>
        <v>137900</v>
      </c>
      <c r="C5" s="6">
        <v>207900</v>
      </c>
      <c r="D5" s="5">
        <f>+MROUND(C5*1.3369, 100)</f>
        <v>277900</v>
      </c>
      <c r="E5" s="9">
        <v>29</v>
      </c>
      <c r="F5" s="7">
        <f t="shared" si="1"/>
        <v>144500</v>
      </c>
      <c r="G5" s="6">
        <v>218300</v>
      </c>
      <c r="H5" s="5">
        <f>+MROUND(G5*1.338, 100)</f>
        <v>292100</v>
      </c>
      <c r="I5" s="9">
        <v>29</v>
      </c>
      <c r="J5" s="5">
        <f t="shared" si="2"/>
        <v>151400</v>
      </c>
      <c r="K5" s="6">
        <v>228700</v>
      </c>
      <c r="L5" s="5">
        <f>+MROUND(K5*1.338, 100)</f>
        <v>306000</v>
      </c>
      <c r="M5" s="9">
        <v>29</v>
      </c>
      <c r="N5" s="5">
        <f t="shared" si="3"/>
        <v>158500</v>
      </c>
      <c r="O5" s="8">
        <v>239100</v>
      </c>
      <c r="P5" s="5">
        <f>+MROUND(O5*1.3369, 100)</f>
        <v>319700</v>
      </c>
      <c r="Q5" s="9">
        <v>29</v>
      </c>
      <c r="R5" s="5">
        <f t="shared" si="4"/>
        <v>165200</v>
      </c>
      <c r="S5" s="8">
        <v>249500</v>
      </c>
      <c r="T5" s="5">
        <f>+MROUND(S5*1.338, 100)</f>
        <v>333800</v>
      </c>
      <c r="U5" s="9">
        <v>29</v>
      </c>
      <c r="V5" s="5">
        <f t="shared" si="5"/>
        <v>172300</v>
      </c>
      <c r="W5" s="8">
        <v>259900</v>
      </c>
      <c r="X5" s="5">
        <f>+MROUND(W5*1.3369, 100)</f>
        <v>347500</v>
      </c>
      <c r="Y5" s="9">
        <v>29</v>
      </c>
      <c r="Z5" s="5">
        <f t="shared" si="6"/>
        <v>179200</v>
      </c>
      <c r="AA5" s="8">
        <v>270300</v>
      </c>
      <c r="AB5" s="5">
        <f>+MROUND(AA5*1.3369, 100)</f>
        <v>361400</v>
      </c>
    </row>
    <row r="6" spans="1:28" x14ac:dyDescent="0.25">
      <c r="A6" s="9">
        <v>28</v>
      </c>
      <c r="B6" s="5">
        <f t="shared" si="0"/>
        <v>121800</v>
      </c>
      <c r="C6" s="6">
        <v>182400</v>
      </c>
      <c r="D6" s="5">
        <f>+MROUND(C6*1.332, 100)</f>
        <v>243000</v>
      </c>
      <c r="E6" s="9">
        <v>28</v>
      </c>
      <c r="F6" s="7">
        <f t="shared" si="1"/>
        <v>128100</v>
      </c>
      <c r="G6" s="6">
        <v>191500</v>
      </c>
      <c r="H6" s="5">
        <f>+MROUND(G6*1.331, 100)</f>
        <v>254900</v>
      </c>
      <c r="I6" s="9">
        <v>28</v>
      </c>
      <c r="J6" s="5">
        <f t="shared" si="2"/>
        <v>134000</v>
      </c>
      <c r="K6" s="6">
        <v>200600</v>
      </c>
      <c r="L6" s="5">
        <f>+MROUND(K6*1.332, 100)</f>
        <v>267200</v>
      </c>
      <c r="M6" s="9">
        <v>28</v>
      </c>
      <c r="N6" s="5">
        <f t="shared" si="3"/>
        <v>140100</v>
      </c>
      <c r="O6" s="8">
        <v>209800</v>
      </c>
      <c r="P6" s="5">
        <f>+MROUND(O6*1.332, 100)</f>
        <v>279500</v>
      </c>
      <c r="Q6" s="9">
        <v>28</v>
      </c>
      <c r="R6" s="5">
        <f t="shared" si="4"/>
        <v>146200</v>
      </c>
      <c r="S6" s="8">
        <v>218900</v>
      </c>
      <c r="T6" s="5">
        <f>+MROUND(S6*1.332, 100)</f>
        <v>291600</v>
      </c>
      <c r="U6" s="9">
        <v>28</v>
      </c>
      <c r="V6" s="5">
        <f t="shared" si="5"/>
        <v>152300</v>
      </c>
      <c r="W6" s="8">
        <v>228000</v>
      </c>
      <c r="X6" s="5">
        <f>+MROUND(W6*1.332, 100)</f>
        <v>303700</v>
      </c>
      <c r="Y6" s="9">
        <v>28</v>
      </c>
      <c r="Z6" s="5">
        <f t="shared" si="6"/>
        <v>158400</v>
      </c>
      <c r="AA6" s="8">
        <v>237100</v>
      </c>
      <c r="AB6" s="5">
        <f>+MROUND(AA6*1.332, 100)</f>
        <v>315800</v>
      </c>
    </row>
    <row r="7" spans="1:28" x14ac:dyDescent="0.25">
      <c r="A7" s="9">
        <v>27</v>
      </c>
      <c r="B7" s="5">
        <f t="shared" si="0"/>
        <v>108000</v>
      </c>
      <c r="C7" s="6">
        <v>160000</v>
      </c>
      <c r="D7" s="5">
        <f>+MROUND(C7*1.325, 100)</f>
        <v>212000</v>
      </c>
      <c r="E7" s="9">
        <v>27</v>
      </c>
      <c r="F7" s="7">
        <f t="shared" si="1"/>
        <v>113400</v>
      </c>
      <c r="G7" s="6">
        <v>168000</v>
      </c>
      <c r="H7" s="5">
        <f>+MROUND(G7*1.325, 100)</f>
        <v>222600</v>
      </c>
      <c r="I7" s="9">
        <v>27</v>
      </c>
      <c r="J7" s="5">
        <f t="shared" si="2"/>
        <v>118800</v>
      </c>
      <c r="K7" s="6">
        <v>176000</v>
      </c>
      <c r="L7" s="5">
        <f>+MROUND(K7*1.325, 100)</f>
        <v>233200</v>
      </c>
      <c r="M7" s="9">
        <v>27</v>
      </c>
      <c r="N7" s="5">
        <f t="shared" si="3"/>
        <v>124200</v>
      </c>
      <c r="O7" s="8">
        <v>184000</v>
      </c>
      <c r="P7" s="5">
        <f>+MROUND(O7*1.325, 100)</f>
        <v>243800</v>
      </c>
      <c r="Q7" s="9">
        <v>27</v>
      </c>
      <c r="R7" s="5">
        <f t="shared" si="4"/>
        <v>129600</v>
      </c>
      <c r="S7" s="8">
        <v>192000</v>
      </c>
      <c r="T7" s="5">
        <f>+MROUND(S7*1.325, 100)</f>
        <v>254400</v>
      </c>
      <c r="U7" s="9">
        <v>27</v>
      </c>
      <c r="V7" s="5">
        <f t="shared" si="5"/>
        <v>135000</v>
      </c>
      <c r="W7" s="8">
        <v>200000</v>
      </c>
      <c r="X7" s="5">
        <f>+MROUND(W7*1.325, 100)</f>
        <v>265000</v>
      </c>
      <c r="Y7" s="9">
        <v>27</v>
      </c>
      <c r="Z7" s="5">
        <f t="shared" si="6"/>
        <v>140400</v>
      </c>
      <c r="AA7" s="8">
        <v>208000</v>
      </c>
      <c r="AB7" s="5">
        <f>+MROUND(AA7*1.325, 100)</f>
        <v>275600</v>
      </c>
    </row>
    <row r="8" spans="1:28" x14ac:dyDescent="0.25">
      <c r="A8" s="9">
        <v>26</v>
      </c>
      <c r="B8" s="5">
        <f t="shared" si="0"/>
        <v>97600</v>
      </c>
      <c r="C8" s="6">
        <v>142900</v>
      </c>
      <c r="D8" s="5">
        <f>+MROUND(C8*1.317, 100)</f>
        <v>188200</v>
      </c>
      <c r="E8" s="34">
        <v>26</v>
      </c>
      <c r="F8" s="31">
        <f t="shared" si="1"/>
        <v>102300</v>
      </c>
      <c r="G8" s="24">
        <v>150000</v>
      </c>
      <c r="H8" s="23">
        <f>+MROUND(G8*1.318, 100)</f>
        <v>197700</v>
      </c>
      <c r="I8" s="34">
        <v>26</v>
      </c>
      <c r="J8" s="23">
        <f t="shared" si="2"/>
        <v>107200</v>
      </c>
      <c r="K8" s="24">
        <v>157200</v>
      </c>
      <c r="L8" s="23">
        <f>+MROUND(K8*1.318, 100)</f>
        <v>207200</v>
      </c>
      <c r="M8" s="9">
        <v>26</v>
      </c>
      <c r="N8" s="5">
        <f t="shared" si="3"/>
        <v>112200</v>
      </c>
      <c r="O8" s="8">
        <v>164300</v>
      </c>
      <c r="P8" s="5">
        <f>+MROUND(O8*1.317, 100)</f>
        <v>216400</v>
      </c>
      <c r="Q8" s="9">
        <v>26</v>
      </c>
      <c r="R8" s="5">
        <f t="shared" si="4"/>
        <v>117000</v>
      </c>
      <c r="S8" s="8">
        <v>171500</v>
      </c>
      <c r="T8" s="5">
        <f>+MROUND(S8*1.318, 100)</f>
        <v>226000</v>
      </c>
      <c r="U8" s="9">
        <v>26</v>
      </c>
      <c r="V8" s="5">
        <f t="shared" si="5"/>
        <v>121800</v>
      </c>
      <c r="W8" s="8">
        <v>178600</v>
      </c>
      <c r="X8" s="5">
        <f>+MROUND(W8*1.318, 100)</f>
        <v>235400</v>
      </c>
      <c r="Y8" s="9">
        <v>26</v>
      </c>
      <c r="Z8" s="5">
        <f t="shared" si="6"/>
        <v>126700</v>
      </c>
      <c r="AA8" s="8">
        <v>185800</v>
      </c>
      <c r="AB8" s="5">
        <f>+MROUND(AA8*1.318, 100)</f>
        <v>244900</v>
      </c>
    </row>
    <row r="9" spans="1:28" x14ac:dyDescent="0.25">
      <c r="A9" s="10">
        <v>25</v>
      </c>
      <c r="B9" s="25">
        <f t="shared" si="0"/>
        <v>87900</v>
      </c>
      <c r="C9" s="26">
        <v>127600</v>
      </c>
      <c r="D9" s="25">
        <f>+MROUND(C9*1.311, 100)</f>
        <v>167300</v>
      </c>
      <c r="E9" s="34">
        <v>25</v>
      </c>
      <c r="F9" s="31">
        <f t="shared" si="1"/>
        <v>92300</v>
      </c>
      <c r="G9" s="24">
        <v>134000</v>
      </c>
      <c r="H9" s="23">
        <f>+MROUND(G9*1.311, 100)</f>
        <v>175700</v>
      </c>
      <c r="I9" s="34">
        <v>25</v>
      </c>
      <c r="J9" s="23">
        <f t="shared" si="2"/>
        <v>96700</v>
      </c>
      <c r="K9" s="24">
        <v>140400</v>
      </c>
      <c r="L9" s="23">
        <f>+MROUND(K9*1.311, 100)</f>
        <v>184100</v>
      </c>
      <c r="M9" s="9">
        <v>25</v>
      </c>
      <c r="N9" s="5">
        <f t="shared" si="3"/>
        <v>101100</v>
      </c>
      <c r="O9" s="8">
        <v>146700</v>
      </c>
      <c r="P9" s="5">
        <f>+MROUND(O9*1.311, 100)</f>
        <v>192300</v>
      </c>
      <c r="Q9" s="9">
        <v>25</v>
      </c>
      <c r="R9" s="5">
        <f t="shared" si="4"/>
        <v>105500</v>
      </c>
      <c r="S9" s="8">
        <v>153100</v>
      </c>
      <c r="T9" s="5">
        <f>+MROUND(S9*1.311, 100)</f>
        <v>200700</v>
      </c>
      <c r="U9" s="9">
        <v>25</v>
      </c>
      <c r="V9" s="5">
        <f t="shared" si="5"/>
        <v>109900</v>
      </c>
      <c r="W9" s="8">
        <v>159500</v>
      </c>
      <c r="X9" s="5">
        <f>+MROUND(W9*1.311, 100)</f>
        <v>209100</v>
      </c>
      <c r="Y9" s="9">
        <v>25</v>
      </c>
      <c r="Z9" s="5">
        <f t="shared" si="6"/>
        <v>114300</v>
      </c>
      <c r="AA9" s="8">
        <v>165900</v>
      </c>
      <c r="AB9" s="5">
        <f>+MROUND(AA9*1.311, 100)</f>
        <v>217500</v>
      </c>
    </row>
    <row r="10" spans="1:28" x14ac:dyDescent="0.25">
      <c r="A10" s="9">
        <v>24</v>
      </c>
      <c r="B10" s="5">
        <f t="shared" si="0"/>
        <v>79300</v>
      </c>
      <c r="C10" s="6">
        <v>113900</v>
      </c>
      <c r="D10" s="5">
        <f>+MROUND(C10*1.3035, 100)</f>
        <v>148500</v>
      </c>
      <c r="E10" s="34">
        <v>24</v>
      </c>
      <c r="F10" s="31">
        <f t="shared" si="1"/>
        <v>83400</v>
      </c>
      <c r="G10" s="24">
        <v>119600</v>
      </c>
      <c r="H10" s="23">
        <f>+MROUND(G10*1.303, 100)</f>
        <v>155800</v>
      </c>
      <c r="I10" s="34">
        <v>24</v>
      </c>
      <c r="J10" s="23">
        <f t="shared" si="2"/>
        <v>87300</v>
      </c>
      <c r="K10" s="24">
        <v>125300</v>
      </c>
      <c r="L10" s="23">
        <f>+MROUND(K10*1.3035, 100)</f>
        <v>163300</v>
      </c>
      <c r="M10" s="9">
        <v>24</v>
      </c>
      <c r="N10" s="5">
        <f t="shared" si="3"/>
        <v>91200</v>
      </c>
      <c r="O10" s="8">
        <v>131000</v>
      </c>
      <c r="P10" s="5">
        <f>+MROUND(O10*1.3035, 100)</f>
        <v>170800</v>
      </c>
      <c r="Q10" s="9">
        <v>24</v>
      </c>
      <c r="R10" s="5">
        <f t="shared" si="4"/>
        <v>95300</v>
      </c>
      <c r="S10" s="8">
        <v>136700</v>
      </c>
      <c r="T10" s="5">
        <f>+MROUND(S10*1.303, 100)</f>
        <v>178100</v>
      </c>
      <c r="U10" s="9">
        <v>24</v>
      </c>
      <c r="V10" s="5">
        <f t="shared" si="5"/>
        <v>99200</v>
      </c>
      <c r="W10" s="8">
        <v>142400</v>
      </c>
      <c r="X10" s="5">
        <f>+MROUND(W10*1.3035, 100)</f>
        <v>185600</v>
      </c>
      <c r="Y10" s="9">
        <v>24</v>
      </c>
      <c r="Z10" s="5">
        <f t="shared" si="6"/>
        <v>103200</v>
      </c>
      <c r="AA10" s="8">
        <v>148100</v>
      </c>
      <c r="AB10" s="5">
        <f>+MROUND(AA10*1.3035, 100)</f>
        <v>193000</v>
      </c>
    </row>
    <row r="11" spans="1:28" x14ac:dyDescent="0.25">
      <c r="A11" s="10">
        <v>23</v>
      </c>
      <c r="B11" s="25">
        <f t="shared" si="0"/>
        <v>71700</v>
      </c>
      <c r="C11" s="26">
        <v>101700</v>
      </c>
      <c r="D11" s="25">
        <f>+MROUND(C11*1.295, 100)</f>
        <v>131700</v>
      </c>
      <c r="E11" s="34">
        <v>23</v>
      </c>
      <c r="F11" s="31">
        <f t="shared" si="1"/>
        <v>75200</v>
      </c>
      <c r="G11" s="24">
        <v>106800</v>
      </c>
      <c r="H11" s="23">
        <f>+MROUND(G11*1.296, 100)</f>
        <v>138400</v>
      </c>
      <c r="I11" s="34">
        <v>23</v>
      </c>
      <c r="J11" s="23">
        <f t="shared" si="2"/>
        <v>78700</v>
      </c>
      <c r="K11" s="24">
        <v>111900</v>
      </c>
      <c r="L11" s="23">
        <f>+MROUND(K11*1.297, 100)</f>
        <v>145100</v>
      </c>
      <c r="M11" s="9">
        <v>23</v>
      </c>
      <c r="N11" s="5">
        <f t="shared" si="3"/>
        <v>82500</v>
      </c>
      <c r="O11" s="8">
        <v>117000</v>
      </c>
      <c r="P11" s="5">
        <f>+MROUND(O11*1.295, 100)</f>
        <v>151500</v>
      </c>
      <c r="Q11" s="9">
        <v>23</v>
      </c>
      <c r="R11" s="5">
        <f t="shared" si="4"/>
        <v>85800</v>
      </c>
      <c r="S11" s="8">
        <v>122000</v>
      </c>
      <c r="T11" s="5">
        <f>+MROUND(S11*1.297, 100)</f>
        <v>158200</v>
      </c>
      <c r="U11" s="9">
        <v>23</v>
      </c>
      <c r="V11" s="5">
        <f t="shared" si="5"/>
        <v>89600</v>
      </c>
      <c r="W11" s="8">
        <v>127100</v>
      </c>
      <c r="X11" s="5">
        <f>+MROUND(W11*1.295, 100)</f>
        <v>164600</v>
      </c>
      <c r="Y11" s="9">
        <v>23</v>
      </c>
      <c r="Z11" s="5">
        <f t="shared" si="6"/>
        <v>93200</v>
      </c>
      <c r="AA11" s="8">
        <v>132200</v>
      </c>
      <c r="AB11" s="5">
        <f>+MROUND(AA11*1.295, 100)</f>
        <v>171200</v>
      </c>
    </row>
    <row r="12" spans="1:28" x14ac:dyDescent="0.25">
      <c r="A12" s="9">
        <v>22</v>
      </c>
      <c r="B12" s="5">
        <f t="shared" si="0"/>
        <v>64600</v>
      </c>
      <c r="C12" s="6">
        <v>90800</v>
      </c>
      <c r="D12" s="5">
        <f>+MROUND(C12*1.289, 100)</f>
        <v>117000</v>
      </c>
      <c r="E12" s="34">
        <v>22</v>
      </c>
      <c r="F12" s="31">
        <f t="shared" si="1"/>
        <v>67800</v>
      </c>
      <c r="G12" s="24">
        <v>95300</v>
      </c>
      <c r="H12" s="23">
        <f>+MROUND(G12*1.289, 100)</f>
        <v>122800</v>
      </c>
      <c r="I12" s="34">
        <v>22</v>
      </c>
      <c r="J12" s="23">
        <f t="shared" si="2"/>
        <v>71100</v>
      </c>
      <c r="K12" s="24">
        <v>99900</v>
      </c>
      <c r="L12" s="23">
        <f>+MROUND(K12*1.288, 100)</f>
        <v>128700</v>
      </c>
      <c r="M12" s="9">
        <v>22</v>
      </c>
      <c r="N12" s="5">
        <f t="shared" si="3"/>
        <v>74200</v>
      </c>
      <c r="O12" s="8">
        <v>104400</v>
      </c>
      <c r="P12" s="5">
        <f>+MROUND(O12*1.289, 100)</f>
        <v>134600</v>
      </c>
      <c r="Q12" s="9">
        <v>22</v>
      </c>
      <c r="R12" s="5">
        <f t="shared" si="4"/>
        <v>77600</v>
      </c>
      <c r="S12" s="8">
        <v>109000</v>
      </c>
      <c r="T12" s="5">
        <f>+MROUND(S12*1.288, 100)</f>
        <v>140400</v>
      </c>
      <c r="U12" s="9">
        <v>22</v>
      </c>
      <c r="V12" s="5">
        <f t="shared" si="5"/>
        <v>80700</v>
      </c>
      <c r="W12" s="8">
        <v>113500</v>
      </c>
      <c r="X12" s="5">
        <f>+MROUND(W12*1.289, 100)</f>
        <v>146300</v>
      </c>
      <c r="Y12" s="9">
        <v>22</v>
      </c>
      <c r="Z12" s="5">
        <f t="shared" si="6"/>
        <v>83900</v>
      </c>
      <c r="AA12" s="8">
        <v>118000</v>
      </c>
      <c r="AB12" s="5">
        <f>+MROUND(AA12*1.289, 100)</f>
        <v>152100</v>
      </c>
    </row>
    <row r="13" spans="1:28" x14ac:dyDescent="0.25">
      <c r="A13" s="9">
        <v>21</v>
      </c>
      <c r="B13" s="5">
        <f t="shared" si="0"/>
        <v>58400</v>
      </c>
      <c r="C13" s="6">
        <v>81200</v>
      </c>
      <c r="D13" s="5">
        <f>+MROUND(C13*1.281, 100)</f>
        <v>104000</v>
      </c>
      <c r="E13" s="34">
        <v>21</v>
      </c>
      <c r="F13" s="31">
        <f t="shared" si="1"/>
        <v>61400</v>
      </c>
      <c r="G13" s="24">
        <v>85300</v>
      </c>
      <c r="H13" s="23">
        <f>+MROUND(G13*1.28, 100)</f>
        <v>109200</v>
      </c>
      <c r="I13" s="34">
        <v>21</v>
      </c>
      <c r="J13" s="23">
        <f t="shared" si="2"/>
        <v>64300</v>
      </c>
      <c r="K13" s="24">
        <v>89300</v>
      </c>
      <c r="L13" s="23">
        <f>+MROUND(K13*1.28, 100)</f>
        <v>114300</v>
      </c>
      <c r="M13" s="9">
        <v>21</v>
      </c>
      <c r="N13" s="5">
        <f t="shared" si="3"/>
        <v>67200</v>
      </c>
      <c r="O13" s="8">
        <v>93400</v>
      </c>
      <c r="P13" s="5">
        <f>+MROUND(O13*1.281, 100)</f>
        <v>119600</v>
      </c>
      <c r="Q13" s="9">
        <v>21</v>
      </c>
      <c r="R13" s="5">
        <f t="shared" si="4"/>
        <v>70100</v>
      </c>
      <c r="S13" s="8">
        <v>97400</v>
      </c>
      <c r="T13" s="5">
        <f>+MROUND(S13*1.28, 100)</f>
        <v>124700</v>
      </c>
      <c r="U13" s="9">
        <v>21</v>
      </c>
      <c r="V13" s="5">
        <f t="shared" si="5"/>
        <v>73000</v>
      </c>
      <c r="W13" s="8">
        <v>101500</v>
      </c>
      <c r="X13" s="5">
        <f>+MROUND(W13*1.281, 100)</f>
        <v>130000</v>
      </c>
      <c r="Y13" s="9">
        <v>21</v>
      </c>
      <c r="Z13" s="5">
        <f t="shared" si="6"/>
        <v>75800</v>
      </c>
      <c r="AA13" s="8">
        <v>105400</v>
      </c>
      <c r="AB13" s="5">
        <f>+MROUND(AA13*1.281, 100)</f>
        <v>135000</v>
      </c>
    </row>
    <row r="14" spans="1:28" x14ac:dyDescent="0.25">
      <c r="A14" s="9">
        <v>20</v>
      </c>
      <c r="B14" s="25">
        <f t="shared" si="0"/>
        <v>53800</v>
      </c>
      <c r="C14" s="26">
        <v>73800</v>
      </c>
      <c r="D14" s="25">
        <f>+MROUND(C14*1.271, 100)</f>
        <v>93800</v>
      </c>
      <c r="E14" s="34">
        <v>20</v>
      </c>
      <c r="F14" s="31">
        <f t="shared" si="1"/>
        <v>56400</v>
      </c>
      <c r="G14" s="24">
        <v>77500</v>
      </c>
      <c r="H14" s="23">
        <f>+MROUND(G14*1.272, 100)</f>
        <v>98600</v>
      </c>
      <c r="I14" s="34">
        <v>20</v>
      </c>
      <c r="J14" s="23">
        <f t="shared" si="2"/>
        <v>59000</v>
      </c>
      <c r="K14" s="24">
        <v>81200</v>
      </c>
      <c r="L14" s="23">
        <f>+MROUND(K14*1.273, 100)</f>
        <v>103400</v>
      </c>
      <c r="M14" s="9">
        <v>20</v>
      </c>
      <c r="N14" s="5">
        <f t="shared" si="3"/>
        <v>61800</v>
      </c>
      <c r="O14" s="8">
        <v>84900</v>
      </c>
      <c r="P14" s="5">
        <f>+MROUND(O14*1.272, 100)</f>
        <v>108000</v>
      </c>
      <c r="Q14" s="9">
        <v>20</v>
      </c>
      <c r="R14" s="5">
        <f t="shared" si="4"/>
        <v>64500</v>
      </c>
      <c r="S14" s="8">
        <v>88600</v>
      </c>
      <c r="T14" s="5">
        <f>+MROUND(S14*1.272, 100)</f>
        <v>112700</v>
      </c>
      <c r="U14" s="9">
        <v>20</v>
      </c>
      <c r="V14" s="5">
        <f t="shared" si="5"/>
        <v>67100</v>
      </c>
      <c r="W14" s="8">
        <v>92300</v>
      </c>
      <c r="X14" s="5">
        <f>+MROUND(W14*1.273, 100)</f>
        <v>117500</v>
      </c>
      <c r="Y14" s="9">
        <v>20</v>
      </c>
      <c r="Z14" s="5">
        <f t="shared" si="6"/>
        <v>69700</v>
      </c>
      <c r="AA14" s="8">
        <v>95900</v>
      </c>
      <c r="AB14" s="5">
        <f>+MROUND(AA14*1.273, 100)</f>
        <v>122100</v>
      </c>
    </row>
    <row r="15" spans="1:28" x14ac:dyDescent="0.25">
      <c r="A15" s="9">
        <v>19</v>
      </c>
      <c r="B15" s="5">
        <f t="shared" si="0"/>
        <v>49200</v>
      </c>
      <c r="C15" s="6">
        <v>67000</v>
      </c>
      <c r="D15" s="5">
        <f>+MROUND(C15*1.265, 100)</f>
        <v>84800</v>
      </c>
      <c r="E15" s="34">
        <v>19</v>
      </c>
      <c r="F15" s="31">
        <f t="shared" si="1"/>
        <v>51700</v>
      </c>
      <c r="G15" s="24">
        <v>70400</v>
      </c>
      <c r="H15" s="23">
        <f>+MROUND(G15*1.265, 100)</f>
        <v>89100</v>
      </c>
      <c r="I15" s="34">
        <v>19</v>
      </c>
      <c r="J15" s="23">
        <f t="shared" si="2"/>
        <v>54200</v>
      </c>
      <c r="K15" s="24">
        <v>73700</v>
      </c>
      <c r="L15" s="23">
        <f>+MROUND(K15*1.265, 100)</f>
        <v>93200</v>
      </c>
      <c r="M15" s="9">
        <v>19</v>
      </c>
      <c r="N15" s="5">
        <f t="shared" si="3"/>
        <v>56700</v>
      </c>
      <c r="O15" s="8">
        <v>77100</v>
      </c>
      <c r="P15" s="5">
        <f>+MROUND(O15*1.265, 100)</f>
        <v>97500</v>
      </c>
      <c r="Q15" s="9">
        <v>19</v>
      </c>
      <c r="R15" s="5">
        <f t="shared" si="4"/>
        <v>59100</v>
      </c>
      <c r="S15" s="8">
        <v>80400</v>
      </c>
      <c r="T15" s="5">
        <f>+MROUND(S15*1.265, 100)</f>
        <v>101700</v>
      </c>
      <c r="U15" s="9">
        <v>19</v>
      </c>
      <c r="V15" s="5">
        <f t="shared" si="5"/>
        <v>61600</v>
      </c>
      <c r="W15" s="8">
        <v>83800</v>
      </c>
      <c r="X15" s="5">
        <f>+MROUND(W15*1.265, 100)</f>
        <v>106000</v>
      </c>
      <c r="Y15" s="9">
        <v>19</v>
      </c>
      <c r="Z15" s="5">
        <f t="shared" si="6"/>
        <v>64000</v>
      </c>
      <c r="AA15" s="8">
        <v>87100</v>
      </c>
      <c r="AB15" s="5">
        <f>+MROUND(AA15*1.265, 100)</f>
        <v>110200</v>
      </c>
    </row>
    <row r="16" spans="1:28" x14ac:dyDescent="0.25">
      <c r="A16" s="10">
        <v>18</v>
      </c>
      <c r="B16" s="25">
        <f t="shared" si="0"/>
        <v>45200</v>
      </c>
      <c r="C16" s="26">
        <v>60900</v>
      </c>
      <c r="D16" s="25">
        <f>+MROUND(C16*1.257, 100)</f>
        <v>76600</v>
      </c>
      <c r="E16" s="34">
        <v>18</v>
      </c>
      <c r="F16" s="31">
        <f t="shared" si="1"/>
        <v>47500</v>
      </c>
      <c r="G16" s="24">
        <v>63900</v>
      </c>
      <c r="H16" s="23">
        <f>+MROUND(G16*1.257, 100)</f>
        <v>80300</v>
      </c>
      <c r="I16" s="34">
        <v>18</v>
      </c>
      <c r="J16" s="23">
        <f t="shared" si="2"/>
        <v>49800</v>
      </c>
      <c r="K16" s="24">
        <v>67000</v>
      </c>
      <c r="L16" s="23">
        <f>+MROUND(K16*1.257, 100)</f>
        <v>84200</v>
      </c>
      <c r="M16" s="9">
        <v>18</v>
      </c>
      <c r="N16" s="5">
        <f t="shared" si="3"/>
        <v>52000</v>
      </c>
      <c r="O16" s="8">
        <v>70000</v>
      </c>
      <c r="P16" s="5">
        <f>+MROUND(O16*1.257, 100)</f>
        <v>88000</v>
      </c>
      <c r="Q16" s="9">
        <v>18</v>
      </c>
      <c r="R16" s="5">
        <f t="shared" si="4"/>
        <v>54400</v>
      </c>
      <c r="S16" s="8">
        <v>73100</v>
      </c>
      <c r="T16" s="5">
        <f>+MROUND(S16*1.256, 100)</f>
        <v>91800</v>
      </c>
      <c r="U16" s="9">
        <v>18</v>
      </c>
      <c r="V16" s="5">
        <f t="shared" si="5"/>
        <v>56500</v>
      </c>
      <c r="W16" s="8">
        <v>76100</v>
      </c>
      <c r="X16" s="5">
        <f>+MROUND(W16*1.257, 100)</f>
        <v>95700</v>
      </c>
      <c r="Y16" s="9">
        <v>18</v>
      </c>
      <c r="Z16" s="5">
        <f t="shared" si="6"/>
        <v>58800</v>
      </c>
      <c r="AA16" s="8">
        <v>79100</v>
      </c>
      <c r="AB16" s="5">
        <f>+MROUND(AA16*1.257, 100)</f>
        <v>99400</v>
      </c>
    </row>
    <row r="17" spans="1:28" x14ac:dyDescent="0.25">
      <c r="A17" s="10">
        <v>17</v>
      </c>
      <c r="B17" s="25">
        <f t="shared" si="0"/>
        <v>41600</v>
      </c>
      <c r="C17" s="26">
        <v>55300</v>
      </c>
      <c r="D17" s="25">
        <f>+MROUND(C17*1.247, 100)</f>
        <v>69000</v>
      </c>
      <c r="E17" s="22">
        <v>17</v>
      </c>
      <c r="F17" s="31">
        <f t="shared" si="1"/>
        <v>43600</v>
      </c>
      <c r="G17" s="32">
        <v>58100</v>
      </c>
      <c r="H17" s="33">
        <f>+MROUND(G17*1.249, 100)</f>
        <v>72600</v>
      </c>
      <c r="I17" s="22">
        <v>17</v>
      </c>
      <c r="J17" s="23">
        <f t="shared" si="2"/>
        <v>45700</v>
      </c>
      <c r="K17" s="24">
        <v>60800</v>
      </c>
      <c r="L17" s="23">
        <f>+MROUND(K17*1.248, 100)</f>
        <v>75900</v>
      </c>
      <c r="M17" s="10">
        <v>17</v>
      </c>
      <c r="N17" s="5">
        <f t="shared" si="3"/>
        <v>47800</v>
      </c>
      <c r="O17" s="8">
        <v>63600</v>
      </c>
      <c r="P17" s="5">
        <f>+MROUND(O17*1.248, 100)</f>
        <v>79400</v>
      </c>
      <c r="Q17" s="10">
        <v>17</v>
      </c>
      <c r="R17" s="5">
        <f t="shared" si="4"/>
        <v>49900</v>
      </c>
      <c r="S17" s="8">
        <v>66400</v>
      </c>
      <c r="T17" s="5">
        <f>+MROUND(S17*1.248, 100)</f>
        <v>82900</v>
      </c>
      <c r="U17" s="10">
        <v>17</v>
      </c>
      <c r="V17" s="5">
        <f t="shared" si="5"/>
        <v>51900</v>
      </c>
      <c r="W17" s="8">
        <v>69100</v>
      </c>
      <c r="X17" s="5">
        <f>+MROUND(W17*1.249, 100)</f>
        <v>86300</v>
      </c>
      <c r="Y17" s="10">
        <v>17</v>
      </c>
      <c r="Z17" s="5">
        <f t="shared" si="6"/>
        <v>54000</v>
      </c>
      <c r="AA17" s="8">
        <v>71900</v>
      </c>
      <c r="AB17" s="5">
        <f>+MROUND(AA17*1.249, 100)</f>
        <v>89800</v>
      </c>
    </row>
    <row r="18" spans="1:28" x14ac:dyDescent="0.25">
      <c r="A18" s="11">
        <v>16</v>
      </c>
      <c r="B18" s="5">
        <f t="shared" si="0"/>
        <v>38200</v>
      </c>
      <c r="C18" s="12">
        <v>50200</v>
      </c>
      <c r="D18" s="13">
        <f>+MROUND(C18*1.239, 100)</f>
        <v>62200</v>
      </c>
      <c r="E18" s="27">
        <v>16</v>
      </c>
      <c r="F18" s="28">
        <f t="shared" si="1"/>
        <v>40000</v>
      </c>
      <c r="G18" s="29">
        <v>52700</v>
      </c>
      <c r="H18" s="30">
        <f>+MROUND(G18*1.241, 100)</f>
        <v>65400</v>
      </c>
      <c r="I18" s="11">
        <v>16</v>
      </c>
      <c r="J18" s="30">
        <f t="shared" si="2"/>
        <v>41900</v>
      </c>
      <c r="K18" s="29">
        <v>55200</v>
      </c>
      <c r="L18" s="30">
        <f>+MROUND(K18*1.241, 100)</f>
        <v>68500</v>
      </c>
      <c r="M18" s="11">
        <v>16</v>
      </c>
      <c r="N18" s="13">
        <f t="shared" si="3"/>
        <v>43800</v>
      </c>
      <c r="O18" s="14">
        <v>57700</v>
      </c>
      <c r="P18" s="13">
        <f>+MROUND(O18*1.241, 100)</f>
        <v>71600</v>
      </c>
      <c r="Q18" s="11">
        <v>16</v>
      </c>
      <c r="R18" s="13">
        <f t="shared" si="4"/>
        <v>45700</v>
      </c>
      <c r="S18" s="14">
        <v>60200</v>
      </c>
      <c r="T18" s="13">
        <f>+MROUND(S18*1.241, 100)</f>
        <v>74700</v>
      </c>
      <c r="U18" s="11">
        <v>16</v>
      </c>
      <c r="V18" s="13">
        <f t="shared" si="5"/>
        <v>47800</v>
      </c>
      <c r="W18" s="14">
        <v>62800</v>
      </c>
      <c r="X18" s="21">
        <f>+MROUND(W18*1.239, 100)</f>
        <v>77800</v>
      </c>
      <c r="Y18" s="20">
        <v>16</v>
      </c>
      <c r="Z18" s="13">
        <f t="shared" si="6"/>
        <v>49700</v>
      </c>
      <c r="AA18" s="14">
        <v>65300</v>
      </c>
      <c r="AB18" s="13">
        <f>+MROUND(AA18*1.239, 100)</f>
        <v>80900</v>
      </c>
    </row>
    <row r="19" spans="1:28" ht="21" x14ac:dyDescent="0.25">
      <c r="A19" s="60" t="s">
        <v>11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</row>
    <row r="20" spans="1:28" ht="18.75" x14ac:dyDescent="0.25">
      <c r="A20" s="61" t="s">
        <v>0</v>
      </c>
      <c r="B20" s="61"/>
      <c r="C20" s="61"/>
      <c r="D20" s="61"/>
      <c r="E20" s="62" t="s">
        <v>1</v>
      </c>
      <c r="F20" s="63"/>
      <c r="G20" s="63"/>
      <c r="H20" s="63"/>
      <c r="I20" s="62" t="s">
        <v>2</v>
      </c>
      <c r="J20" s="63"/>
      <c r="K20" s="63"/>
      <c r="L20" s="63"/>
      <c r="M20" s="62" t="s">
        <v>3</v>
      </c>
      <c r="N20" s="63"/>
      <c r="O20" s="63"/>
      <c r="P20" s="63"/>
      <c r="Q20" s="62" t="s">
        <v>4</v>
      </c>
      <c r="R20" s="63"/>
      <c r="S20" s="63"/>
      <c r="T20" s="63"/>
      <c r="U20" s="61" t="s">
        <v>5</v>
      </c>
      <c r="V20" s="61"/>
      <c r="W20" s="61"/>
      <c r="X20" s="61"/>
      <c r="Y20" s="61" t="s">
        <v>6</v>
      </c>
      <c r="Z20" s="61"/>
      <c r="AA20" s="61"/>
      <c r="AB20" s="61"/>
    </row>
    <row r="21" spans="1:28" x14ac:dyDescent="0.25">
      <c r="A21" s="55" t="s">
        <v>12</v>
      </c>
      <c r="B21" s="56"/>
      <c r="C21" s="56"/>
      <c r="D21" s="56"/>
      <c r="E21" s="57" t="s">
        <v>13</v>
      </c>
      <c r="F21" s="57"/>
      <c r="G21" s="57"/>
      <c r="H21" s="57"/>
      <c r="I21" s="46" t="s">
        <v>21</v>
      </c>
      <c r="J21" s="36"/>
      <c r="K21" s="36"/>
      <c r="L21" s="36"/>
      <c r="M21" s="56" t="s">
        <v>15</v>
      </c>
      <c r="N21" s="56"/>
      <c r="O21" s="56"/>
      <c r="P21" s="56"/>
      <c r="Q21" s="58" t="s">
        <v>16</v>
      </c>
      <c r="R21" s="59"/>
      <c r="S21" s="59"/>
      <c r="T21" s="59"/>
      <c r="U21" s="57" t="s">
        <v>17</v>
      </c>
      <c r="V21" s="57"/>
      <c r="W21" s="57"/>
      <c r="X21" s="57"/>
      <c r="Y21" s="53" t="s">
        <v>18</v>
      </c>
      <c r="Z21" s="53"/>
      <c r="AA21" s="53"/>
      <c r="AB21" s="53"/>
    </row>
    <row r="22" spans="1:28" x14ac:dyDescent="0.25">
      <c r="A22" s="41" t="s">
        <v>19</v>
      </c>
      <c r="B22" s="42"/>
      <c r="C22" s="42"/>
      <c r="D22" s="42"/>
      <c r="E22" s="36" t="s">
        <v>20</v>
      </c>
      <c r="F22" s="36"/>
      <c r="G22" s="36"/>
      <c r="H22" s="36"/>
      <c r="I22" s="45" t="s">
        <v>28</v>
      </c>
      <c r="J22" s="47"/>
      <c r="K22" s="47"/>
      <c r="L22" s="47"/>
      <c r="M22" s="54" t="s">
        <v>22</v>
      </c>
      <c r="N22" s="54"/>
      <c r="O22" s="54"/>
      <c r="P22" s="54"/>
      <c r="Q22" s="43" t="s">
        <v>23</v>
      </c>
      <c r="R22" s="44"/>
      <c r="S22" s="44"/>
      <c r="T22" s="44"/>
      <c r="U22" s="36" t="s">
        <v>24</v>
      </c>
      <c r="V22" s="36"/>
      <c r="W22" s="36"/>
      <c r="X22" s="36"/>
      <c r="Y22" s="37" t="s">
        <v>25</v>
      </c>
      <c r="Z22" s="37"/>
      <c r="AA22" s="37"/>
      <c r="AB22" s="37"/>
    </row>
    <row r="23" spans="1:28" x14ac:dyDescent="0.25">
      <c r="A23" s="41" t="s">
        <v>26</v>
      </c>
      <c r="B23" s="42"/>
      <c r="C23" s="42"/>
      <c r="D23" s="42"/>
      <c r="E23" s="36" t="s">
        <v>27</v>
      </c>
      <c r="F23" s="36"/>
      <c r="G23" s="36"/>
      <c r="H23" s="36"/>
      <c r="I23" s="48" t="s">
        <v>33</v>
      </c>
      <c r="J23" s="49"/>
      <c r="K23" s="49"/>
      <c r="L23" s="49"/>
      <c r="M23" s="50" t="s">
        <v>29</v>
      </c>
      <c r="N23" s="51"/>
      <c r="O23" s="51"/>
      <c r="P23" s="52"/>
      <c r="Q23" s="15"/>
      <c r="R23" s="16"/>
      <c r="S23" s="16"/>
      <c r="T23" s="16"/>
      <c r="U23" s="17"/>
      <c r="V23" s="17"/>
      <c r="W23" s="17"/>
      <c r="X23" s="17"/>
      <c r="Y23" s="37" t="s">
        <v>30</v>
      </c>
      <c r="Z23" s="37"/>
      <c r="AA23" s="37"/>
      <c r="AB23" s="37"/>
    </row>
    <row r="24" spans="1:28" x14ac:dyDescent="0.25">
      <c r="A24" s="41" t="s">
        <v>31</v>
      </c>
      <c r="B24" s="42"/>
      <c r="C24" s="42"/>
      <c r="D24" s="42"/>
      <c r="E24" s="47" t="s">
        <v>32</v>
      </c>
      <c r="F24" s="47"/>
      <c r="G24" s="47"/>
      <c r="H24" s="47"/>
      <c r="I24" s="46" t="s">
        <v>37</v>
      </c>
      <c r="J24" s="36"/>
      <c r="K24" s="36"/>
      <c r="L24" s="36"/>
      <c r="M24" s="41" t="s">
        <v>34</v>
      </c>
      <c r="N24" s="51"/>
      <c r="O24" s="51"/>
      <c r="P24" s="52"/>
      <c r="Q24" s="17"/>
      <c r="R24" s="16"/>
      <c r="S24" s="16"/>
      <c r="T24" s="16"/>
      <c r="U24" s="17"/>
      <c r="V24" s="17"/>
      <c r="W24" s="17"/>
      <c r="X24" s="17"/>
      <c r="Y24" s="17"/>
      <c r="Z24" s="15"/>
      <c r="AA24" s="16"/>
      <c r="AB24" s="16"/>
    </row>
    <row r="25" spans="1:28" x14ac:dyDescent="0.25">
      <c r="A25" s="41" t="s">
        <v>35</v>
      </c>
      <c r="B25" s="42"/>
      <c r="C25" s="42"/>
      <c r="D25" s="42"/>
      <c r="E25" s="47" t="s">
        <v>36</v>
      </c>
      <c r="F25" s="47"/>
      <c r="G25" s="47"/>
      <c r="H25" s="47"/>
      <c r="I25" s="46" t="s">
        <v>41</v>
      </c>
      <c r="J25" s="36"/>
      <c r="K25" s="36"/>
      <c r="L25" s="36"/>
      <c r="M25" s="46" t="s">
        <v>38</v>
      </c>
      <c r="N25" s="36"/>
      <c r="O25" s="36"/>
      <c r="P25" s="36"/>
      <c r="Q25" s="17"/>
      <c r="R25" s="16"/>
      <c r="S25" s="16"/>
      <c r="T25" s="16"/>
      <c r="U25" s="17"/>
      <c r="V25" s="17"/>
      <c r="W25" s="17"/>
      <c r="X25" s="17"/>
      <c r="Y25" s="17"/>
      <c r="Z25" s="15"/>
      <c r="AA25" s="16"/>
      <c r="AB25" s="16"/>
    </row>
    <row r="26" spans="1:28" x14ac:dyDescent="0.25">
      <c r="A26" s="41" t="s">
        <v>39</v>
      </c>
      <c r="B26" s="42"/>
      <c r="C26" s="42"/>
      <c r="D26" s="42"/>
      <c r="E26" s="47" t="s">
        <v>40</v>
      </c>
      <c r="F26" s="47"/>
      <c r="G26" s="47"/>
      <c r="H26" s="47"/>
      <c r="I26" s="46" t="s">
        <v>45</v>
      </c>
      <c r="J26" s="36"/>
      <c r="K26" s="36"/>
      <c r="L26" s="36"/>
      <c r="M26" s="40" t="s">
        <v>42</v>
      </c>
      <c r="N26" s="37"/>
      <c r="O26" s="37"/>
      <c r="P26" s="37"/>
      <c r="Q26" s="17"/>
      <c r="R26" s="16"/>
      <c r="S26" s="16"/>
      <c r="T26" s="16"/>
      <c r="U26" s="17"/>
      <c r="V26" s="17"/>
      <c r="W26" s="17"/>
      <c r="X26" s="17"/>
      <c r="Y26" s="17"/>
      <c r="Z26" s="15"/>
      <c r="AA26" s="16"/>
      <c r="AB26" s="16"/>
    </row>
    <row r="27" spans="1:28" x14ac:dyDescent="0.25">
      <c r="A27" s="41" t="s">
        <v>43</v>
      </c>
      <c r="B27" s="42"/>
      <c r="C27" s="42"/>
      <c r="D27" s="42"/>
      <c r="E27" s="43" t="s">
        <v>44</v>
      </c>
      <c r="F27" s="44"/>
      <c r="G27" s="44"/>
      <c r="H27" s="45"/>
      <c r="I27" s="46" t="s">
        <v>47</v>
      </c>
      <c r="J27" s="36"/>
      <c r="K27" s="36"/>
      <c r="L27" s="36"/>
      <c r="M27" s="40" t="s">
        <v>14</v>
      </c>
      <c r="N27" s="37"/>
      <c r="O27" s="37"/>
      <c r="P27" s="37"/>
      <c r="Q27" s="17"/>
      <c r="R27" s="16"/>
      <c r="S27" s="16"/>
      <c r="T27" s="16"/>
      <c r="U27" s="17"/>
      <c r="V27" s="17"/>
      <c r="W27" s="17"/>
      <c r="X27" s="17"/>
      <c r="Y27" s="17"/>
      <c r="Z27" s="15"/>
      <c r="AA27" s="16"/>
      <c r="AB27" s="16"/>
    </row>
    <row r="28" spans="1:28" x14ac:dyDescent="0.25">
      <c r="A28" s="16"/>
      <c r="B28" s="16"/>
      <c r="C28" s="16"/>
      <c r="D28" s="16"/>
      <c r="E28" s="43" t="s">
        <v>46</v>
      </c>
      <c r="F28" s="44"/>
      <c r="G28" s="44"/>
      <c r="H28" s="45"/>
      <c r="I28" s="36" t="s">
        <v>50</v>
      </c>
      <c r="J28" s="36"/>
      <c r="K28" s="36"/>
      <c r="L28" s="36"/>
      <c r="M28" s="38" t="s">
        <v>48</v>
      </c>
      <c r="N28" s="39"/>
      <c r="O28" s="39"/>
      <c r="P28" s="40"/>
      <c r="Q28" s="17"/>
      <c r="R28" s="16"/>
      <c r="S28" s="16"/>
      <c r="T28" s="16"/>
      <c r="U28" s="17"/>
      <c r="V28" s="17"/>
      <c r="W28" s="17"/>
      <c r="X28" s="17"/>
      <c r="Y28" s="17"/>
      <c r="Z28" s="15"/>
      <c r="AA28" s="16"/>
      <c r="AB28" s="16"/>
    </row>
    <row r="29" spans="1:28" x14ac:dyDescent="0.25">
      <c r="A29" s="17"/>
      <c r="B29" s="17"/>
      <c r="C29" s="17"/>
      <c r="D29" s="17"/>
      <c r="E29" s="36" t="s">
        <v>49</v>
      </c>
      <c r="F29" s="36"/>
      <c r="G29" s="36"/>
      <c r="H29" s="36"/>
      <c r="I29" s="36" t="s">
        <v>52</v>
      </c>
      <c r="J29" s="36"/>
      <c r="K29" s="36"/>
      <c r="L29" s="36"/>
      <c r="M29" s="17"/>
      <c r="N29" s="17"/>
      <c r="O29" s="17"/>
      <c r="P29" s="17"/>
      <c r="Q29" s="17"/>
      <c r="R29" s="16"/>
      <c r="S29" s="16"/>
      <c r="T29" s="16"/>
      <c r="U29" s="17"/>
      <c r="V29" s="17"/>
      <c r="W29" s="17"/>
      <c r="X29" s="17"/>
      <c r="Y29" s="17"/>
      <c r="Z29" s="15"/>
      <c r="AA29" s="16"/>
      <c r="AB29" s="16"/>
    </row>
    <row r="30" spans="1:28" x14ac:dyDescent="0.25">
      <c r="A30" s="18"/>
      <c r="B30" s="17"/>
      <c r="C30" s="17"/>
      <c r="D30" s="17"/>
      <c r="E30" s="36" t="s">
        <v>51</v>
      </c>
      <c r="F30" s="36"/>
      <c r="G30" s="36"/>
      <c r="H30" s="36"/>
      <c r="I30" s="36" t="s">
        <v>54</v>
      </c>
      <c r="J30" s="36"/>
      <c r="K30" s="36"/>
      <c r="L30" s="36"/>
      <c r="M30" s="17"/>
      <c r="N30" s="17"/>
      <c r="O30" s="17"/>
      <c r="P30" s="17"/>
      <c r="Q30" s="17"/>
      <c r="R30" s="16"/>
      <c r="S30" s="16"/>
      <c r="T30" s="16"/>
      <c r="U30" s="17"/>
      <c r="V30" s="17"/>
      <c r="W30" s="17"/>
      <c r="X30" s="17"/>
      <c r="Y30" s="17"/>
      <c r="Z30" s="15"/>
      <c r="AA30" s="16"/>
      <c r="AB30" s="16"/>
    </row>
    <row r="31" spans="1:28" x14ac:dyDescent="0.25">
      <c r="A31" s="18"/>
      <c r="B31" s="17"/>
      <c r="C31" s="17"/>
      <c r="D31" s="17"/>
      <c r="E31" s="36" t="s">
        <v>53</v>
      </c>
      <c r="F31" s="36"/>
      <c r="G31" s="36"/>
      <c r="H31" s="36"/>
      <c r="I31" s="37" t="s">
        <v>56</v>
      </c>
      <c r="J31" s="37"/>
      <c r="K31" s="37"/>
      <c r="L31" s="37"/>
      <c r="M31" s="17"/>
      <c r="N31" s="17"/>
      <c r="O31" s="17"/>
      <c r="P31" s="17"/>
      <c r="Q31" s="17"/>
      <c r="R31" s="16"/>
      <c r="S31" s="16"/>
      <c r="T31" s="16"/>
      <c r="U31" s="17"/>
      <c r="V31" s="17"/>
      <c r="W31" s="17"/>
      <c r="X31" s="17"/>
      <c r="Y31" s="17"/>
      <c r="Z31" s="15"/>
      <c r="AA31" s="16"/>
      <c r="AB31" s="16"/>
    </row>
    <row r="32" spans="1:28" x14ac:dyDescent="0.25">
      <c r="A32" s="18"/>
      <c r="B32" s="17"/>
      <c r="C32" s="17"/>
      <c r="D32" s="17"/>
      <c r="E32" s="36" t="s">
        <v>55</v>
      </c>
      <c r="F32" s="36"/>
      <c r="G32" s="36"/>
      <c r="H32" s="36"/>
      <c r="I32" s="35"/>
      <c r="J32" s="16"/>
      <c r="K32" s="16"/>
      <c r="L32" s="16"/>
      <c r="M32" s="17"/>
      <c r="N32" s="17"/>
      <c r="O32" s="17"/>
      <c r="P32" s="17"/>
      <c r="Q32" s="17"/>
      <c r="R32" s="16"/>
      <c r="S32" s="16"/>
      <c r="T32" s="16"/>
      <c r="U32" s="17"/>
      <c r="V32" s="17"/>
      <c r="W32" s="17"/>
      <c r="X32" s="17"/>
      <c r="Y32" s="17"/>
      <c r="Z32" s="15"/>
      <c r="AA32" s="16"/>
      <c r="AB32" s="16"/>
    </row>
    <row r="33" spans="1:28" x14ac:dyDescent="0.25">
      <c r="A33" s="18"/>
      <c r="B33" s="17"/>
      <c r="C33" s="17"/>
      <c r="D33" s="17"/>
      <c r="E33" s="38" t="s">
        <v>57</v>
      </c>
      <c r="F33" s="39"/>
      <c r="G33" s="39"/>
      <c r="H33" s="40"/>
      <c r="I33" s="16"/>
      <c r="J33" s="16"/>
      <c r="K33" s="16"/>
      <c r="L33" s="16"/>
      <c r="M33" s="17"/>
      <c r="N33" s="17"/>
      <c r="O33" s="17"/>
      <c r="P33" s="17"/>
      <c r="Q33" s="17"/>
      <c r="R33" s="16"/>
      <c r="S33" s="16"/>
      <c r="T33" s="16"/>
      <c r="U33" s="17"/>
      <c r="V33" s="17"/>
      <c r="W33" s="17"/>
      <c r="X33" s="17"/>
      <c r="Y33" s="17"/>
      <c r="Z33" s="15"/>
      <c r="AA33" s="16"/>
      <c r="AB33" s="16"/>
    </row>
    <row r="34" spans="1:28" x14ac:dyDescent="0.25">
      <c r="A34" s="19"/>
      <c r="B34" s="17"/>
      <c r="C34" s="17"/>
      <c r="D34" s="17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17"/>
      <c r="Q34" s="17"/>
      <c r="R34" s="16"/>
      <c r="S34" s="16"/>
      <c r="T34" s="16"/>
      <c r="U34" s="15"/>
      <c r="V34" s="15"/>
      <c r="W34" s="15"/>
      <c r="X34" s="15"/>
      <c r="Y34" s="17"/>
      <c r="Z34" s="15"/>
      <c r="AA34" s="16"/>
      <c r="AB34" s="16"/>
    </row>
    <row r="35" spans="1:28" x14ac:dyDescent="0.25">
      <c r="A35" s="19"/>
      <c r="B35" s="17"/>
      <c r="C35" s="17"/>
      <c r="D35" s="17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17"/>
      <c r="Q35" s="17"/>
      <c r="R35" s="16"/>
      <c r="S35" s="16"/>
      <c r="T35" s="16"/>
      <c r="U35" s="15"/>
      <c r="V35" s="15"/>
      <c r="W35" s="15"/>
      <c r="X35" s="15"/>
      <c r="Y35" s="17"/>
      <c r="Z35" s="15"/>
      <c r="AA35" s="16"/>
      <c r="AB35" s="16"/>
    </row>
    <row r="36" spans="1:28" x14ac:dyDescent="0.25">
      <c r="A36" s="1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17"/>
      <c r="Q36" s="17"/>
      <c r="R36" s="16"/>
      <c r="S36" s="16"/>
      <c r="T36" s="16"/>
      <c r="U36" s="15"/>
      <c r="V36" s="15"/>
      <c r="W36" s="15"/>
      <c r="X36" s="15"/>
      <c r="Y36" s="17"/>
      <c r="Z36" s="15"/>
      <c r="AA36" s="16"/>
      <c r="AB36" s="16"/>
    </row>
    <row r="37" spans="1:28" x14ac:dyDescent="0.25">
      <c r="A37" s="19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5"/>
      <c r="R37" s="16"/>
      <c r="S37" s="16"/>
      <c r="T37" s="16"/>
      <c r="U37" s="15"/>
      <c r="V37" s="15"/>
      <c r="W37" s="15"/>
      <c r="X37" s="15"/>
      <c r="Y37" s="15"/>
      <c r="Z37" s="15"/>
      <c r="AA37" s="16"/>
      <c r="AB37" s="16"/>
    </row>
    <row r="38" spans="1:28" x14ac:dyDescent="0.25">
      <c r="A38" s="19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5"/>
      <c r="R38" s="16"/>
      <c r="S38" s="16"/>
      <c r="T38" s="16"/>
      <c r="U38" s="15"/>
      <c r="V38" s="15"/>
      <c r="W38" s="15"/>
      <c r="X38" s="15"/>
      <c r="Y38" s="15"/>
      <c r="Z38" s="15"/>
      <c r="AA38" s="16"/>
      <c r="AB38" s="16"/>
    </row>
    <row r="39" spans="1:28" x14ac:dyDescent="0.25">
      <c r="A39" s="19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5"/>
      <c r="R39" s="16"/>
      <c r="S39" s="16"/>
      <c r="T39" s="16"/>
      <c r="U39" s="15"/>
      <c r="V39" s="15"/>
      <c r="W39" s="15"/>
      <c r="X39" s="15"/>
      <c r="Y39" s="15"/>
      <c r="Z39" s="15"/>
      <c r="AA39" s="16"/>
      <c r="AB39" s="16"/>
    </row>
    <row r="40" spans="1:28" x14ac:dyDescent="0.25">
      <c r="A40" s="1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5"/>
      <c r="R40" s="16"/>
      <c r="S40" s="16"/>
      <c r="T40" s="16"/>
      <c r="U40" s="15"/>
      <c r="V40" s="15"/>
      <c r="W40" s="15"/>
      <c r="X40" s="15"/>
      <c r="Y40" s="15"/>
      <c r="Z40" s="15"/>
      <c r="AA40" s="16"/>
      <c r="AB40" s="16"/>
    </row>
    <row r="41" spans="1:28" x14ac:dyDescent="0.25">
      <c r="A41" s="1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5"/>
      <c r="R41" s="16"/>
      <c r="S41" s="16"/>
      <c r="T41" s="16"/>
      <c r="U41" s="15"/>
      <c r="V41" s="15"/>
      <c r="W41" s="15"/>
      <c r="X41" s="15"/>
      <c r="Y41" s="15"/>
      <c r="Z41" s="15"/>
      <c r="AA41" s="16"/>
      <c r="AB41" s="16"/>
    </row>
    <row r="42" spans="1:28" x14ac:dyDescent="0.25">
      <c r="A42" s="1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5"/>
      <c r="R42" s="16"/>
      <c r="S42" s="16"/>
      <c r="T42" s="16"/>
      <c r="U42" s="15"/>
      <c r="V42" s="15"/>
      <c r="W42" s="15"/>
      <c r="X42" s="15"/>
      <c r="Y42" s="15"/>
      <c r="Z42" s="15"/>
      <c r="AA42" s="16"/>
      <c r="AB42" s="16"/>
    </row>
    <row r="43" spans="1:28" x14ac:dyDescent="0.25">
      <c r="A43" s="1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5"/>
      <c r="R43" s="16"/>
      <c r="S43" s="16"/>
      <c r="T43" s="16"/>
      <c r="U43" s="15"/>
      <c r="V43" s="15"/>
      <c r="W43" s="15"/>
      <c r="X43" s="15"/>
      <c r="Y43" s="15"/>
      <c r="Z43" s="15"/>
      <c r="AA43" s="16"/>
      <c r="AB43" s="16"/>
    </row>
    <row r="44" spans="1:28" x14ac:dyDescent="0.25">
      <c r="A44" s="19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5"/>
      <c r="R44" s="16"/>
      <c r="S44" s="16"/>
      <c r="T44" s="16"/>
      <c r="U44" s="15"/>
      <c r="V44" s="15"/>
      <c r="W44" s="15"/>
      <c r="X44" s="15"/>
      <c r="Y44" s="15"/>
      <c r="Z44" s="15"/>
      <c r="AA44" s="16"/>
      <c r="AB44" s="16"/>
    </row>
    <row r="45" spans="1:28" x14ac:dyDescent="0.25">
      <c r="A45" s="1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5"/>
      <c r="R45" s="16"/>
      <c r="S45" s="16"/>
      <c r="T45" s="16"/>
      <c r="U45" s="15"/>
      <c r="V45" s="15"/>
      <c r="W45" s="15"/>
      <c r="X45" s="15"/>
      <c r="Y45" s="15"/>
      <c r="Z45" s="15"/>
      <c r="AA45" s="16"/>
      <c r="AB45" s="16"/>
    </row>
    <row r="46" spans="1:28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5"/>
      <c r="R46" s="16"/>
      <c r="S46" s="16"/>
      <c r="T46" s="16"/>
      <c r="U46" s="15"/>
      <c r="V46" s="15"/>
      <c r="W46" s="15"/>
      <c r="X46" s="15"/>
      <c r="Y46" s="15"/>
      <c r="Z46" s="15"/>
      <c r="AA46" s="16"/>
      <c r="AB46" s="16"/>
    </row>
    <row r="47" spans="1:28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5"/>
      <c r="R47" s="16"/>
      <c r="S47" s="16"/>
      <c r="T47" s="16"/>
      <c r="U47" s="15"/>
      <c r="V47" s="15"/>
      <c r="W47" s="15"/>
      <c r="X47" s="15"/>
      <c r="Y47" s="15"/>
      <c r="Z47" s="15"/>
      <c r="AA47" s="16"/>
      <c r="AB47" s="16"/>
    </row>
    <row r="48" spans="1:28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5"/>
      <c r="R48" s="16"/>
      <c r="S48" s="16"/>
      <c r="T48" s="16"/>
      <c r="U48" s="15"/>
      <c r="V48" s="15"/>
      <c r="W48" s="15"/>
      <c r="X48" s="15"/>
      <c r="Y48" s="15"/>
      <c r="Z48" s="15"/>
      <c r="AA48" s="16"/>
      <c r="AB48" s="16"/>
    </row>
    <row r="49" spans="1:28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5"/>
      <c r="R49" s="16"/>
      <c r="S49" s="16"/>
      <c r="T49" s="16"/>
      <c r="U49" s="15"/>
      <c r="V49" s="15"/>
      <c r="W49" s="15"/>
      <c r="X49" s="15"/>
      <c r="Y49" s="15"/>
      <c r="Z49" s="15"/>
      <c r="AA49" s="16"/>
      <c r="AB49" s="16"/>
    </row>
    <row r="50" spans="1:28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5"/>
      <c r="R50" s="16"/>
      <c r="S50" s="16"/>
      <c r="T50" s="16"/>
      <c r="U50" s="15"/>
      <c r="V50" s="15"/>
      <c r="W50" s="15"/>
      <c r="X50" s="15"/>
      <c r="Y50" s="15"/>
      <c r="Z50" s="15"/>
      <c r="AA50" s="16"/>
      <c r="AB50" s="16"/>
    </row>
    <row r="51" spans="1:28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5"/>
      <c r="R51" s="16"/>
      <c r="S51" s="16"/>
      <c r="T51" s="16"/>
      <c r="U51" s="15"/>
      <c r="V51" s="15"/>
      <c r="W51" s="15"/>
      <c r="X51" s="15"/>
      <c r="Y51" s="15"/>
      <c r="Z51" s="15"/>
      <c r="AA51" s="16"/>
      <c r="AB51" s="16"/>
    </row>
    <row r="52" spans="1:28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5"/>
      <c r="R52" s="16"/>
      <c r="S52" s="16"/>
      <c r="T52" s="16"/>
      <c r="U52" s="15"/>
      <c r="V52" s="15"/>
      <c r="W52" s="15"/>
      <c r="X52" s="15"/>
      <c r="Y52" s="15"/>
      <c r="Z52" s="15"/>
      <c r="AA52" s="16"/>
      <c r="AB52" s="16"/>
    </row>
    <row r="53" spans="1:28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5"/>
      <c r="R53" s="16"/>
      <c r="S53" s="16"/>
      <c r="T53" s="16"/>
      <c r="U53" s="15"/>
      <c r="V53" s="15"/>
      <c r="W53" s="15"/>
      <c r="X53" s="15"/>
      <c r="Y53" s="15"/>
      <c r="Z53" s="15"/>
      <c r="AA53" s="16"/>
      <c r="AB53" s="16"/>
    </row>
    <row r="54" spans="1:28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5"/>
      <c r="R54" s="16"/>
      <c r="S54" s="16"/>
      <c r="T54" s="16"/>
      <c r="U54" s="15"/>
      <c r="V54" s="15"/>
      <c r="W54" s="15"/>
      <c r="X54" s="15"/>
      <c r="Y54" s="15"/>
      <c r="Z54" s="15"/>
      <c r="AA54" s="16"/>
      <c r="AB54" s="16"/>
    </row>
    <row r="55" spans="1:28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5"/>
      <c r="R55" s="16"/>
      <c r="S55" s="16"/>
      <c r="T55" s="16"/>
      <c r="U55" s="15"/>
      <c r="V55" s="15"/>
      <c r="W55" s="15"/>
      <c r="X55" s="15"/>
      <c r="Y55" s="15"/>
      <c r="Z55" s="15"/>
      <c r="AA55" s="16"/>
      <c r="AB55" s="16"/>
    </row>
    <row r="56" spans="1:28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5"/>
      <c r="R56" s="16"/>
      <c r="S56" s="16"/>
      <c r="T56" s="16"/>
      <c r="U56" s="15"/>
      <c r="V56" s="15"/>
      <c r="W56" s="15"/>
      <c r="X56" s="15"/>
      <c r="Y56" s="15"/>
      <c r="Z56" s="15"/>
      <c r="AA56" s="16"/>
      <c r="AB56" s="16"/>
    </row>
    <row r="57" spans="1:28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5"/>
      <c r="R57" s="16"/>
      <c r="S57" s="16"/>
      <c r="T57" s="16"/>
      <c r="U57" s="15"/>
      <c r="V57" s="15"/>
      <c r="W57" s="15"/>
      <c r="X57" s="15"/>
      <c r="Y57" s="15"/>
      <c r="Z57" s="15"/>
      <c r="AA57" s="16"/>
      <c r="AB57" s="16"/>
    </row>
    <row r="58" spans="1:28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5"/>
      <c r="R58" s="16"/>
      <c r="S58" s="16"/>
      <c r="T58" s="16"/>
      <c r="U58" s="15"/>
      <c r="V58" s="15"/>
      <c r="W58" s="15"/>
      <c r="X58" s="15"/>
      <c r="Y58" s="15"/>
      <c r="Z58" s="15"/>
      <c r="AA58" s="16"/>
      <c r="AB58" s="16"/>
    </row>
    <row r="59" spans="1:28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5"/>
      <c r="R59" s="16"/>
      <c r="S59" s="16"/>
      <c r="T59" s="16"/>
      <c r="U59" s="15"/>
      <c r="V59" s="15"/>
      <c r="W59" s="15"/>
      <c r="X59" s="15"/>
      <c r="Y59" s="15"/>
      <c r="Z59" s="15"/>
      <c r="AA59" s="16"/>
      <c r="AB59" s="16"/>
    </row>
    <row r="60" spans="1:28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5"/>
      <c r="R60" s="16"/>
      <c r="S60" s="16"/>
      <c r="T60" s="16"/>
      <c r="U60" s="15"/>
      <c r="V60" s="15"/>
      <c r="W60" s="15"/>
      <c r="X60" s="15"/>
      <c r="Y60" s="15"/>
      <c r="Z60" s="15"/>
      <c r="AA60" s="16"/>
      <c r="AB60" s="16"/>
    </row>
    <row r="61" spans="1:28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5"/>
      <c r="R61" s="16"/>
      <c r="S61" s="16"/>
      <c r="T61" s="16"/>
      <c r="U61" s="15"/>
      <c r="V61" s="15"/>
      <c r="W61" s="15"/>
      <c r="X61" s="15"/>
      <c r="Y61" s="15"/>
      <c r="Z61" s="15"/>
      <c r="AA61" s="16"/>
      <c r="AB61" s="16"/>
    </row>
    <row r="62" spans="1:28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5"/>
      <c r="R62" s="16"/>
      <c r="S62" s="16"/>
      <c r="T62" s="16"/>
      <c r="U62" s="15"/>
      <c r="V62" s="15"/>
      <c r="W62" s="15"/>
      <c r="X62" s="15"/>
      <c r="Y62" s="15"/>
      <c r="Z62" s="15"/>
      <c r="AA62" s="16"/>
      <c r="AB62" s="16"/>
    </row>
    <row r="63" spans="1:28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5"/>
      <c r="R63" s="16"/>
      <c r="S63" s="16"/>
      <c r="T63" s="16"/>
      <c r="U63" s="15"/>
      <c r="V63" s="15"/>
      <c r="W63" s="15"/>
      <c r="X63" s="15"/>
      <c r="Y63" s="15"/>
      <c r="Z63" s="15"/>
      <c r="AA63" s="16"/>
      <c r="AB63" s="16"/>
    </row>
    <row r="64" spans="1:28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5"/>
      <c r="R64" s="16"/>
      <c r="S64" s="16"/>
      <c r="T64" s="16"/>
      <c r="U64" s="15"/>
      <c r="V64" s="15"/>
      <c r="W64" s="15"/>
      <c r="X64" s="15"/>
      <c r="Y64" s="15"/>
      <c r="Z64" s="15"/>
      <c r="AA64" s="16"/>
      <c r="AB64" s="16"/>
    </row>
    <row r="65" spans="1:28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5"/>
      <c r="R65" s="16"/>
      <c r="S65" s="16"/>
      <c r="T65" s="16"/>
      <c r="U65" s="15"/>
      <c r="V65" s="15"/>
      <c r="W65" s="15"/>
      <c r="X65" s="15"/>
      <c r="Y65" s="15"/>
      <c r="Z65" s="15"/>
      <c r="AA65" s="16"/>
      <c r="AB65" s="16"/>
    </row>
    <row r="66" spans="1:28" x14ac:dyDescent="0.25">
      <c r="A66" s="16"/>
      <c r="B66" s="16"/>
      <c r="C66" s="16"/>
      <c r="D66" s="16"/>
      <c r="E66" s="16"/>
      <c r="F66" s="16"/>
      <c r="G66" s="16"/>
      <c r="H66" s="16"/>
      <c r="M66" s="16"/>
      <c r="N66" s="16"/>
      <c r="O66" s="16"/>
      <c r="P66" s="16"/>
      <c r="Q66" s="15"/>
      <c r="R66" s="16"/>
      <c r="S66" s="16"/>
      <c r="T66" s="16"/>
      <c r="U66" s="15"/>
      <c r="V66" s="15"/>
      <c r="W66" s="15"/>
      <c r="X66" s="15"/>
      <c r="Y66" s="15"/>
      <c r="Z66" s="15"/>
      <c r="AA66" s="16"/>
      <c r="AB66" s="16"/>
    </row>
  </sheetData>
  <mergeCells count="62">
    <mergeCell ref="A1:AB1"/>
    <mergeCell ref="A2:D2"/>
    <mergeCell ref="E2:H2"/>
    <mergeCell ref="I2:L2"/>
    <mergeCell ref="M2:P2"/>
    <mergeCell ref="Q2:T2"/>
    <mergeCell ref="U2:X2"/>
    <mergeCell ref="Y2:AB2"/>
    <mergeCell ref="A19:AB19"/>
    <mergeCell ref="A20:D20"/>
    <mergeCell ref="E20:H20"/>
    <mergeCell ref="I20:L20"/>
    <mergeCell ref="M20:P20"/>
    <mergeCell ref="Q20:T20"/>
    <mergeCell ref="U20:X20"/>
    <mergeCell ref="Y20:AB20"/>
    <mergeCell ref="Y21:AB21"/>
    <mergeCell ref="A22:D22"/>
    <mergeCell ref="E22:H22"/>
    <mergeCell ref="I21:L21"/>
    <mergeCell ref="M22:P22"/>
    <mergeCell ref="Q22:T22"/>
    <mergeCell ref="U22:X22"/>
    <mergeCell ref="Y22:AB22"/>
    <mergeCell ref="A21:D21"/>
    <mergeCell ref="E21:H21"/>
    <mergeCell ref="M21:P21"/>
    <mergeCell ref="Q21:T21"/>
    <mergeCell ref="U21:X21"/>
    <mergeCell ref="A23:D23"/>
    <mergeCell ref="E23:H23"/>
    <mergeCell ref="I22:L22"/>
    <mergeCell ref="Y23:AB23"/>
    <mergeCell ref="A24:D24"/>
    <mergeCell ref="E24:H24"/>
    <mergeCell ref="I23:L23"/>
    <mergeCell ref="M23:P23"/>
    <mergeCell ref="M24:P24"/>
    <mergeCell ref="A25:D25"/>
    <mergeCell ref="E25:H25"/>
    <mergeCell ref="I24:L24"/>
    <mergeCell ref="M25:P25"/>
    <mergeCell ref="A26:D26"/>
    <mergeCell ref="E26:H26"/>
    <mergeCell ref="I25:L25"/>
    <mergeCell ref="M26:P26"/>
    <mergeCell ref="A27:D27"/>
    <mergeCell ref="E27:H27"/>
    <mergeCell ref="I26:L26"/>
    <mergeCell ref="M27:P27"/>
    <mergeCell ref="E28:H28"/>
    <mergeCell ref="I27:L27"/>
    <mergeCell ref="M28:P28"/>
    <mergeCell ref="E32:H32"/>
    <mergeCell ref="I31:L31"/>
    <mergeCell ref="E33:H33"/>
    <mergeCell ref="E29:H29"/>
    <mergeCell ref="I28:L28"/>
    <mergeCell ref="E30:H30"/>
    <mergeCell ref="I29:L29"/>
    <mergeCell ref="E31:H31"/>
    <mergeCell ref="I30:L30"/>
  </mergeCells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Wei</dc:creator>
  <cp:lastModifiedBy>Tameka Rhenee Primm</cp:lastModifiedBy>
  <cp:lastPrinted>2023-12-12T21:40:42Z</cp:lastPrinted>
  <dcterms:created xsi:type="dcterms:W3CDTF">2023-12-12T21:35:30Z</dcterms:created>
  <dcterms:modified xsi:type="dcterms:W3CDTF">2024-01-04T20:44:13Z</dcterms:modified>
</cp:coreProperties>
</file>