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015" windowHeight="12360" tabRatio="808" activeTab="3"/>
  </bookViews>
  <sheets>
    <sheet name="CFR method" sheetId="1" r:id="rId1"/>
    <sheet name="confined radial flow TOT" sheetId="2" r:id="rId2"/>
    <sheet name="unconfined radial flow TOT" sheetId="3" r:id="rId3"/>
    <sheet name="cone in regional slope" sheetId="4" r:id="rId4"/>
  </sheets>
  <definedNames>
    <definedName name="_xlnm.Print_Area" localSheetId="0">'CFR method'!$B$5:$K$23</definedName>
  </definedNames>
  <calcPr fullCalcOnLoad="1"/>
</workbook>
</file>

<file path=xl/comments1.xml><?xml version="1.0" encoding="utf-8"?>
<comments xmlns="http://schemas.openxmlformats.org/spreadsheetml/2006/main">
  <authors>
    <author>Thomas Harter, Ph.D.</author>
  </authors>
  <commentList>
    <comment ref="B12" authorId="0">
      <text>
        <r>
          <rPr>
            <b/>
            <sz val="8"/>
            <rFont val="Tahoma"/>
            <family val="0"/>
          </rPr>
          <t>(if this confining unit is not leaky, enter a zero for vertical hydraulic conductivity and ignore other input data)</t>
        </r>
      </text>
    </comment>
    <comment ref="B6" authorId="0">
      <text>
        <r>
          <rPr>
            <b/>
            <sz val="8"/>
            <rFont val="Tahoma"/>
            <family val="0"/>
          </rPr>
          <t>(if this confining unit is not leaky, enter a zero for vertical hydraulic conductivity and ignore other input data)</t>
        </r>
      </text>
    </comment>
    <comment ref="B22" authorId="0">
      <text>
        <r>
          <rPr>
            <b/>
            <sz val="8"/>
            <rFont val="Tahoma"/>
            <family val="0"/>
          </rPr>
          <t>It is assumed that the well fully penetrates the aquifer.</t>
        </r>
      </text>
    </comment>
    <comment ref="G7" authorId="0">
      <text>
        <r>
          <rPr>
            <sz val="8"/>
            <rFont val="Tahoma"/>
            <family val="0"/>
          </rPr>
          <t xml:space="preserve">positive flow rate means leakage goes INTO the production aquifer, otherwise the flow rate is negative.
</t>
        </r>
      </text>
    </comment>
    <comment ref="G8" authorId="0">
      <text>
        <r>
          <rPr>
            <sz val="8"/>
            <rFont val="Tahoma"/>
            <family val="0"/>
          </rPr>
          <t>positive flow rate means leakage goes INTO the production aquifer, otherwise the flow rate is negative.</t>
        </r>
      </text>
    </comment>
    <comment ref="F10" authorId="0">
      <text>
        <r>
          <rPr>
            <b/>
            <sz val="8"/>
            <rFont val="Tahoma"/>
            <family val="0"/>
          </rPr>
          <t>If #NUM!:
No CFR can be computed, because the aquifer leaks more water than comes into the aquifer.
Fix: If leakage is very small, set all leakage to zero, by making the vertical hydraulic conductivities zero.</t>
        </r>
      </text>
    </comment>
    <comment ref="E6" authorId="0">
      <text>
        <r>
          <rPr>
            <b/>
            <sz val="8"/>
            <rFont val="Tahoma"/>
            <family val="0"/>
          </rPr>
          <t>At steady-state, the leakage into the cone of depression of the pumping well equals the pumping rate. This works only, if the net leakage into the aquifer from below and above is positive. If it is negative, this worksheet cannot be used.</t>
        </r>
      </text>
    </comment>
    <comment ref="F6" authorId="0">
      <text>
        <r>
          <rPr>
            <b/>
            <sz val="8"/>
            <rFont val="Tahoma"/>
            <family val="0"/>
          </rPr>
          <t xml:space="preserve">#NUM!:
indicates that no steady-state can occur due to the fact that more water is leaking out of the production aquifer than coming in.
Fix it: Check the input data for the confining unit that has a negative flow rate; reduce its vertical hydraulic conductivity or specify a piezometric water level that is at least as high as in the production aquifer.
#DIV/0:
indicates that no leakage occurs at all, hence the theoretical radius of the cone of depression is infinite (at steady-state).
Fix it: specify a very small leakage rate for at least one of the two confining units (e.g., 0.00001 gpd per sqft)
</t>
        </r>
      </text>
    </comment>
    <comment ref="F7" authorId="0">
      <text>
        <r>
          <rPr>
            <b/>
            <sz val="8"/>
            <rFont val="Tahoma"/>
            <family val="0"/>
          </rPr>
          <t>negative time indicates that the production aquifer leaks OUT towards overlying aquifer.
If #DIV/0!: It cannot compute a travel time, of course, if the flux is zero (the travel time would be infinitely long).</t>
        </r>
      </text>
    </comment>
    <comment ref="F8" authorId="0">
      <text>
        <r>
          <rPr>
            <b/>
            <sz val="8"/>
            <rFont val="Tahoma"/>
            <family val="0"/>
          </rPr>
          <t>negative time indicates that the production aquifer leaks OUT towards overlying aquifer.
If #DIV/0!: It cannot compute a travel time, of course, if the flux is zero (the travel time would be infinitely long).</t>
        </r>
      </text>
    </comment>
  </commentList>
</comments>
</file>

<file path=xl/comments2.xml><?xml version="1.0" encoding="utf-8"?>
<comments xmlns="http://schemas.openxmlformats.org/spreadsheetml/2006/main">
  <authors>
    <author>Thomas Harter, Ph.D.</author>
  </authors>
  <commentList>
    <comment ref="B6" authorId="0">
      <text>
        <r>
          <rPr>
            <b/>
            <sz val="8"/>
            <rFont val="Tahoma"/>
            <family val="0"/>
          </rPr>
          <t>(if this confining unit is not leaky, enter a zero for vertical hydraulic conductivity and ignore other input data)</t>
        </r>
      </text>
    </comment>
    <comment ref="F7" authorId="0">
      <text>
        <r>
          <rPr>
            <b/>
            <sz val="8"/>
            <rFont val="Tahoma"/>
            <family val="0"/>
          </rPr>
          <t>negative time indicates that the production aquifer leaks OUT towards overlying aquifer.
If #DIV/0!: It cannot compute a travel time, of course, if the flux is zero (the travel time would be infinitely long).</t>
        </r>
      </text>
    </comment>
    <comment ref="F8" authorId="0">
      <text>
        <r>
          <rPr>
            <b/>
            <sz val="8"/>
            <rFont val="Tahoma"/>
            <family val="0"/>
          </rPr>
          <t>negative time indicates that the production aquifer leaks OUT towards overlying aquifer.
If #DIV/0!: It cannot compute a travel time, of course, if the flux is zero (the travel time would be infinitely long).</t>
        </r>
      </text>
    </comment>
    <comment ref="B12" authorId="0">
      <text>
        <r>
          <rPr>
            <b/>
            <sz val="8"/>
            <rFont val="Tahoma"/>
            <family val="0"/>
          </rPr>
          <t>(if this confining unit is not leaky, enter a zero for vertical hydraulic conductivity and ignore other input data)</t>
        </r>
      </text>
    </comment>
    <comment ref="B22" authorId="0">
      <text>
        <r>
          <rPr>
            <b/>
            <sz val="8"/>
            <rFont val="Tahoma"/>
            <family val="0"/>
          </rPr>
          <t>It is assumed that the well fully penetrates the aquifer.</t>
        </r>
      </text>
    </comment>
    <comment ref="G9" authorId="0">
      <text>
        <r>
          <rPr>
            <b/>
            <sz val="8"/>
            <rFont val="Tahoma"/>
            <family val="0"/>
          </rPr>
          <t>this is the total time of travel from the outer edge of that segment to the well</t>
        </r>
      </text>
    </comment>
    <comment ref="F6" authorId="0">
      <text>
        <r>
          <rPr>
            <b/>
            <sz val="8"/>
            <rFont val="Tahoma"/>
            <family val="0"/>
          </rPr>
          <t xml:space="preserve">#NUM!:
indicates that no steady-state can occur due to the fact that more water is leaking out of the production aquifer than coming in.
Fix it: Check the input data for the confining unit that has a negative flow rate; reduce its vertical hydraulic conductivity or specify a piezometric water level that is at least as high as in the production aquifer.
#DIV/0:
indicates that no leakage occurs at all, hence the theoretical radius of the cone of depression is infinite (at steady-state).
Fix it: specify a very small leakage rate for at least one of the two confining units (e.g., 0.00001 gpd per sqft)
</t>
        </r>
      </text>
    </comment>
    <comment ref="E6" authorId="0">
      <text>
        <r>
          <rPr>
            <b/>
            <sz val="8"/>
            <rFont val="Tahoma"/>
            <family val="0"/>
          </rPr>
          <t>At steady-state, the leakage into the cone of depression of the pumping well equals the pumping rate. This works only, if the net leakage into the aquifer from below and above is positive. If it is negative, this worksheet cannot be used.</t>
        </r>
      </text>
    </comment>
    <comment ref="G7" authorId="0">
      <text>
        <r>
          <rPr>
            <sz val="8"/>
            <rFont val="Tahoma"/>
            <family val="0"/>
          </rPr>
          <t xml:space="preserve">positive flow rate means leakage goes INTO the production aquifer, otherwise the flow rate is negative.
</t>
        </r>
      </text>
    </comment>
    <comment ref="G8" authorId="0">
      <text>
        <r>
          <rPr>
            <sz val="8"/>
            <rFont val="Tahoma"/>
            <family val="0"/>
          </rPr>
          <t>positive flow rate means leakage goes INTO the production aquifer, otherwise the flow rate is negative.</t>
        </r>
      </text>
    </comment>
  </commentList>
</comments>
</file>

<file path=xl/comments3.xml><?xml version="1.0" encoding="utf-8"?>
<comments xmlns="http://schemas.openxmlformats.org/spreadsheetml/2006/main">
  <authors>
    <author>Thomas Harter, Ph.D.</author>
  </authors>
  <commentList>
    <comment ref="E5" authorId="0">
      <text>
        <r>
          <rPr>
            <b/>
            <sz val="8"/>
            <rFont val="Tahoma"/>
            <family val="0"/>
          </rPr>
          <t>At steady-state, the leakage into the cone of depression of the pumping well equals the pumping rate. This works only, if the net leakage into the aquifer from below and above is positive. If it is negative, this worksheet cannot be used.</t>
        </r>
      </text>
    </comment>
    <comment ref="F5" authorId="0">
      <text>
        <r>
          <rPr>
            <b/>
            <sz val="8"/>
            <rFont val="Tahoma"/>
            <family val="0"/>
          </rPr>
          <t xml:space="preserve">#NUM!:
indicates that no steady-state can occur due to the fact that more water is leaking out of the production aquifer than coming in.
Fix it: Check the input data for the confining unit that has a negative flow rate; reduce its vertical hydraulic conductivity or specify a piezometric water level that is at least as high as in the production aquifer.
#DIV/0:
indicates that no leakage occurs at all, hence the theoretical radius of the cone of depression is infinite (at steady-state).
Fix it: specify a very small leakage rate for at least one of the two confining units (e.g., 0.00001 gpd per sqft)
</t>
        </r>
      </text>
    </comment>
    <comment ref="G6" authorId="0">
      <text>
        <r>
          <rPr>
            <sz val="8"/>
            <rFont val="Tahoma"/>
            <family val="0"/>
          </rPr>
          <t xml:space="preserve">positive flow rate means leakage goes INTO the production aquifer, otherwise the flow rate is negative.
</t>
        </r>
      </text>
    </comment>
    <comment ref="G7" authorId="0">
      <text>
        <r>
          <rPr>
            <sz val="8"/>
            <rFont val="Tahoma"/>
            <family val="0"/>
          </rPr>
          <t>positive flow rate means leakage goes INTO the production aquifer, otherwise the flow rate is negative.</t>
        </r>
      </text>
    </comment>
    <comment ref="G8" authorId="0">
      <text>
        <r>
          <rPr>
            <b/>
            <sz val="8"/>
            <rFont val="Tahoma"/>
            <family val="0"/>
          </rPr>
          <t>this is the total time of travel from the outer edge of that segment to the well</t>
        </r>
      </text>
    </comment>
    <comment ref="B21" authorId="0">
      <text>
        <r>
          <rPr>
            <b/>
            <sz val="8"/>
            <rFont val="Tahoma"/>
            <family val="0"/>
          </rPr>
          <t>It is assumed that the well fully penetrates the aquifer.</t>
        </r>
      </text>
    </comment>
  </commentList>
</comments>
</file>

<file path=xl/comments4.xml><?xml version="1.0" encoding="utf-8"?>
<comments xmlns="http://schemas.openxmlformats.org/spreadsheetml/2006/main">
  <authors>
    <author>Thomas Harter, Ph.D.</author>
  </authors>
  <commentList>
    <comment ref="B9" authorId="0">
      <text>
        <r>
          <rPr>
            <b/>
            <sz val="8"/>
            <rFont val="Tahoma"/>
            <family val="0"/>
          </rPr>
          <t>It is assumed that the well fully penetrates the aquifer.</t>
        </r>
      </text>
    </comment>
    <comment ref="C10" authorId="0">
      <text>
        <r>
          <rPr>
            <b/>
            <sz val="8"/>
            <rFont val="Tahoma"/>
            <family val="0"/>
          </rPr>
          <t>Vary this number until the computed time of travel has the desired magnitude.</t>
        </r>
      </text>
    </comment>
  </commentList>
</comments>
</file>

<file path=xl/sharedStrings.xml><?xml version="1.0" encoding="utf-8"?>
<sst xmlns="http://schemas.openxmlformats.org/spreadsheetml/2006/main" count="103" uniqueCount="49">
  <si>
    <t>vertical hydraulic conductivity in the confining layer [gpd/ft^2]</t>
  </si>
  <si>
    <t>thickness of the confining layer [ft]</t>
  </si>
  <si>
    <t>porosity of the confining unit</t>
  </si>
  <si>
    <t>pumping capacity [gpm]</t>
  </si>
  <si>
    <t>time of travel [years]</t>
  </si>
  <si>
    <t>effective aquifer porosity [percent]</t>
  </si>
  <si>
    <t>length of well screen [ft]</t>
  </si>
  <si>
    <t>Upper confining unit:</t>
  </si>
  <si>
    <t>Lower confining unit:</t>
  </si>
  <si>
    <t>Input Data on Leakage through Confining Beds:</t>
  </si>
  <si>
    <t>Input Data Production Well:</t>
  </si>
  <si>
    <t>Results:</t>
  </si>
  <si>
    <t>travel time through upper confining unit [years]:</t>
  </si>
  <si>
    <t>travel time through lower confining unit [years]:</t>
  </si>
  <si>
    <t>piezometric water level in the overlying aquifer (above the upper confining unit) [ft above mean sea level]</t>
  </si>
  <si>
    <t>average piezometric water level in the production aquifer [ft above mean sea level]</t>
  </si>
  <si>
    <t>piezometric water level in the underlying aquifer (below the lower confining unit) [ft above mean sea level]</t>
  </si>
  <si>
    <t>calculated fixed radius [ft]:</t>
  </si>
  <si>
    <t>(for</t>
  </si>
  <si>
    <t>year time of travel)</t>
  </si>
  <si>
    <t>Note: move mouse over cells with red triangles to read comments</t>
  </si>
  <si>
    <t>WORKSHEET: Computing the calculated fixed radius for a well in a confined, leaky aquifer</t>
  </si>
  <si>
    <t>yellow:  required input data</t>
  </si>
  <si>
    <t>green:  results</t>
  </si>
  <si>
    <t>WORKSHEET: Computing the time of travel (TOT) to a well in a confined, leaky aquifer if the regional gradient is less than 0.05%</t>
  </si>
  <si>
    <t>Segment No.</t>
  </si>
  <si>
    <t>time of travel to well [years]</t>
  </si>
  <si>
    <t>outer radius of segment [ft]</t>
  </si>
  <si>
    <t>steady-state radius of the cone of depression [ft]:</t>
  </si>
  <si>
    <t>maximum distance of interest from well [ft]</t>
  </si>
  <si>
    <t>Unsaturated zone information:</t>
  </si>
  <si>
    <t>thickness of the unsaturated zone [ft]</t>
  </si>
  <si>
    <t>average water content of the unsaturated zone</t>
  </si>
  <si>
    <t>annual recharge through the unsaturated zone [acre-feet per acre per yr]</t>
  </si>
  <si>
    <t>travel time through the unsaturated zone [years]:</t>
  </si>
  <si>
    <t>flow rate per unit area through the upper confining unit [ft/yr]:</t>
  </si>
  <si>
    <t>flow rate per unit area through the lower confining unit [ft/yr]:</t>
  </si>
  <si>
    <t>flow rate per unit area through the unsaturated zone [ft/yr]:</t>
  </si>
  <si>
    <t>Input Data on Recharge and Leakage:</t>
  </si>
  <si>
    <t>WORKSHEET: Computing the time of travel (TOT) to a well in an unconfined aquifer, if the regional gradient is less than 0.05% and the cone of depression in the unconfined aquifer is less than 10% of the total unconfined aquifer thickness</t>
  </si>
  <si>
    <t>distance from well [ft] for which to compute TOT [ft]</t>
  </si>
  <si>
    <t>Input Data Aquifer Properties:</t>
  </si>
  <si>
    <t>hydraulic conductivity of the aquifer [gpd/square-feet]</t>
  </si>
  <si>
    <t>porosity of the aquifer</t>
  </si>
  <si>
    <t>(for distances that are much larger than 50 feet)</t>
  </si>
  <si>
    <t>Estimated time of travel [years] for that distance (eq. 11):</t>
  </si>
  <si>
    <t>Significant cone of depression in a regional slope: Time of Travel Computation</t>
  </si>
  <si>
    <t>Use this spreadsheet to compute distance for a given Time of Travel (TOT) by adjusting the distance until the estimated TOT has the desired value.</t>
  </si>
  <si>
    <t>regional hydraulic gradient (slope of the potentiometric surface) [ft/ft]</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</si>
</sst>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s>
  <fonts count="8">
    <font>
      <sz val="10"/>
      <name val="Arial"/>
      <family val="0"/>
    </font>
    <font>
      <b/>
      <sz val="10"/>
      <name val="Arial"/>
      <family val="2"/>
    </font>
    <font>
      <i/>
      <sz val="10"/>
      <name val="Arial"/>
      <family val="2"/>
    </font>
    <font>
      <b/>
      <sz val="8"/>
      <name val="Tahoma"/>
      <family val="0"/>
    </font>
    <font>
      <sz val="10"/>
      <color indexed="10"/>
      <name val="Arial"/>
      <family val="2"/>
    </font>
    <font>
      <sz val="8"/>
      <name val="Tahoma"/>
      <family val="0"/>
    </font>
    <font>
      <sz val="8"/>
      <name val="Arial"/>
      <family val="0"/>
    </font>
    <font>
      <b/>
      <sz val="8"/>
      <name val="Arial"/>
      <family val="0"/>
    </font>
  </fonts>
  <fills count="4">
    <fill>
      <patternFill/>
    </fill>
    <fill>
      <patternFill patternType="gray125"/>
    </fill>
    <fill>
      <patternFill patternType="solid">
        <fgColor indexed="13"/>
        <bgColor indexed="64"/>
      </patternFill>
    </fill>
    <fill>
      <patternFill patternType="solid">
        <fgColor indexed="50"/>
        <bgColor indexed="64"/>
      </patternFill>
    </fill>
  </fills>
  <borders count="23">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wrapText="1"/>
    </xf>
    <xf numFmtId="0" fontId="1" fillId="0" borderId="1" xfId="0" applyFont="1" applyBorder="1" applyAlignment="1">
      <alignment wrapText="1"/>
    </xf>
    <xf numFmtId="0" fontId="0" fillId="0" borderId="2" xfId="0" applyBorder="1" applyAlignment="1">
      <alignment/>
    </xf>
    <xf numFmtId="0" fontId="2" fillId="0" borderId="3" xfId="0" applyFont="1" applyBorder="1" applyAlignment="1">
      <alignment wrapText="1"/>
    </xf>
    <xf numFmtId="0" fontId="0" fillId="0" borderId="4" xfId="0" applyBorder="1" applyAlignment="1">
      <alignment/>
    </xf>
    <xf numFmtId="0" fontId="0" fillId="0" borderId="5" xfId="0" applyBorder="1" applyAlignment="1">
      <alignment wrapText="1"/>
    </xf>
    <xf numFmtId="0" fontId="0" fillId="2" borderId="6" xfId="0" applyFill="1" applyBorder="1" applyAlignment="1">
      <alignment/>
    </xf>
    <xf numFmtId="0" fontId="0" fillId="0" borderId="7" xfId="0" applyBorder="1" applyAlignment="1">
      <alignment wrapText="1"/>
    </xf>
    <xf numFmtId="9" fontId="0" fillId="2" borderId="8" xfId="0" applyNumberFormat="1" applyFill="1" applyBorder="1" applyAlignment="1">
      <alignment/>
    </xf>
    <xf numFmtId="9" fontId="0" fillId="0" borderId="6" xfId="0" applyNumberFormat="1" applyBorder="1" applyAlignment="1">
      <alignment/>
    </xf>
    <xf numFmtId="0" fontId="0" fillId="0" borderId="9" xfId="0" applyBorder="1" applyAlignment="1">
      <alignment wrapText="1"/>
    </xf>
    <xf numFmtId="9" fontId="0" fillId="2" borderId="10" xfId="0" applyNumberFormat="1" applyFill="1" applyBorder="1" applyAlignment="1">
      <alignment/>
    </xf>
    <xf numFmtId="0" fontId="0" fillId="0" borderId="6" xfId="0" applyBorder="1" applyAlignment="1">
      <alignment/>
    </xf>
    <xf numFmtId="0" fontId="4" fillId="0" borderId="0" xfId="0" applyFont="1" applyAlignment="1">
      <alignment wrapText="1"/>
    </xf>
    <xf numFmtId="0" fontId="0" fillId="0" borderId="3" xfId="0" applyBorder="1" applyAlignment="1">
      <alignment wrapText="1"/>
    </xf>
    <xf numFmtId="0" fontId="0" fillId="2" borderId="4" xfId="0" applyFill="1" applyBorder="1" applyAlignment="1">
      <alignment/>
    </xf>
    <xf numFmtId="9" fontId="0" fillId="2" borderId="6" xfId="0" applyNumberFormat="1" applyFill="1" applyBorder="1" applyAlignment="1">
      <alignment/>
    </xf>
    <xf numFmtId="0" fontId="0" fillId="2" borderId="10" xfId="0" applyFill="1" applyBorder="1" applyAlignment="1">
      <alignment/>
    </xf>
    <xf numFmtId="0" fontId="1" fillId="0" borderId="1" xfId="0" applyFont="1" applyFill="1" applyBorder="1" applyAlignment="1">
      <alignment wrapText="1"/>
    </xf>
    <xf numFmtId="0" fontId="0" fillId="0" borderId="11" xfId="0" applyFill="1" applyBorder="1" applyAlignment="1">
      <alignment/>
    </xf>
    <xf numFmtId="0" fontId="0" fillId="0" borderId="2" xfId="0" applyFill="1" applyBorder="1" applyAlignment="1">
      <alignment/>
    </xf>
    <xf numFmtId="0" fontId="0" fillId="0" borderId="5" xfId="0" applyFill="1" applyBorder="1" applyAlignment="1">
      <alignment wrapText="1"/>
    </xf>
    <xf numFmtId="0" fontId="0" fillId="0" borderId="0" xfId="0" applyFill="1" applyBorder="1" applyAlignment="1">
      <alignment/>
    </xf>
    <xf numFmtId="0" fontId="0" fillId="0" borderId="6" xfId="0" applyFill="1" applyBorder="1" applyAlignment="1">
      <alignment/>
    </xf>
    <xf numFmtId="0" fontId="1" fillId="0" borderId="9" xfId="0" applyFont="1" applyFill="1" applyBorder="1" applyAlignment="1">
      <alignment wrapText="1"/>
    </xf>
    <xf numFmtId="49" fontId="1" fillId="0" borderId="12" xfId="0" applyNumberFormat="1" applyFont="1" applyFill="1" applyBorder="1" applyAlignment="1">
      <alignment horizontal="right"/>
    </xf>
    <xf numFmtId="0" fontId="1" fillId="0" borderId="12" xfId="0" applyFont="1" applyFill="1" applyBorder="1" applyAlignment="1">
      <alignment horizontal="center"/>
    </xf>
    <xf numFmtId="0" fontId="1" fillId="0" borderId="12" xfId="0" applyFont="1" applyFill="1" applyBorder="1" applyAlignment="1">
      <alignment/>
    </xf>
    <xf numFmtId="0" fontId="0" fillId="0" borderId="10" xfId="0" applyFill="1" applyBorder="1" applyAlignment="1">
      <alignment/>
    </xf>
    <xf numFmtId="0" fontId="1" fillId="0" borderId="0" xfId="0" applyFont="1" applyAlignment="1">
      <alignment/>
    </xf>
    <xf numFmtId="0" fontId="0" fillId="3" borderId="0" xfId="0" applyFill="1" applyAlignment="1">
      <alignment wrapText="1"/>
    </xf>
    <xf numFmtId="0" fontId="0" fillId="2" borderId="0" xfId="0" applyFill="1" applyAlignment="1">
      <alignment wrapText="1"/>
    </xf>
    <xf numFmtId="0" fontId="1" fillId="0" borderId="0" xfId="0" applyFont="1" applyFill="1" applyBorder="1" applyAlignment="1">
      <alignment/>
    </xf>
    <xf numFmtId="0" fontId="0" fillId="0" borderId="0" xfId="0" applyBorder="1" applyAlignment="1">
      <alignment wrapText="1"/>
    </xf>
    <xf numFmtId="1" fontId="0" fillId="0" borderId="5" xfId="0" applyNumberFormat="1" applyFont="1" applyFill="1" applyBorder="1" applyAlignment="1">
      <alignment/>
    </xf>
    <xf numFmtId="0" fontId="0" fillId="0" borderId="5" xfId="0" applyBorder="1" applyAlignment="1">
      <alignment/>
    </xf>
    <xf numFmtId="0" fontId="0" fillId="0" borderId="9" xfId="0" applyBorder="1" applyAlignment="1">
      <alignment/>
    </xf>
    <xf numFmtId="1" fontId="0" fillId="0" borderId="6" xfId="0" applyNumberFormat="1" applyBorder="1" applyAlignment="1">
      <alignment/>
    </xf>
    <xf numFmtId="0" fontId="0" fillId="0" borderId="10" xfId="0" applyBorder="1" applyAlignment="1">
      <alignment/>
    </xf>
    <xf numFmtId="0" fontId="0" fillId="0" borderId="13" xfId="0" applyFill="1" applyBorder="1" applyAlignment="1">
      <alignment wrapText="1"/>
    </xf>
    <xf numFmtId="0" fontId="0" fillId="0" borderId="14" xfId="0" applyFill="1" applyBorder="1" applyAlignment="1">
      <alignment wrapText="1"/>
    </xf>
    <xf numFmtId="164" fontId="0" fillId="3" borderId="15" xfId="0" applyNumberFormat="1" applyFill="1" applyBorder="1" applyAlignment="1">
      <alignment/>
    </xf>
    <xf numFmtId="0" fontId="0" fillId="0" borderId="16" xfId="0" applyFill="1" applyBorder="1" applyAlignment="1">
      <alignment wrapText="1"/>
    </xf>
    <xf numFmtId="164" fontId="0" fillId="3" borderId="17" xfId="0" applyNumberFormat="1" applyFill="1" applyBorder="1" applyAlignment="1">
      <alignment/>
    </xf>
    <xf numFmtId="0" fontId="0" fillId="0" borderId="13" xfId="0" applyFill="1" applyBorder="1" applyAlignment="1">
      <alignment/>
    </xf>
    <xf numFmtId="164" fontId="1" fillId="3" borderId="13" xfId="0" applyNumberFormat="1" applyFont="1" applyFill="1" applyBorder="1" applyAlignment="1">
      <alignment horizontal="center"/>
    </xf>
    <xf numFmtId="2" fontId="1" fillId="3" borderId="18" xfId="0" applyNumberFormat="1" applyFont="1" applyFill="1" applyBorder="1" applyAlignment="1">
      <alignment horizontal="center"/>
    </xf>
    <xf numFmtId="164" fontId="1" fillId="3" borderId="14" xfId="0" applyNumberFormat="1" applyFont="1" applyFill="1" applyBorder="1" applyAlignment="1">
      <alignment horizontal="center"/>
    </xf>
    <xf numFmtId="2" fontId="1" fillId="3" borderId="15" xfId="0" applyNumberFormat="1" applyFont="1" applyFill="1" applyBorder="1" applyAlignment="1">
      <alignment horizontal="center"/>
    </xf>
    <xf numFmtId="0" fontId="0" fillId="0" borderId="4" xfId="0" applyFill="1" applyBorder="1" applyAlignment="1">
      <alignment/>
    </xf>
    <xf numFmtId="0" fontId="0" fillId="0" borderId="7" xfId="0" applyFill="1" applyBorder="1" applyAlignment="1">
      <alignment wrapText="1"/>
    </xf>
    <xf numFmtId="164" fontId="1" fillId="3" borderId="19" xfId="0" applyNumberFormat="1" applyFont="1" applyFill="1" applyBorder="1" applyAlignment="1">
      <alignment horizontal="center"/>
    </xf>
    <xf numFmtId="2" fontId="1" fillId="3" borderId="20" xfId="0" applyNumberFormat="1" applyFont="1" applyFill="1" applyBorder="1" applyAlignment="1">
      <alignment horizontal="center"/>
    </xf>
    <xf numFmtId="0" fontId="0" fillId="3" borderId="15" xfId="0" applyFill="1" applyBorder="1" applyAlignment="1">
      <alignment/>
    </xf>
    <xf numFmtId="1" fontId="1" fillId="3" borderId="20" xfId="0" applyNumberFormat="1" applyFont="1" applyFill="1" applyBorder="1" applyAlignment="1">
      <alignment/>
    </xf>
    <xf numFmtId="0" fontId="2" fillId="0" borderId="5" xfId="0" applyFont="1" applyBorder="1" applyAlignment="1">
      <alignment wrapText="1"/>
    </xf>
    <xf numFmtId="9" fontId="0" fillId="0" borderId="8" xfId="0" applyNumberFormat="1" applyBorder="1" applyAlignment="1">
      <alignment/>
    </xf>
    <xf numFmtId="2" fontId="0" fillId="3" borderId="18" xfId="0" applyNumberFormat="1" applyFill="1" applyBorder="1" applyAlignment="1">
      <alignment horizontal="center"/>
    </xf>
    <xf numFmtId="2" fontId="0" fillId="3" borderId="17" xfId="0" applyNumberFormat="1" applyFill="1" applyBorder="1" applyAlignment="1">
      <alignment horizontal="center"/>
    </xf>
    <xf numFmtId="2" fontId="0" fillId="3" borderId="6" xfId="0" applyNumberFormat="1" applyFill="1" applyBorder="1" applyAlignment="1">
      <alignment horizontal="center"/>
    </xf>
    <xf numFmtId="2" fontId="0" fillId="3" borderId="8" xfId="0" applyNumberFormat="1" applyFill="1" applyBorder="1" applyAlignment="1">
      <alignment horizontal="center"/>
    </xf>
    <xf numFmtId="0" fontId="0" fillId="0" borderId="21" xfId="0" applyFill="1" applyBorder="1" applyAlignment="1">
      <alignment wrapText="1"/>
    </xf>
    <xf numFmtId="1" fontId="0" fillId="3" borderId="22" xfId="0" applyNumberFormat="1" applyFill="1" applyBorder="1" applyAlignment="1">
      <alignment/>
    </xf>
    <xf numFmtId="0" fontId="1" fillId="0" borderId="0" xfId="0" applyFont="1" applyAlignment="1">
      <alignment/>
    </xf>
    <xf numFmtId="0" fontId="0" fillId="2" borderId="6" xfId="0" applyNumberFormat="1" applyFill="1" applyBorder="1" applyAlignment="1">
      <alignment/>
    </xf>
    <xf numFmtId="0" fontId="1" fillId="0" borderId="7" xfId="0" applyFont="1" applyBorder="1" applyAlignment="1">
      <alignment wrapText="1"/>
    </xf>
    <xf numFmtId="9" fontId="0" fillId="2" borderId="6" xfId="0" applyNumberFormat="1" applyFill="1" applyBorder="1" applyAlignment="1">
      <alignment/>
    </xf>
    <xf numFmtId="0" fontId="0" fillId="0" borderId="8" xfId="0" applyFill="1" applyBorder="1" applyAlignment="1">
      <alignment/>
    </xf>
    <xf numFmtId="9" fontId="0" fillId="0" borderId="8" xfId="0" applyNumberFormat="1" applyFill="1" applyBorder="1" applyAlignment="1">
      <alignment/>
    </xf>
    <xf numFmtId="0" fontId="1" fillId="0" borderId="9" xfId="0" applyFont="1" applyBorder="1" applyAlignment="1">
      <alignment wrapText="1"/>
    </xf>
    <xf numFmtId="0" fontId="1" fillId="0" borderId="0" xfId="0" applyFont="1" applyAlignment="1">
      <alignment wrapText="1"/>
    </xf>
    <xf numFmtId="0" fontId="0" fillId="0" borderId="0" xfId="0" applyAlignment="1">
      <alignment wrapText="1"/>
    </xf>
    <xf numFmtId="0" fontId="4" fillId="0" borderId="0" xfId="0" applyFont="1" applyAlignment="1">
      <alignment horizontal="center" wrapText="1"/>
    </xf>
    <xf numFmtId="164" fontId="0" fillId="3" borderId="10" xfId="0" applyNumberForma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'confined radial flow TOT'!$F$10:$F$19</c:f>
              <c:numCache/>
            </c:numRef>
          </c:xVal>
          <c:yVal>
            <c:numRef>
              <c:f>'confined radial flow TOT'!$G$10:$G$19</c:f>
              <c:numCache/>
            </c:numRef>
          </c:yVal>
          <c:smooth val="0"/>
        </c:ser>
        <c:axId val="43330490"/>
        <c:axId val="54430091"/>
      </c:scatterChart>
      <c:valAx>
        <c:axId val="43330490"/>
        <c:scaling>
          <c:orientation val="minMax"/>
        </c:scaling>
        <c:axPos val="b"/>
        <c:title>
          <c:tx>
            <c:rich>
              <a:bodyPr vert="horz" rot="0" anchor="ctr"/>
              <a:lstStyle/>
              <a:p>
                <a:pPr algn="ctr">
                  <a:defRPr/>
                </a:pPr>
                <a:r>
                  <a:rPr lang="en-US" cap="none" sz="800" b="1" i="0" u="none" baseline="0">
                    <a:latin typeface="Arial"/>
                    <a:ea typeface="Arial"/>
                    <a:cs typeface="Arial"/>
                  </a:rPr>
                  <a:t>distance from well [feet]</a:t>
                </a:r>
              </a:p>
            </c:rich>
          </c:tx>
          <c:layout/>
          <c:overlay val="0"/>
          <c:spPr>
            <a:noFill/>
            <a:ln>
              <a:noFill/>
            </a:ln>
          </c:spPr>
        </c:title>
        <c:delete val="0"/>
        <c:numFmt formatCode="0" sourceLinked="0"/>
        <c:majorTickMark val="out"/>
        <c:minorTickMark val="none"/>
        <c:tickLblPos val="nextTo"/>
        <c:crossAx val="54430091"/>
        <c:crosses val="autoZero"/>
        <c:crossBetween val="midCat"/>
        <c:dispUnits/>
      </c:valAx>
      <c:valAx>
        <c:axId val="54430091"/>
        <c:scaling>
          <c:orientation val="minMax"/>
        </c:scaling>
        <c:axPos val="l"/>
        <c:title>
          <c:tx>
            <c:rich>
              <a:bodyPr vert="horz" rot="-5400000" anchor="ctr"/>
              <a:lstStyle/>
              <a:p>
                <a:pPr algn="ctr">
                  <a:defRPr/>
                </a:pPr>
                <a:r>
                  <a:rPr lang="en-US" cap="none" sz="800" b="1" i="0" u="none" baseline="0">
                    <a:latin typeface="Arial"/>
                    <a:ea typeface="Arial"/>
                    <a:cs typeface="Arial"/>
                  </a:rPr>
                  <a:t>time of travel [years]</a:t>
                </a:r>
              </a:p>
            </c:rich>
          </c:tx>
          <c:layout/>
          <c:overlay val="0"/>
          <c:spPr>
            <a:noFill/>
            <a:ln>
              <a:noFill/>
            </a:ln>
          </c:spPr>
        </c:title>
        <c:majorGridlines/>
        <c:delete val="0"/>
        <c:numFmt formatCode="0" sourceLinked="0"/>
        <c:majorTickMark val="out"/>
        <c:minorTickMark val="none"/>
        <c:tickLblPos val="nextTo"/>
        <c:crossAx val="4333049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'unconfined radial flow TOT'!$F$9:$F$18</c:f>
              <c:numCache/>
            </c:numRef>
          </c:xVal>
          <c:yVal>
            <c:numRef>
              <c:f>'unconfined radial flow TOT'!$G$9:$G$18</c:f>
              <c:numCache/>
            </c:numRef>
          </c:yVal>
          <c:smooth val="0"/>
        </c:ser>
        <c:axId val="20108772"/>
        <c:axId val="46761221"/>
      </c:scatterChart>
      <c:valAx>
        <c:axId val="20108772"/>
        <c:scaling>
          <c:orientation val="minMax"/>
        </c:scaling>
        <c:axPos val="b"/>
        <c:title>
          <c:tx>
            <c:rich>
              <a:bodyPr vert="horz" rot="0" anchor="ctr"/>
              <a:lstStyle/>
              <a:p>
                <a:pPr algn="ctr">
                  <a:defRPr/>
                </a:pPr>
                <a:r>
                  <a:rPr lang="en-US" cap="none" sz="800" b="1" i="0" u="none" baseline="0">
                    <a:latin typeface="Arial"/>
                    <a:ea typeface="Arial"/>
                    <a:cs typeface="Arial"/>
                  </a:rPr>
                  <a:t>distance from well [feet]</a:t>
                </a:r>
              </a:p>
            </c:rich>
          </c:tx>
          <c:layout/>
          <c:overlay val="0"/>
          <c:spPr>
            <a:noFill/>
            <a:ln>
              <a:noFill/>
            </a:ln>
          </c:spPr>
        </c:title>
        <c:delete val="0"/>
        <c:numFmt formatCode="0" sourceLinked="0"/>
        <c:majorTickMark val="out"/>
        <c:minorTickMark val="none"/>
        <c:tickLblPos val="nextTo"/>
        <c:crossAx val="46761221"/>
        <c:crosses val="autoZero"/>
        <c:crossBetween val="midCat"/>
        <c:dispUnits/>
      </c:valAx>
      <c:valAx>
        <c:axId val="46761221"/>
        <c:scaling>
          <c:orientation val="minMax"/>
        </c:scaling>
        <c:axPos val="l"/>
        <c:title>
          <c:tx>
            <c:rich>
              <a:bodyPr vert="horz" rot="-5400000" anchor="ctr"/>
              <a:lstStyle/>
              <a:p>
                <a:pPr algn="ctr">
                  <a:defRPr/>
                </a:pPr>
                <a:r>
                  <a:rPr lang="en-US" cap="none" sz="800" b="1" i="0" u="none" baseline="0">
                    <a:latin typeface="Arial"/>
                    <a:ea typeface="Arial"/>
                    <a:cs typeface="Arial"/>
                  </a:rPr>
                  <a:t>time of travel [years]</a:t>
                </a:r>
              </a:p>
            </c:rich>
          </c:tx>
          <c:layout/>
          <c:overlay val="0"/>
          <c:spPr>
            <a:noFill/>
            <a:ln>
              <a:noFill/>
            </a:ln>
          </c:spPr>
        </c:title>
        <c:majorGridlines/>
        <c:delete val="0"/>
        <c:numFmt formatCode="0" sourceLinked="0"/>
        <c:majorTickMark val="out"/>
        <c:minorTickMark val="none"/>
        <c:tickLblPos val="nextTo"/>
        <c:crossAx val="2010877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19</xdr:row>
      <xdr:rowOff>9525</xdr:rowOff>
    </xdr:from>
    <xdr:to>
      <xdr:col>7</xdr:col>
      <xdr:colOff>714375</xdr:colOff>
      <xdr:row>27</xdr:row>
      <xdr:rowOff>114300</xdr:rowOff>
    </xdr:to>
    <xdr:graphicFrame>
      <xdr:nvGraphicFramePr>
        <xdr:cNvPr id="1" name="Chart 12"/>
        <xdr:cNvGraphicFramePr/>
      </xdr:nvGraphicFramePr>
      <xdr:xfrm>
        <a:off x="6010275" y="4438650"/>
        <a:ext cx="3143250" cy="1895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18</xdr:row>
      <xdr:rowOff>9525</xdr:rowOff>
    </xdr:from>
    <xdr:to>
      <xdr:col>7</xdr:col>
      <xdr:colOff>600075</xdr:colOff>
      <xdr:row>26</xdr:row>
      <xdr:rowOff>114300</xdr:rowOff>
    </xdr:to>
    <xdr:graphicFrame>
      <xdr:nvGraphicFramePr>
        <xdr:cNvPr id="1" name="Chart 1"/>
        <xdr:cNvGraphicFramePr/>
      </xdr:nvGraphicFramePr>
      <xdr:xfrm>
        <a:off x="6038850" y="4276725"/>
        <a:ext cx="2990850" cy="1905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J23"/>
  <sheetViews>
    <sheetView workbookViewId="0" topLeftCell="A1">
      <selection activeCell="G17" sqref="G17"/>
    </sheetView>
  </sheetViews>
  <sheetFormatPr defaultColWidth="9.140625" defaultRowHeight="12.75"/>
  <cols>
    <col min="2" max="2" width="50.421875" style="1" customWidth="1"/>
    <col min="4" max="4" width="1.8515625" style="0" customWidth="1"/>
    <col min="5" max="5" width="25.57421875" style="1" customWidth="1"/>
    <col min="6" max="6" width="7.421875" style="0" customWidth="1"/>
    <col min="7" max="7" width="19.421875" style="0" customWidth="1"/>
    <col min="8" max="8" width="7.140625" style="0" customWidth="1"/>
  </cols>
  <sheetData>
    <row r="1" ht="12.75"/>
    <row r="2" ht="12.75">
      <c r="B2" s="30" t="s">
        <v>21</v>
      </c>
    </row>
    <row r="3" ht="12.75"/>
    <row r="4" ht="13.5" thickBot="1"/>
    <row r="5" spans="2:10" ht="25.5">
      <c r="B5" s="2" t="s">
        <v>9</v>
      </c>
      <c r="C5" s="3"/>
      <c r="E5" s="19" t="s">
        <v>11</v>
      </c>
      <c r="F5" s="20"/>
      <c r="G5" s="20"/>
      <c r="H5" s="20"/>
      <c r="I5" s="20"/>
      <c r="J5" s="21"/>
    </row>
    <row r="6" spans="2:10" ht="25.5" customHeight="1">
      <c r="B6" s="4" t="s">
        <v>7</v>
      </c>
      <c r="C6" s="5"/>
      <c r="E6" s="62" t="s">
        <v>28</v>
      </c>
      <c r="F6" s="63">
        <f>SQRT((C19*1440*365/7.481)/(3.1428*(H7+H8)))</f>
        <v>1144.1655086466149</v>
      </c>
      <c r="G6" s="23"/>
      <c r="H6" s="23"/>
      <c r="I6" s="23"/>
      <c r="J6" s="24"/>
    </row>
    <row r="7" spans="2:10" ht="38.25" customHeight="1">
      <c r="B7" s="6" t="s">
        <v>0</v>
      </c>
      <c r="C7" s="7">
        <v>0.1</v>
      </c>
      <c r="E7" s="22" t="s">
        <v>12</v>
      </c>
      <c r="F7" s="42">
        <f>(C8*C10/H7)</f>
        <v>0.08198356164383562</v>
      </c>
      <c r="G7" s="40" t="s">
        <v>35</v>
      </c>
      <c r="H7" s="58">
        <f>C7*365/7.481*(C9-C23)/C8</f>
        <v>12.197567170164415</v>
      </c>
      <c r="I7" s="23"/>
      <c r="J7" s="24"/>
    </row>
    <row r="8" spans="2:10" ht="37.5" customHeight="1">
      <c r="B8" s="6" t="s">
        <v>1</v>
      </c>
      <c r="C8" s="7">
        <v>10</v>
      </c>
      <c r="E8" s="22" t="s">
        <v>13</v>
      </c>
      <c r="F8" s="44">
        <f>(C14*C16/H8)</f>
        <v>0.20495890410958906</v>
      </c>
      <c r="G8" s="43" t="s">
        <v>36</v>
      </c>
      <c r="H8" s="59">
        <f>C13*365/7.481*(C15-C23)/C14</f>
        <v>4.8790268680657665</v>
      </c>
      <c r="I8" s="23"/>
      <c r="J8" s="24"/>
    </row>
    <row r="9" spans="2:10" ht="26.25" customHeight="1">
      <c r="B9" s="6" t="s">
        <v>14</v>
      </c>
      <c r="C9" s="7">
        <v>175</v>
      </c>
      <c r="E9" s="22"/>
      <c r="F9" s="54"/>
      <c r="G9" s="23"/>
      <c r="H9" s="23"/>
      <c r="I9" s="23"/>
      <c r="J9" s="24"/>
    </row>
    <row r="10" spans="2:10" ht="26.25" thickBot="1">
      <c r="B10" s="8" t="s">
        <v>2</v>
      </c>
      <c r="C10" s="9">
        <v>0.1</v>
      </c>
      <c r="E10" s="25" t="s">
        <v>17</v>
      </c>
      <c r="F10" s="55">
        <f>SQRT((C19/7.481*1440)*(C20*365)/(3.1428*(C22*C21+C20*(H7+H8))))</f>
        <v>984.2459210439374</v>
      </c>
      <c r="G10" s="26" t="s">
        <v>18</v>
      </c>
      <c r="H10" s="27">
        <f>C20</f>
        <v>5</v>
      </c>
      <c r="I10" s="28" t="s">
        <v>19</v>
      </c>
      <c r="J10" s="29"/>
    </row>
    <row r="11" spans="2:3" ht="12.75">
      <c r="B11" s="6"/>
      <c r="C11" s="10"/>
    </row>
    <row r="12" spans="2:3" ht="12.75">
      <c r="B12" s="4" t="s">
        <v>8</v>
      </c>
      <c r="C12" s="5"/>
    </row>
    <row r="13" spans="2:3" ht="14.25" customHeight="1">
      <c r="B13" s="6" t="s">
        <v>0</v>
      </c>
      <c r="C13" s="7">
        <v>0.1</v>
      </c>
    </row>
    <row r="14" spans="2:3" ht="12.75">
      <c r="B14" s="6" t="s">
        <v>1</v>
      </c>
      <c r="C14" s="7">
        <v>10</v>
      </c>
    </row>
    <row r="15" spans="2:3" ht="38.25">
      <c r="B15" s="6" t="s">
        <v>16</v>
      </c>
      <c r="C15" s="7">
        <v>160</v>
      </c>
    </row>
    <row r="16" spans="2:3" ht="13.5" thickBot="1">
      <c r="B16" s="11" t="s">
        <v>2</v>
      </c>
      <c r="C16" s="12">
        <v>0.1</v>
      </c>
    </row>
    <row r="17" ht="13.5" thickBot="1"/>
    <row r="18" spans="2:3" ht="12.75">
      <c r="B18" s="2" t="s">
        <v>10</v>
      </c>
      <c r="C18" s="3"/>
    </row>
    <row r="19" spans="2:3" ht="12.75">
      <c r="B19" s="15" t="s">
        <v>3</v>
      </c>
      <c r="C19" s="16">
        <v>1000</v>
      </c>
    </row>
    <row r="20" spans="2:5" ht="25.5">
      <c r="B20" s="6" t="s">
        <v>4</v>
      </c>
      <c r="C20" s="7">
        <v>5</v>
      </c>
      <c r="E20" s="32" t="s">
        <v>22</v>
      </c>
    </row>
    <row r="21" spans="2:5" ht="12.75">
      <c r="B21" s="6" t="s">
        <v>5</v>
      </c>
      <c r="C21" s="17">
        <v>0.15</v>
      </c>
      <c r="E21" s="31" t="s">
        <v>23</v>
      </c>
    </row>
    <row r="22" spans="2:3" ht="12.75">
      <c r="B22" s="6" t="s">
        <v>6</v>
      </c>
      <c r="C22" s="7">
        <v>200</v>
      </c>
    </row>
    <row r="23" spans="2:5" ht="39" thickBot="1">
      <c r="B23" s="11" t="s">
        <v>15</v>
      </c>
      <c r="C23" s="18">
        <v>150</v>
      </c>
      <c r="E23" s="14" t="s">
        <v>20</v>
      </c>
    </row>
  </sheetData>
  <printOptions/>
  <pageMargins left="0.75" right="0.75" top="1" bottom="1" header="0.5" footer="0.5"/>
  <pageSetup horizontalDpi="600" verticalDpi="600" orientation="landscape" scale="87" r:id="rId3"/>
  <legacyDrawing r:id="rId2"/>
</worksheet>
</file>

<file path=xl/worksheets/sheet2.xml><?xml version="1.0" encoding="utf-8"?>
<worksheet xmlns="http://schemas.openxmlformats.org/spreadsheetml/2006/main" xmlns:r="http://schemas.openxmlformats.org/officeDocument/2006/relationships">
  <dimension ref="B2:J23"/>
  <sheetViews>
    <sheetView workbookViewId="0" topLeftCell="A1">
      <selection activeCell="B37" sqref="B37"/>
    </sheetView>
  </sheetViews>
  <sheetFormatPr defaultColWidth="9.140625" defaultRowHeight="12.75"/>
  <cols>
    <col min="1" max="1" width="2.8515625" style="0" customWidth="1"/>
    <col min="2" max="2" width="50.421875" style="1" customWidth="1"/>
    <col min="4" max="4" width="2.00390625" style="0" customWidth="1"/>
    <col min="5" max="5" width="23.00390625" style="1" customWidth="1"/>
    <col min="6" max="6" width="13.00390625" style="0" customWidth="1"/>
    <col min="7" max="7" width="26.140625" style="0" customWidth="1"/>
    <col min="8" max="8" width="10.7109375" style="0" customWidth="1"/>
  </cols>
  <sheetData>
    <row r="1" ht="12.75"/>
    <row r="2" ht="12.75">
      <c r="B2" s="30" t="s">
        <v>24</v>
      </c>
    </row>
    <row r="3" ht="12.75"/>
    <row r="4" ht="13.5" thickBot="1"/>
    <row r="5" spans="2:10" ht="25.5">
      <c r="B5" s="2" t="s">
        <v>9</v>
      </c>
      <c r="C5" s="3"/>
      <c r="E5" s="19" t="s">
        <v>11</v>
      </c>
      <c r="F5" s="20"/>
      <c r="G5" s="20"/>
      <c r="H5" s="21"/>
      <c r="I5" s="23"/>
      <c r="J5" s="23"/>
    </row>
    <row r="6" spans="2:10" ht="24.75" customHeight="1">
      <c r="B6" s="4" t="s">
        <v>7</v>
      </c>
      <c r="C6" s="5"/>
      <c r="E6" s="62" t="s">
        <v>28</v>
      </c>
      <c r="F6" s="63">
        <f>SQRT((C19*1440*365/7.481)/(3.1428*(H7+H8)))</f>
        <v>1144.1655086466149</v>
      </c>
      <c r="G6" s="45"/>
      <c r="H6" s="50"/>
      <c r="I6" s="23"/>
      <c r="J6" s="23"/>
    </row>
    <row r="7" spans="2:10" ht="25.5" customHeight="1">
      <c r="B7" s="6" t="s">
        <v>0</v>
      </c>
      <c r="C7" s="7">
        <v>0.1</v>
      </c>
      <c r="E7" s="22" t="s">
        <v>12</v>
      </c>
      <c r="F7" s="42">
        <f>(C8*C10/H7)</f>
        <v>0.08198356164383562</v>
      </c>
      <c r="G7" s="41" t="s">
        <v>35</v>
      </c>
      <c r="H7" s="60">
        <f>C7*365/7.481*(C9-C23)/C8</f>
        <v>12.197567170164415</v>
      </c>
      <c r="I7" s="23"/>
      <c r="J7" s="23"/>
    </row>
    <row r="8" spans="2:10" ht="38.25">
      <c r="B8" s="6" t="s">
        <v>1</v>
      </c>
      <c r="C8" s="7">
        <v>10</v>
      </c>
      <c r="E8" s="51" t="s">
        <v>13</v>
      </c>
      <c r="F8" s="44">
        <f>(C14*C16/H8)</f>
        <v>0.20495890410958906</v>
      </c>
      <c r="G8" s="43" t="s">
        <v>36</v>
      </c>
      <c r="H8" s="61">
        <f>C13*365/7.481*(C15-C23)/C14</f>
        <v>4.8790268680657665</v>
      </c>
      <c r="I8" s="23"/>
      <c r="J8" s="23"/>
    </row>
    <row r="9" spans="2:10" ht="26.25" customHeight="1">
      <c r="B9" s="6" t="s">
        <v>14</v>
      </c>
      <c r="C9" s="7">
        <v>175</v>
      </c>
      <c r="E9" s="6" t="s">
        <v>25</v>
      </c>
      <c r="F9" s="34" t="s">
        <v>27</v>
      </c>
      <c r="G9" s="34" t="s">
        <v>26</v>
      </c>
      <c r="H9" s="13"/>
      <c r="I9" s="23"/>
      <c r="J9" s="23"/>
    </row>
    <row r="10" spans="2:10" ht="12.75">
      <c r="B10" s="8" t="s">
        <v>2</v>
      </c>
      <c r="C10" s="9">
        <v>0.1</v>
      </c>
      <c r="E10" s="35">
        <v>1</v>
      </c>
      <c r="F10" s="46">
        <f>50</f>
        <v>50</v>
      </c>
      <c r="G10" s="47">
        <f>(F10*F10*3.1428*$C$22*$C$21/($C$19*1440*365/7.481-F10^2*3.1428*($H$7+$H$8)))</f>
        <v>0.003361340170951549</v>
      </c>
      <c r="H10" s="13"/>
      <c r="I10" s="33"/>
      <c r="J10" s="23"/>
    </row>
    <row r="11" spans="2:8" ht="12.75">
      <c r="B11" s="6"/>
      <c r="C11" s="10"/>
      <c r="E11" s="36">
        <v>2</v>
      </c>
      <c r="F11" s="48">
        <f>(MAX($F$10,MIN($F$6,$C$20)))*E10/10</f>
        <v>114.41655086466149</v>
      </c>
      <c r="G11" s="49">
        <f aca="true" t="shared" si="0" ref="G11:G19">(F11*F11*3.1428*$C$22*$C$21/($C$19*1440*365/7.481-F11^2*3.1428*($H$7+$H$8)))</f>
        <v>0.01774535966316788</v>
      </c>
      <c r="H11" s="38"/>
    </row>
    <row r="12" spans="2:8" ht="12.75">
      <c r="B12" s="4" t="s">
        <v>8</v>
      </c>
      <c r="C12" s="5"/>
      <c r="E12" s="36">
        <v>3</v>
      </c>
      <c r="F12" s="48">
        <f aca="true" t="shared" si="1" ref="F12:F19">(MAX($F$10,MIN($F$6,$C$20)))*E11/10</f>
        <v>228.83310172932298</v>
      </c>
      <c r="G12" s="49">
        <f t="shared" si="0"/>
        <v>0.07319960861056753</v>
      </c>
      <c r="H12" s="13"/>
    </row>
    <row r="13" spans="2:8" ht="14.25" customHeight="1">
      <c r="B13" s="6" t="s">
        <v>0</v>
      </c>
      <c r="C13" s="7">
        <v>0.1</v>
      </c>
      <c r="E13" s="36">
        <v>4</v>
      </c>
      <c r="F13" s="48">
        <f t="shared" si="1"/>
        <v>343.2496525939845</v>
      </c>
      <c r="G13" s="49">
        <f t="shared" si="0"/>
        <v>0.17374852153717127</v>
      </c>
      <c r="H13" s="13"/>
    </row>
    <row r="14" spans="2:8" ht="12.75">
      <c r="B14" s="6" t="s">
        <v>1</v>
      </c>
      <c r="C14" s="7">
        <v>10</v>
      </c>
      <c r="E14" s="36">
        <v>5</v>
      </c>
      <c r="F14" s="48">
        <f t="shared" si="1"/>
        <v>457.66620345864595</v>
      </c>
      <c r="G14" s="49">
        <f t="shared" si="0"/>
        <v>0.33462678221973724</v>
      </c>
      <c r="H14" s="13"/>
    </row>
    <row r="15" spans="2:8" ht="38.25">
      <c r="B15" s="6" t="s">
        <v>16</v>
      </c>
      <c r="C15" s="7">
        <v>160</v>
      </c>
      <c r="E15" s="36">
        <v>6</v>
      </c>
      <c r="F15" s="48">
        <f t="shared" si="1"/>
        <v>572.0827543233074</v>
      </c>
      <c r="G15" s="49">
        <f t="shared" si="0"/>
        <v>0.58559686888454</v>
      </c>
      <c r="H15" s="13"/>
    </row>
    <row r="16" spans="2:8" ht="13.5" thickBot="1">
      <c r="B16" s="11" t="s">
        <v>2</v>
      </c>
      <c r="C16" s="12">
        <v>0.1</v>
      </c>
      <c r="E16" s="36">
        <v>7</v>
      </c>
      <c r="F16" s="48">
        <f t="shared" si="1"/>
        <v>686.499305187969</v>
      </c>
      <c r="G16" s="49">
        <f t="shared" si="0"/>
        <v>0.9881947162426616</v>
      </c>
      <c r="H16" s="13"/>
    </row>
    <row r="17" spans="5:8" ht="13.5" thickBot="1">
      <c r="E17" s="36">
        <v>8</v>
      </c>
      <c r="F17" s="48">
        <f t="shared" si="1"/>
        <v>800.9158560526305</v>
      </c>
      <c r="G17" s="49">
        <f t="shared" si="0"/>
        <v>1.687896857373087</v>
      </c>
      <c r="H17" s="13"/>
    </row>
    <row r="18" spans="2:8" ht="12.75">
      <c r="B18" s="2" t="s">
        <v>10</v>
      </c>
      <c r="C18" s="3"/>
      <c r="E18" s="36">
        <v>9</v>
      </c>
      <c r="F18" s="48">
        <f t="shared" si="1"/>
        <v>915.3324069172919</v>
      </c>
      <c r="G18" s="49">
        <f t="shared" si="0"/>
        <v>3.123183300717548</v>
      </c>
      <c r="H18" s="13"/>
    </row>
    <row r="19" spans="2:8" ht="13.5" thickBot="1">
      <c r="B19" s="15" t="s">
        <v>3</v>
      </c>
      <c r="C19" s="16">
        <v>1000</v>
      </c>
      <c r="E19" s="37">
        <v>10</v>
      </c>
      <c r="F19" s="52">
        <f t="shared" si="1"/>
        <v>1029.7489577819533</v>
      </c>
      <c r="G19" s="53">
        <f t="shared" si="0"/>
        <v>7.4894757441549</v>
      </c>
      <c r="H19" s="39"/>
    </row>
    <row r="20" spans="2:3" ht="12.75">
      <c r="B20" s="6" t="s">
        <v>29</v>
      </c>
      <c r="C20" s="7">
        <v>5000</v>
      </c>
    </row>
    <row r="21" spans="2:5" ht="12.75" customHeight="1">
      <c r="B21" s="6" t="s">
        <v>5</v>
      </c>
      <c r="C21" s="17">
        <v>0.15</v>
      </c>
      <c r="E21" s="32" t="s">
        <v>22</v>
      </c>
    </row>
    <row r="22" spans="2:5" ht="12.75">
      <c r="B22" s="6" t="s">
        <v>6</v>
      </c>
      <c r="C22" s="7">
        <v>200</v>
      </c>
      <c r="E22" s="31" t="s">
        <v>23</v>
      </c>
    </row>
    <row r="23" spans="2:5" ht="51.75" thickBot="1">
      <c r="B23" s="11" t="s">
        <v>15</v>
      </c>
      <c r="C23" s="18">
        <v>150</v>
      </c>
      <c r="E23" s="14" t="s">
        <v>20</v>
      </c>
    </row>
    <row r="24" ht="12.75"/>
    <row r="25" ht="12.75"/>
  </sheetData>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B2:J22"/>
  <sheetViews>
    <sheetView workbookViewId="0" topLeftCell="A1">
      <selection activeCell="E20" sqref="E20:E21"/>
    </sheetView>
  </sheetViews>
  <sheetFormatPr defaultColWidth="9.140625" defaultRowHeight="12.75"/>
  <cols>
    <col min="1" max="1" width="2.8515625" style="0" customWidth="1"/>
    <col min="2" max="2" width="50.421875" style="1" customWidth="1"/>
    <col min="4" max="4" width="2.140625" style="0" customWidth="1"/>
    <col min="5" max="5" width="23.28125" style="1" customWidth="1"/>
    <col min="6" max="6" width="13.00390625" style="0" customWidth="1"/>
    <col min="7" max="7" width="25.57421875" style="0" customWidth="1"/>
    <col min="8" max="8" width="9.00390625" style="0" customWidth="1"/>
  </cols>
  <sheetData>
    <row r="1" ht="12.75"/>
    <row r="2" spans="2:8" ht="25.5" customHeight="1">
      <c r="B2" s="71" t="s">
        <v>39</v>
      </c>
      <c r="C2" s="72"/>
      <c r="D2" s="72"/>
      <c r="E2" s="72"/>
      <c r="F2" s="72"/>
      <c r="G2" s="72"/>
      <c r="H2" s="72"/>
    </row>
    <row r="3" ht="13.5" thickBot="1"/>
    <row r="4" spans="2:10" ht="12.75">
      <c r="B4" s="2" t="s">
        <v>38</v>
      </c>
      <c r="C4" s="3"/>
      <c r="E4" s="19" t="s">
        <v>11</v>
      </c>
      <c r="F4" s="20"/>
      <c r="G4" s="20"/>
      <c r="H4" s="21"/>
      <c r="I4" s="23"/>
      <c r="J4" s="23"/>
    </row>
    <row r="5" spans="2:10" ht="24.75" customHeight="1">
      <c r="B5" s="4" t="s">
        <v>30</v>
      </c>
      <c r="C5" s="5"/>
      <c r="E5" s="62" t="s">
        <v>28</v>
      </c>
      <c r="F5" s="63">
        <f>SQRT((C18*1440*365/7.481)/(3.1428*(H6+H7)))</f>
        <v>4616.84350946901</v>
      </c>
      <c r="G5" s="45"/>
      <c r="H5" s="50"/>
      <c r="I5" s="23"/>
      <c r="J5" s="23"/>
    </row>
    <row r="6" spans="2:10" ht="25.5" customHeight="1">
      <c r="B6" s="6" t="s">
        <v>33</v>
      </c>
      <c r="C6" s="7">
        <v>1</v>
      </c>
      <c r="E6" s="22" t="s">
        <v>34</v>
      </c>
      <c r="F6" s="42">
        <f>C7*C8/H6</f>
        <v>5</v>
      </c>
      <c r="G6" s="41" t="s">
        <v>37</v>
      </c>
      <c r="H6" s="60">
        <f>C6</f>
        <v>1</v>
      </c>
      <c r="I6" s="23"/>
      <c r="J6" s="23"/>
    </row>
    <row r="7" spans="2:10" ht="38.25">
      <c r="B7" s="6" t="s">
        <v>31</v>
      </c>
      <c r="C7" s="7">
        <v>50</v>
      </c>
      <c r="E7" s="51" t="s">
        <v>13</v>
      </c>
      <c r="F7" s="44">
        <f>(C13*C15/H7)</f>
        <v>20.495890410958904</v>
      </c>
      <c r="G7" s="43" t="s">
        <v>36</v>
      </c>
      <c r="H7" s="61">
        <f>C12*365/7.481*(C14-C22)/C13</f>
        <v>0.04879026868065767</v>
      </c>
      <c r="I7" s="23"/>
      <c r="J7" s="23"/>
    </row>
    <row r="8" spans="2:10" ht="26.25" customHeight="1">
      <c r="B8" s="8" t="s">
        <v>32</v>
      </c>
      <c r="C8" s="9">
        <v>0.1</v>
      </c>
      <c r="E8" s="6" t="s">
        <v>25</v>
      </c>
      <c r="F8" s="34" t="s">
        <v>27</v>
      </c>
      <c r="G8" s="34" t="s">
        <v>26</v>
      </c>
      <c r="H8" s="13"/>
      <c r="I8" s="23"/>
      <c r="J8" s="23"/>
    </row>
    <row r="9" spans="2:10" ht="12.75">
      <c r="B9" s="6"/>
      <c r="C9" s="13"/>
      <c r="E9" s="35">
        <v>1</v>
      </c>
      <c r="F9" s="46">
        <f>50</f>
        <v>50</v>
      </c>
      <c r="G9" s="47">
        <f>(F9*F9*3.1428*$C$21*$C$20/($C$18*1440*365/7.481-F9^2*3.1428*($H$6+$H$7)))</f>
        <v>0.0033553145962660165</v>
      </c>
      <c r="H9" s="13"/>
      <c r="I9" s="33"/>
      <c r="J9" s="23"/>
    </row>
    <row r="10" spans="2:8" ht="12.75">
      <c r="B10" s="8"/>
      <c r="C10" s="57"/>
      <c r="E10" s="36">
        <v>2</v>
      </c>
      <c r="F10" s="48">
        <f>(MAX($F$9,MIN($F$5,$C$19)))*E9/10</f>
        <v>461.684350946901</v>
      </c>
      <c r="G10" s="49">
        <f>(F10*F10*3.1428*$C$21*$C$20/($C$18*1440*365/7.481-F10^2*3.1428*($H$6+$H$7)))</f>
        <v>0.2889331757544859</v>
      </c>
      <c r="H10" s="38"/>
    </row>
    <row r="11" spans="2:8" ht="12.75">
      <c r="B11" s="56" t="s">
        <v>8</v>
      </c>
      <c r="C11" s="13"/>
      <c r="E11" s="36">
        <v>3</v>
      </c>
      <c r="F11" s="48">
        <f aca="true" t="shared" si="0" ref="F11:F18">(MAX($F$9,MIN($F$5,$C$19)))*E10/10</f>
        <v>923.368701893802</v>
      </c>
      <c r="G11" s="49">
        <f aca="true" t="shared" si="1" ref="G11:G18">(F11*F11*3.1428*$C$21*$C$20/($C$18*1440*365/7.481-F11^2*3.1428*($H$6+$H$7)))</f>
        <v>1.1918493499872544</v>
      </c>
      <c r="H11" s="13"/>
    </row>
    <row r="12" spans="2:8" ht="14.25" customHeight="1">
      <c r="B12" s="6" t="s">
        <v>0</v>
      </c>
      <c r="C12" s="7">
        <v>0.001</v>
      </c>
      <c r="E12" s="36">
        <v>4</v>
      </c>
      <c r="F12" s="48">
        <f t="shared" si="0"/>
        <v>1385.053052840703</v>
      </c>
      <c r="G12" s="49">
        <f t="shared" si="1"/>
        <v>2.8290050505191973</v>
      </c>
      <c r="H12" s="13"/>
    </row>
    <row r="13" spans="2:8" ht="12.75">
      <c r="B13" s="6" t="s">
        <v>1</v>
      </c>
      <c r="C13" s="7">
        <v>10</v>
      </c>
      <c r="E13" s="36">
        <v>5</v>
      </c>
      <c r="F13" s="48">
        <f t="shared" si="0"/>
        <v>1846.737403787604</v>
      </c>
      <c r="G13" s="49">
        <f t="shared" si="1"/>
        <v>5.448454171370306</v>
      </c>
      <c r="H13" s="13"/>
    </row>
    <row r="14" spans="2:8" ht="38.25">
      <c r="B14" s="6" t="s">
        <v>16</v>
      </c>
      <c r="C14" s="7">
        <v>160</v>
      </c>
      <c r="E14" s="36">
        <v>6</v>
      </c>
      <c r="F14" s="48">
        <f t="shared" si="0"/>
        <v>2308.421754734505</v>
      </c>
      <c r="G14" s="49">
        <f t="shared" si="1"/>
        <v>9.534794799898036</v>
      </c>
      <c r="H14" s="13"/>
    </row>
    <row r="15" spans="2:8" ht="13.5" thickBot="1">
      <c r="B15" s="11" t="s">
        <v>2</v>
      </c>
      <c r="C15" s="12">
        <v>0.1</v>
      </c>
      <c r="E15" s="36">
        <v>7</v>
      </c>
      <c r="F15" s="48">
        <f t="shared" si="0"/>
        <v>2770.106105681406</v>
      </c>
      <c r="G15" s="49">
        <f t="shared" si="1"/>
        <v>16.08996622482793</v>
      </c>
      <c r="H15" s="13"/>
    </row>
    <row r="16" spans="5:8" ht="13.5" thickBot="1">
      <c r="E16" s="36">
        <v>8</v>
      </c>
      <c r="F16" s="48">
        <f t="shared" si="0"/>
        <v>3231.7904566283073</v>
      </c>
      <c r="G16" s="49">
        <f t="shared" si="1"/>
        <v>27.482643835000214</v>
      </c>
      <c r="H16" s="13"/>
    </row>
    <row r="17" spans="2:8" ht="12.75">
      <c r="B17" s="2" t="s">
        <v>10</v>
      </c>
      <c r="C17" s="3"/>
      <c r="E17" s="36">
        <v>9</v>
      </c>
      <c r="F17" s="48">
        <f t="shared" si="0"/>
        <v>3693.474807575208</v>
      </c>
      <c r="G17" s="49">
        <f t="shared" si="1"/>
        <v>50.85223893278951</v>
      </c>
      <c r="H17" s="13"/>
    </row>
    <row r="18" spans="2:8" ht="13.5" thickBot="1">
      <c r="B18" s="15" t="s">
        <v>3</v>
      </c>
      <c r="C18" s="16">
        <v>1000</v>
      </c>
      <c r="E18" s="37">
        <v>10</v>
      </c>
      <c r="F18" s="52">
        <f t="shared" si="0"/>
        <v>4155.159158522109</v>
      </c>
      <c r="G18" s="53">
        <f t="shared" si="1"/>
        <v>121.94500717764288</v>
      </c>
      <c r="H18" s="39"/>
    </row>
    <row r="19" spans="2:3" ht="12.75">
      <c r="B19" s="6" t="s">
        <v>29</v>
      </c>
      <c r="C19" s="7">
        <v>5000</v>
      </c>
    </row>
    <row r="20" spans="2:5" ht="13.5" customHeight="1">
      <c r="B20" s="6" t="s">
        <v>5</v>
      </c>
      <c r="C20" s="17">
        <v>0.15</v>
      </c>
      <c r="E20" s="32" t="s">
        <v>22</v>
      </c>
    </row>
    <row r="21" spans="2:5" ht="12.75">
      <c r="B21" s="6" t="s">
        <v>6</v>
      </c>
      <c r="C21" s="7">
        <v>200</v>
      </c>
      <c r="E21" s="31" t="s">
        <v>23</v>
      </c>
    </row>
    <row r="22" spans="2:5" ht="51.75" thickBot="1">
      <c r="B22" s="11" t="s">
        <v>15</v>
      </c>
      <c r="C22" s="18">
        <v>150</v>
      </c>
      <c r="E22" s="14" t="s">
        <v>20</v>
      </c>
    </row>
  </sheetData>
  <mergeCells count="1">
    <mergeCell ref="B2:H2"/>
  </mergeCells>
  <printOptions/>
  <pageMargins left="0.75" right="0.75" top="1" bottom="1" header="0.5" footer="0.5"/>
  <pageSetup horizontalDpi="600" verticalDpi="600" orientation="landscape" r:id="rId4"/>
  <drawing r:id="rId3"/>
  <legacyDrawing r:id="rId2"/>
</worksheet>
</file>

<file path=xl/worksheets/sheet4.xml><?xml version="1.0" encoding="utf-8"?>
<worksheet xmlns="http://schemas.openxmlformats.org/spreadsheetml/2006/main" xmlns:r="http://schemas.openxmlformats.org/officeDocument/2006/relationships">
  <dimension ref="A1:C19"/>
  <sheetViews>
    <sheetView tabSelected="1" workbookViewId="0" topLeftCell="A1">
      <selection activeCell="D25" sqref="D25"/>
    </sheetView>
  </sheetViews>
  <sheetFormatPr defaultColWidth="9.140625" defaultRowHeight="12.75"/>
  <cols>
    <col min="2" max="2" width="69.28125" style="0" customWidth="1"/>
    <col min="3" max="3" width="11.57421875" style="0" bestFit="1" customWidth="1"/>
  </cols>
  <sheetData>
    <row r="1" ht="12.75">
      <c r="A1" s="64" t="s">
        <v>46</v>
      </c>
    </row>
    <row r="2" ht="12.75">
      <c r="A2" t="s">
        <v>44</v>
      </c>
    </row>
    <row r="3" spans="1:2" ht="25.5" customHeight="1">
      <c r="A3" s="73" t="s">
        <v>47</v>
      </c>
      <c r="B3" s="73"/>
    </row>
    <row r="6" ht="13.5" thickBot="1"/>
    <row r="7" spans="2:3" ht="12.75">
      <c r="B7" s="2" t="s">
        <v>10</v>
      </c>
      <c r="C7" s="3"/>
    </row>
    <row r="8" spans="2:3" ht="12.75">
      <c r="B8" s="15" t="s">
        <v>3</v>
      </c>
      <c r="C8" s="16">
        <v>1000</v>
      </c>
    </row>
    <row r="9" spans="2:3" ht="12.75">
      <c r="B9" s="6" t="s">
        <v>6</v>
      </c>
      <c r="C9" s="65">
        <v>200</v>
      </c>
    </row>
    <row r="10" spans="2:3" ht="12.75">
      <c r="B10" s="6" t="s">
        <v>40</v>
      </c>
      <c r="C10" s="7">
        <v>4600</v>
      </c>
    </row>
    <row r="11" spans="2:3" ht="12.75">
      <c r="B11" s="66" t="s">
        <v>41</v>
      </c>
      <c r="C11" s="68"/>
    </row>
    <row r="12" spans="2:3" ht="12.75">
      <c r="B12" s="6" t="s">
        <v>42</v>
      </c>
      <c r="C12" s="7">
        <v>10</v>
      </c>
    </row>
    <row r="13" spans="2:3" ht="12.75">
      <c r="B13" s="6" t="s">
        <v>48</v>
      </c>
      <c r="C13" s="7">
        <v>0.002</v>
      </c>
    </row>
    <row r="14" spans="2:3" ht="12.75">
      <c r="B14" s="6" t="s">
        <v>43</v>
      </c>
      <c r="C14" s="67">
        <v>0.2</v>
      </c>
    </row>
    <row r="15" spans="2:3" ht="12.75">
      <c r="B15" s="66"/>
      <c r="C15" s="69"/>
    </row>
    <row r="16" spans="2:3" ht="13.5" thickBot="1">
      <c r="B16" s="70" t="s">
        <v>45</v>
      </c>
      <c r="C16" s="74">
        <f>C14/(C13*C12*48.79)*(C10-(C8*(1440*365)/(2*3.1415*C12*48.79*C9*C13))*LN(1+C10/(C8*(1440*365)/(2*3.1415*C12*48.79*C9*C13))))</f>
        <v>5.023010435012867</v>
      </c>
    </row>
    <row r="17" ht="12.75">
      <c r="B17" s="23"/>
    </row>
    <row r="18" ht="12.75">
      <c r="B18" s="32" t="s">
        <v>22</v>
      </c>
    </row>
    <row r="19" ht="12.75">
      <c r="B19" s="31" t="s">
        <v>23</v>
      </c>
    </row>
  </sheetData>
  <mergeCells count="1">
    <mergeCell ref="A3:B3"/>
  </mergeCells>
  <printOptions/>
  <pageMargins left="0.75" right="0.75" top="1" bottom="1" header="0.5" footer="0.5"/>
  <pageSetup horizontalDpi="600" verticalDpi="6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 of California, Davis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Harter, Ph.D.</dc:creator>
  <cp:keywords/>
  <dc:description/>
  <cp:lastModifiedBy>Thomas Harter</cp:lastModifiedBy>
  <dcterms:created xsi:type="dcterms:W3CDTF">2001-08-14T01:11:04Z</dcterms:created>
  <dcterms:modified xsi:type="dcterms:W3CDTF">2006-11-03T17:01:56Z</dcterms:modified>
  <cp:category/>
  <cp:version/>
  <cp:contentType/>
  <cp:contentStatus/>
</cp:coreProperties>
</file>