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3820" yWindow="20" windowWidth="21260" windowHeight="18180" tabRatio="936" firstSheet="3" activeTab="8"/>
  </bookViews>
  <sheets>
    <sheet name="How to use the calculator" sheetId="28" r:id="rId1"/>
    <sheet name="COLE2 forest types-live tree C " sheetId="29" r:id="rId2"/>
    <sheet name="COLE2 live dead soil C ex" sheetId="58" r:id="rId3"/>
    <sheet name="Product half-life and C flows" sheetId="2" r:id="rId4"/>
    <sheet name="D-fir Even " sheetId="35" r:id="rId5"/>
    <sheet name=" D-fir Even T@40H@80U00" sheetId="56" r:id="rId6"/>
    <sheet name="D-fir Even T40H80U25" sheetId="53" r:id="rId7"/>
    <sheet name="D-fir Even T40H80U75" sheetId="55" r:id="rId8"/>
    <sheet name="Uneven D-fir" sheetId="54" r:id="rId9"/>
  </sheets>
  <externalReferences>
    <externalReference r:id="rId10"/>
  </externalReferences>
  <definedNames>
    <definedName name="pre_T6_fromSAS">#REF!</definedName>
    <definedName name="_xlnm.Print_Area" localSheetId="7">'D-fir Even T40H80U75'!$A$1:$G$70</definedName>
    <definedName name="_xlnm.Print_Area" localSheetId="8">'Uneven D-fir'!$G$12:$Z$40</definedName>
    <definedName name="T6_long_version">'[1]Table 6'!$A$1:$H$2324</definedName>
    <definedName name="v2buncer_table2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35" l="1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44" i="35"/>
  <c r="C145" i="35"/>
  <c r="C146" i="35"/>
  <c r="C147" i="35"/>
  <c r="C148" i="35"/>
  <c r="C149" i="35"/>
  <c r="C150" i="35"/>
  <c r="C151" i="35"/>
  <c r="C152" i="35"/>
  <c r="C153" i="35"/>
  <c r="C154" i="35"/>
  <c r="C155" i="35"/>
  <c r="C156" i="35"/>
  <c r="C157" i="35"/>
  <c r="C158" i="35"/>
  <c r="D158" i="35"/>
  <c r="Y158" i="35"/>
  <c r="E158" i="35"/>
  <c r="Z158" i="35"/>
  <c r="F158" i="35"/>
  <c r="AA158" i="35"/>
  <c r="G158" i="35"/>
  <c r="AB158" i="35"/>
  <c r="H158" i="35"/>
  <c r="AC158" i="35"/>
  <c r="I158" i="35"/>
  <c r="AD158" i="35"/>
  <c r="J158" i="35"/>
  <c r="AE158" i="35"/>
  <c r="K158" i="35"/>
  <c r="AF158" i="35"/>
  <c r="D159" i="35"/>
  <c r="Y159" i="35"/>
  <c r="E159" i="35"/>
  <c r="Z159" i="35"/>
  <c r="F159" i="35"/>
  <c r="AA159" i="35"/>
  <c r="G159" i="35"/>
  <c r="AB159" i="35"/>
  <c r="H159" i="35"/>
  <c r="AC159" i="35"/>
  <c r="I159" i="35"/>
  <c r="AD159" i="35"/>
  <c r="J159" i="35"/>
  <c r="AE159" i="35"/>
  <c r="K159" i="35"/>
  <c r="AF159" i="35"/>
  <c r="D160" i="35"/>
  <c r="Y160" i="35"/>
  <c r="E160" i="35"/>
  <c r="Z160" i="35"/>
  <c r="F160" i="35"/>
  <c r="AA160" i="35"/>
  <c r="G160" i="35"/>
  <c r="AB160" i="35"/>
  <c r="H160" i="35"/>
  <c r="AC160" i="35"/>
  <c r="I160" i="35"/>
  <c r="AD160" i="35"/>
  <c r="J160" i="35"/>
  <c r="AE160" i="35"/>
  <c r="K160" i="35"/>
  <c r="AF160" i="35"/>
  <c r="D161" i="35"/>
  <c r="Y161" i="35"/>
  <c r="E161" i="35"/>
  <c r="Z161" i="35"/>
  <c r="F161" i="35"/>
  <c r="AA161" i="35"/>
  <c r="G161" i="35"/>
  <c r="AB161" i="35"/>
  <c r="H161" i="35"/>
  <c r="AC161" i="35"/>
  <c r="I161" i="35"/>
  <c r="AD161" i="35"/>
  <c r="J161" i="35"/>
  <c r="AE161" i="35"/>
  <c r="K161" i="35"/>
  <c r="AF161" i="35"/>
  <c r="D162" i="35"/>
  <c r="Y162" i="35"/>
  <c r="E162" i="35"/>
  <c r="Z162" i="35"/>
  <c r="F162" i="35"/>
  <c r="AA162" i="35"/>
  <c r="G162" i="35"/>
  <c r="AB162" i="35"/>
  <c r="H162" i="35"/>
  <c r="AC162" i="35"/>
  <c r="I162" i="35"/>
  <c r="AD162" i="35"/>
  <c r="J162" i="35"/>
  <c r="AE162" i="35"/>
  <c r="K162" i="35"/>
  <c r="AF162" i="35"/>
  <c r="D163" i="35"/>
  <c r="Y163" i="35"/>
  <c r="E163" i="35"/>
  <c r="Z163" i="35"/>
  <c r="F163" i="35"/>
  <c r="AA163" i="35"/>
  <c r="G163" i="35"/>
  <c r="AB163" i="35"/>
  <c r="H163" i="35"/>
  <c r="AC163" i="35"/>
  <c r="I163" i="35"/>
  <c r="AD163" i="35"/>
  <c r="J163" i="35"/>
  <c r="AE163" i="35"/>
  <c r="K163" i="35"/>
  <c r="AF163" i="35"/>
  <c r="D164" i="35"/>
  <c r="Y164" i="35"/>
  <c r="E164" i="35"/>
  <c r="Z164" i="35"/>
  <c r="F164" i="35"/>
  <c r="AA164" i="35"/>
  <c r="G164" i="35"/>
  <c r="AB164" i="35"/>
  <c r="H164" i="35"/>
  <c r="AC164" i="35"/>
  <c r="I164" i="35"/>
  <c r="AD164" i="35"/>
  <c r="J164" i="35"/>
  <c r="AE164" i="35"/>
  <c r="K164" i="35"/>
  <c r="AF164" i="35"/>
  <c r="D165" i="35"/>
  <c r="Y165" i="35"/>
  <c r="E165" i="35"/>
  <c r="Z165" i="35"/>
  <c r="F165" i="35"/>
  <c r="AA165" i="35"/>
  <c r="G165" i="35"/>
  <c r="AB165" i="35"/>
  <c r="H165" i="35"/>
  <c r="AC165" i="35"/>
  <c r="I165" i="35"/>
  <c r="AD165" i="35"/>
  <c r="J165" i="35"/>
  <c r="AE165" i="35"/>
  <c r="K165" i="35"/>
  <c r="AF165" i="35"/>
  <c r="D166" i="35"/>
  <c r="Y166" i="35"/>
  <c r="E166" i="35"/>
  <c r="Z166" i="35"/>
  <c r="F166" i="35"/>
  <c r="AA166" i="35"/>
  <c r="G166" i="35"/>
  <c r="AB166" i="35"/>
  <c r="H166" i="35"/>
  <c r="AC166" i="35"/>
  <c r="I166" i="35"/>
  <c r="AD166" i="35"/>
  <c r="J166" i="35"/>
  <c r="AE166" i="35"/>
  <c r="K166" i="35"/>
  <c r="AF166" i="35"/>
  <c r="D167" i="35"/>
  <c r="Y167" i="35"/>
  <c r="E167" i="35"/>
  <c r="Z167" i="35"/>
  <c r="F167" i="35"/>
  <c r="AA167" i="35"/>
  <c r="G167" i="35"/>
  <c r="AB167" i="35"/>
  <c r="H167" i="35"/>
  <c r="AC167" i="35"/>
  <c r="I167" i="35"/>
  <c r="AD167" i="35"/>
  <c r="J167" i="35"/>
  <c r="AE167" i="35"/>
  <c r="K167" i="35"/>
  <c r="AF167" i="35"/>
  <c r="D168" i="35"/>
  <c r="Y168" i="35"/>
  <c r="E168" i="35"/>
  <c r="Z168" i="35"/>
  <c r="F168" i="35"/>
  <c r="AA168" i="35"/>
  <c r="G168" i="35"/>
  <c r="AB168" i="35"/>
  <c r="H168" i="35"/>
  <c r="AC168" i="35"/>
  <c r="I168" i="35"/>
  <c r="AD168" i="35"/>
  <c r="J168" i="35"/>
  <c r="AE168" i="35"/>
  <c r="K168" i="35"/>
  <c r="AF168" i="35"/>
  <c r="D169" i="35"/>
  <c r="Y169" i="35"/>
  <c r="E169" i="35"/>
  <c r="Z169" i="35"/>
  <c r="F169" i="35"/>
  <c r="AA169" i="35"/>
  <c r="G169" i="35"/>
  <c r="AB169" i="35"/>
  <c r="H169" i="35"/>
  <c r="AC169" i="35"/>
  <c r="I169" i="35"/>
  <c r="AD169" i="35"/>
  <c r="J169" i="35"/>
  <c r="AE169" i="35"/>
  <c r="K169" i="35"/>
  <c r="AF169" i="35"/>
  <c r="D170" i="35"/>
  <c r="Y170" i="35"/>
  <c r="E170" i="35"/>
  <c r="Z170" i="35"/>
  <c r="F170" i="35"/>
  <c r="AA170" i="35"/>
  <c r="G170" i="35"/>
  <c r="AB170" i="35"/>
  <c r="H170" i="35"/>
  <c r="AC170" i="35"/>
  <c r="I170" i="35"/>
  <c r="AD170" i="35"/>
  <c r="J170" i="35"/>
  <c r="AE170" i="35"/>
  <c r="K170" i="35"/>
  <c r="AF170" i="35"/>
  <c r="D171" i="35"/>
  <c r="Y171" i="35"/>
  <c r="E171" i="35"/>
  <c r="Z171" i="35"/>
  <c r="F171" i="35"/>
  <c r="AA171" i="35"/>
  <c r="G171" i="35"/>
  <c r="AB171" i="35"/>
  <c r="H171" i="35"/>
  <c r="AC171" i="35"/>
  <c r="I171" i="35"/>
  <c r="AD171" i="35"/>
  <c r="J171" i="35"/>
  <c r="AE171" i="35"/>
  <c r="K171" i="35"/>
  <c r="AF171" i="35"/>
  <c r="D172" i="35"/>
  <c r="Y172" i="35"/>
  <c r="E172" i="35"/>
  <c r="Z172" i="35"/>
  <c r="F172" i="35"/>
  <c r="AA172" i="35"/>
  <c r="G172" i="35"/>
  <c r="AB172" i="35"/>
  <c r="H172" i="35"/>
  <c r="AC172" i="35"/>
  <c r="I172" i="35"/>
  <c r="AD172" i="35"/>
  <c r="J172" i="35"/>
  <c r="AE172" i="35"/>
  <c r="K172" i="35"/>
  <c r="AF172" i="35"/>
  <c r="D173" i="35"/>
  <c r="Y173" i="35"/>
  <c r="E173" i="35"/>
  <c r="Z173" i="35"/>
  <c r="F173" i="35"/>
  <c r="AA173" i="35"/>
  <c r="G173" i="35"/>
  <c r="AB173" i="35"/>
  <c r="H173" i="35"/>
  <c r="AC173" i="35"/>
  <c r="I173" i="35"/>
  <c r="AD173" i="35"/>
  <c r="J173" i="35"/>
  <c r="AE173" i="35"/>
  <c r="K173" i="35"/>
  <c r="AF173" i="35"/>
  <c r="D174" i="35"/>
  <c r="Y174" i="35"/>
  <c r="E174" i="35"/>
  <c r="Z174" i="35"/>
  <c r="F174" i="35"/>
  <c r="AA174" i="35"/>
  <c r="G174" i="35"/>
  <c r="AB174" i="35"/>
  <c r="H174" i="35"/>
  <c r="AC174" i="35"/>
  <c r="I174" i="35"/>
  <c r="AD174" i="35"/>
  <c r="J174" i="35"/>
  <c r="AE174" i="35"/>
  <c r="K174" i="35"/>
  <c r="AF174" i="35"/>
  <c r="D175" i="35"/>
  <c r="Y175" i="35"/>
  <c r="E175" i="35"/>
  <c r="Z175" i="35"/>
  <c r="F175" i="35"/>
  <c r="AA175" i="35"/>
  <c r="G175" i="35"/>
  <c r="AB175" i="35"/>
  <c r="H175" i="35"/>
  <c r="AC175" i="35"/>
  <c r="I175" i="35"/>
  <c r="AD175" i="35"/>
  <c r="J175" i="35"/>
  <c r="AE175" i="35"/>
  <c r="K175" i="35"/>
  <c r="AF175" i="35"/>
  <c r="D176" i="35"/>
  <c r="Y176" i="35"/>
  <c r="E176" i="35"/>
  <c r="Z176" i="35"/>
  <c r="F176" i="35"/>
  <c r="AA176" i="35"/>
  <c r="G176" i="35"/>
  <c r="AB176" i="35"/>
  <c r="H176" i="35"/>
  <c r="AC176" i="35"/>
  <c r="I176" i="35"/>
  <c r="AD176" i="35"/>
  <c r="J176" i="35"/>
  <c r="AE176" i="35"/>
  <c r="K176" i="35"/>
  <c r="AF176" i="35"/>
  <c r="D177" i="35"/>
  <c r="Y177" i="35"/>
  <c r="E177" i="35"/>
  <c r="Z177" i="35"/>
  <c r="F177" i="35"/>
  <c r="AA177" i="35"/>
  <c r="G177" i="35"/>
  <c r="AB177" i="35"/>
  <c r="H177" i="35"/>
  <c r="AC177" i="35"/>
  <c r="I177" i="35"/>
  <c r="AD177" i="35"/>
  <c r="J177" i="35"/>
  <c r="AE177" i="35"/>
  <c r="K177" i="35"/>
  <c r="AF177" i="35"/>
  <c r="D178" i="35"/>
  <c r="Y178" i="35"/>
  <c r="E178" i="35"/>
  <c r="Z178" i="35"/>
  <c r="F178" i="35"/>
  <c r="AA178" i="35"/>
  <c r="G178" i="35"/>
  <c r="AB178" i="35"/>
  <c r="H178" i="35"/>
  <c r="AC178" i="35"/>
  <c r="I178" i="35"/>
  <c r="AD178" i="35"/>
  <c r="J178" i="35"/>
  <c r="AE178" i="35"/>
  <c r="K178" i="35"/>
  <c r="AF178" i="35"/>
  <c r="D179" i="35"/>
  <c r="Y179" i="35"/>
  <c r="E179" i="35"/>
  <c r="Z179" i="35"/>
  <c r="F179" i="35"/>
  <c r="AA179" i="35"/>
  <c r="G179" i="35"/>
  <c r="AB179" i="35"/>
  <c r="H179" i="35"/>
  <c r="AC179" i="35"/>
  <c r="I179" i="35"/>
  <c r="AD179" i="35"/>
  <c r="J179" i="35"/>
  <c r="AE179" i="35"/>
  <c r="K179" i="35"/>
  <c r="AF179" i="35"/>
  <c r="D180" i="35"/>
  <c r="Y180" i="35"/>
  <c r="E180" i="35"/>
  <c r="Z180" i="35"/>
  <c r="F180" i="35"/>
  <c r="AA180" i="35"/>
  <c r="G180" i="35"/>
  <c r="AB180" i="35"/>
  <c r="H180" i="35"/>
  <c r="AC180" i="35"/>
  <c r="I180" i="35"/>
  <c r="AD180" i="35"/>
  <c r="J180" i="35"/>
  <c r="AE180" i="35"/>
  <c r="K180" i="35"/>
  <c r="AF180" i="35"/>
  <c r="D181" i="35"/>
  <c r="Y181" i="35"/>
  <c r="E181" i="35"/>
  <c r="Z181" i="35"/>
  <c r="F181" i="35"/>
  <c r="AA181" i="35"/>
  <c r="G181" i="35"/>
  <c r="AB181" i="35"/>
  <c r="H181" i="35"/>
  <c r="AC181" i="35"/>
  <c r="I181" i="35"/>
  <c r="AD181" i="35"/>
  <c r="J181" i="35"/>
  <c r="AE181" i="35"/>
  <c r="K181" i="35"/>
  <c r="AF181" i="35"/>
  <c r="D182" i="35"/>
  <c r="Y182" i="35"/>
  <c r="E182" i="35"/>
  <c r="Z182" i="35"/>
  <c r="F182" i="35"/>
  <c r="AA182" i="35"/>
  <c r="G182" i="35"/>
  <c r="AB182" i="35"/>
  <c r="H182" i="35"/>
  <c r="AC182" i="35"/>
  <c r="I182" i="35"/>
  <c r="AD182" i="35"/>
  <c r="J182" i="35"/>
  <c r="AE182" i="35"/>
  <c r="K182" i="35"/>
  <c r="AF182" i="35"/>
  <c r="D183" i="35"/>
  <c r="Y183" i="35"/>
  <c r="E183" i="35"/>
  <c r="Z183" i="35"/>
  <c r="F183" i="35"/>
  <c r="AA183" i="35"/>
  <c r="G183" i="35"/>
  <c r="AB183" i="35"/>
  <c r="H183" i="35"/>
  <c r="AC183" i="35"/>
  <c r="I183" i="35"/>
  <c r="AD183" i="35"/>
  <c r="J183" i="35"/>
  <c r="AE183" i="35"/>
  <c r="K183" i="35"/>
  <c r="AF183" i="35"/>
  <c r="D184" i="35"/>
  <c r="Y184" i="35"/>
  <c r="E184" i="35"/>
  <c r="Z184" i="35"/>
  <c r="F184" i="35"/>
  <c r="AA184" i="35"/>
  <c r="G184" i="35"/>
  <c r="AB184" i="35"/>
  <c r="H184" i="35"/>
  <c r="AC184" i="35"/>
  <c r="I184" i="35"/>
  <c r="AD184" i="35"/>
  <c r="J184" i="35"/>
  <c r="AE184" i="35"/>
  <c r="K184" i="35"/>
  <c r="AF184" i="35"/>
  <c r="D185" i="35"/>
  <c r="Y185" i="35"/>
  <c r="E185" i="35"/>
  <c r="Z185" i="35"/>
  <c r="F185" i="35"/>
  <c r="AA185" i="35"/>
  <c r="G185" i="35"/>
  <c r="AB185" i="35"/>
  <c r="H185" i="35"/>
  <c r="AC185" i="35"/>
  <c r="I185" i="35"/>
  <c r="AD185" i="35"/>
  <c r="J185" i="35"/>
  <c r="AE185" i="35"/>
  <c r="K185" i="35"/>
  <c r="AF185" i="35"/>
  <c r="D186" i="35"/>
  <c r="Y186" i="35"/>
  <c r="E186" i="35"/>
  <c r="Z186" i="35"/>
  <c r="F186" i="35"/>
  <c r="AA186" i="35"/>
  <c r="G186" i="35"/>
  <c r="AB186" i="35"/>
  <c r="H186" i="35"/>
  <c r="AC186" i="35"/>
  <c r="I186" i="35"/>
  <c r="AD186" i="35"/>
  <c r="J186" i="35"/>
  <c r="AE186" i="35"/>
  <c r="K186" i="35"/>
  <c r="AF186" i="35"/>
  <c r="D187" i="35"/>
  <c r="Y187" i="35"/>
  <c r="E187" i="35"/>
  <c r="Z187" i="35"/>
  <c r="F187" i="35"/>
  <c r="AA187" i="35"/>
  <c r="G187" i="35"/>
  <c r="AB187" i="35"/>
  <c r="H187" i="35"/>
  <c r="AC187" i="35"/>
  <c r="I187" i="35"/>
  <c r="AD187" i="35"/>
  <c r="J187" i="35"/>
  <c r="AE187" i="35"/>
  <c r="K187" i="35"/>
  <c r="AF187" i="35"/>
  <c r="D188" i="35"/>
  <c r="Y188" i="35"/>
  <c r="E188" i="35"/>
  <c r="Z188" i="35"/>
  <c r="F188" i="35"/>
  <c r="AA188" i="35"/>
  <c r="G188" i="35"/>
  <c r="AB188" i="35"/>
  <c r="H188" i="35"/>
  <c r="AC188" i="35"/>
  <c r="I188" i="35"/>
  <c r="AD188" i="35"/>
  <c r="J188" i="35"/>
  <c r="AE188" i="35"/>
  <c r="K188" i="35"/>
  <c r="AF188" i="35"/>
  <c r="D189" i="35"/>
  <c r="Y189" i="35"/>
  <c r="E189" i="35"/>
  <c r="Z189" i="35"/>
  <c r="F189" i="35"/>
  <c r="AA189" i="35"/>
  <c r="G189" i="35"/>
  <c r="AB189" i="35"/>
  <c r="H189" i="35"/>
  <c r="AC189" i="35"/>
  <c r="I189" i="35"/>
  <c r="AD189" i="35"/>
  <c r="J189" i="35"/>
  <c r="AE189" i="35"/>
  <c r="K189" i="35"/>
  <c r="AF189" i="35"/>
  <c r="D190" i="35"/>
  <c r="Y190" i="35"/>
  <c r="E190" i="35"/>
  <c r="Z190" i="35"/>
  <c r="F190" i="35"/>
  <c r="AA190" i="35"/>
  <c r="G190" i="35"/>
  <c r="AB190" i="35"/>
  <c r="H190" i="35"/>
  <c r="AC190" i="35"/>
  <c r="I190" i="35"/>
  <c r="AD190" i="35"/>
  <c r="J190" i="35"/>
  <c r="AE190" i="35"/>
  <c r="K190" i="35"/>
  <c r="AF190" i="35"/>
  <c r="D191" i="35"/>
  <c r="Y191" i="35"/>
  <c r="E191" i="35"/>
  <c r="Z191" i="35"/>
  <c r="F191" i="35"/>
  <c r="AA191" i="35"/>
  <c r="G191" i="35"/>
  <c r="AB191" i="35"/>
  <c r="H191" i="35"/>
  <c r="AC191" i="35"/>
  <c r="I191" i="35"/>
  <c r="AD191" i="35"/>
  <c r="J191" i="35"/>
  <c r="AE191" i="35"/>
  <c r="K191" i="35"/>
  <c r="AF191" i="35"/>
  <c r="D192" i="35"/>
  <c r="Y192" i="35"/>
  <c r="E192" i="35"/>
  <c r="Z192" i="35"/>
  <c r="F192" i="35"/>
  <c r="AA192" i="35"/>
  <c r="G192" i="35"/>
  <c r="AB192" i="35"/>
  <c r="H192" i="35"/>
  <c r="AC192" i="35"/>
  <c r="I192" i="35"/>
  <c r="AD192" i="35"/>
  <c r="J192" i="35"/>
  <c r="AE192" i="35"/>
  <c r="K192" i="35"/>
  <c r="AF192" i="35"/>
  <c r="D193" i="35"/>
  <c r="Y193" i="35"/>
  <c r="E193" i="35"/>
  <c r="Z193" i="35"/>
  <c r="F193" i="35"/>
  <c r="AA193" i="35"/>
  <c r="G193" i="35"/>
  <c r="AB193" i="35"/>
  <c r="H193" i="35"/>
  <c r="AC193" i="35"/>
  <c r="I193" i="35"/>
  <c r="AD193" i="35"/>
  <c r="J193" i="35"/>
  <c r="AE193" i="35"/>
  <c r="K193" i="35"/>
  <c r="AF193" i="35"/>
  <c r="D194" i="35"/>
  <c r="Y194" i="35"/>
  <c r="E194" i="35"/>
  <c r="Z194" i="35"/>
  <c r="F194" i="35"/>
  <c r="AA194" i="35"/>
  <c r="G194" i="35"/>
  <c r="AB194" i="35"/>
  <c r="H194" i="35"/>
  <c r="AC194" i="35"/>
  <c r="I194" i="35"/>
  <c r="AD194" i="35"/>
  <c r="J194" i="35"/>
  <c r="AE194" i="35"/>
  <c r="K194" i="35"/>
  <c r="AF194" i="35"/>
  <c r="D195" i="35"/>
  <c r="Y195" i="35"/>
  <c r="E195" i="35"/>
  <c r="Z195" i="35"/>
  <c r="F195" i="35"/>
  <c r="AA195" i="35"/>
  <c r="G195" i="35"/>
  <c r="AB195" i="35"/>
  <c r="H195" i="35"/>
  <c r="AC195" i="35"/>
  <c r="I195" i="35"/>
  <c r="AD195" i="35"/>
  <c r="J195" i="35"/>
  <c r="AE195" i="35"/>
  <c r="K195" i="35"/>
  <c r="AF195" i="35"/>
  <c r="D196" i="35"/>
  <c r="Y196" i="35"/>
  <c r="E196" i="35"/>
  <c r="Z196" i="35"/>
  <c r="F196" i="35"/>
  <c r="AA196" i="35"/>
  <c r="G196" i="35"/>
  <c r="AB196" i="35"/>
  <c r="H196" i="35"/>
  <c r="AC196" i="35"/>
  <c r="I196" i="35"/>
  <c r="AD196" i="35"/>
  <c r="J196" i="35"/>
  <c r="AE196" i="35"/>
  <c r="K196" i="35"/>
  <c r="AF196" i="35"/>
  <c r="D197" i="35"/>
  <c r="Y197" i="35"/>
  <c r="E197" i="35"/>
  <c r="Z197" i="35"/>
  <c r="F197" i="35"/>
  <c r="AA197" i="35"/>
  <c r="G197" i="35"/>
  <c r="AB197" i="35"/>
  <c r="H197" i="35"/>
  <c r="AC197" i="35"/>
  <c r="I197" i="35"/>
  <c r="AD197" i="35"/>
  <c r="J197" i="35"/>
  <c r="AE197" i="35"/>
  <c r="K197" i="35"/>
  <c r="AF197" i="35"/>
  <c r="D198" i="35"/>
  <c r="Y198" i="35"/>
  <c r="E198" i="35"/>
  <c r="Z198" i="35"/>
  <c r="F198" i="35"/>
  <c r="AA198" i="35"/>
  <c r="G198" i="35"/>
  <c r="AB198" i="35"/>
  <c r="H198" i="35"/>
  <c r="AC198" i="35"/>
  <c r="I198" i="35"/>
  <c r="AD198" i="35"/>
  <c r="J198" i="35"/>
  <c r="AE198" i="35"/>
  <c r="K198" i="35"/>
  <c r="AF198" i="35"/>
  <c r="D199" i="35"/>
  <c r="Y199" i="35"/>
  <c r="E199" i="35"/>
  <c r="Z199" i="35"/>
  <c r="F199" i="35"/>
  <c r="AA199" i="35"/>
  <c r="G199" i="35"/>
  <c r="AB199" i="35"/>
  <c r="H199" i="35"/>
  <c r="AC199" i="35"/>
  <c r="I199" i="35"/>
  <c r="AD199" i="35"/>
  <c r="J199" i="35"/>
  <c r="AE199" i="35"/>
  <c r="K199" i="35"/>
  <c r="AF199" i="35"/>
  <c r="D200" i="35"/>
  <c r="Y200" i="35"/>
  <c r="E200" i="35"/>
  <c r="Z200" i="35"/>
  <c r="F200" i="35"/>
  <c r="AA200" i="35"/>
  <c r="G200" i="35"/>
  <c r="AB200" i="35"/>
  <c r="H200" i="35"/>
  <c r="AC200" i="35"/>
  <c r="I200" i="35"/>
  <c r="AD200" i="35"/>
  <c r="J200" i="35"/>
  <c r="AE200" i="35"/>
  <c r="K200" i="35"/>
  <c r="AF200" i="35"/>
  <c r="D201" i="35"/>
  <c r="Y201" i="35"/>
  <c r="E201" i="35"/>
  <c r="Z201" i="35"/>
  <c r="F201" i="35"/>
  <c r="AA201" i="35"/>
  <c r="G201" i="35"/>
  <c r="AB201" i="35"/>
  <c r="H201" i="35"/>
  <c r="AC201" i="35"/>
  <c r="I201" i="35"/>
  <c r="AD201" i="35"/>
  <c r="J201" i="35"/>
  <c r="AE201" i="35"/>
  <c r="K201" i="35"/>
  <c r="AF201" i="35"/>
  <c r="D202" i="35"/>
  <c r="Y202" i="35"/>
  <c r="E202" i="35"/>
  <c r="Z202" i="35"/>
  <c r="F202" i="35"/>
  <c r="AA202" i="35"/>
  <c r="G202" i="35"/>
  <c r="AB202" i="35"/>
  <c r="H202" i="35"/>
  <c r="AC202" i="35"/>
  <c r="I202" i="35"/>
  <c r="AD202" i="35"/>
  <c r="J202" i="35"/>
  <c r="AE202" i="35"/>
  <c r="K202" i="35"/>
  <c r="AF202" i="35"/>
  <c r="D203" i="35"/>
  <c r="Y203" i="35"/>
  <c r="E203" i="35"/>
  <c r="Z203" i="35"/>
  <c r="F203" i="35"/>
  <c r="AA203" i="35"/>
  <c r="G203" i="35"/>
  <c r="AB203" i="35"/>
  <c r="H203" i="35"/>
  <c r="AC203" i="35"/>
  <c r="I203" i="35"/>
  <c r="AD203" i="35"/>
  <c r="J203" i="35"/>
  <c r="AE203" i="35"/>
  <c r="K203" i="35"/>
  <c r="AF203" i="35"/>
  <c r="D204" i="35"/>
  <c r="Y204" i="35"/>
  <c r="E204" i="35"/>
  <c r="Z204" i="35"/>
  <c r="F204" i="35"/>
  <c r="AA204" i="35"/>
  <c r="G204" i="35"/>
  <c r="AB204" i="35"/>
  <c r="H204" i="35"/>
  <c r="AC204" i="35"/>
  <c r="I204" i="35"/>
  <c r="AD204" i="35"/>
  <c r="J204" i="35"/>
  <c r="AE204" i="35"/>
  <c r="K204" i="35"/>
  <c r="AF204" i="35"/>
  <c r="D205" i="35"/>
  <c r="Y205" i="35"/>
  <c r="E205" i="35"/>
  <c r="Z205" i="35"/>
  <c r="F205" i="35"/>
  <c r="AA205" i="35"/>
  <c r="G205" i="35"/>
  <c r="AB205" i="35"/>
  <c r="H205" i="35"/>
  <c r="AC205" i="35"/>
  <c r="I205" i="35"/>
  <c r="AD205" i="35"/>
  <c r="J205" i="35"/>
  <c r="AE205" i="35"/>
  <c r="K205" i="35"/>
  <c r="AF205" i="35"/>
  <c r="D206" i="35"/>
  <c r="Y206" i="35"/>
  <c r="E206" i="35"/>
  <c r="Z206" i="35"/>
  <c r="F206" i="35"/>
  <c r="AA206" i="35"/>
  <c r="G206" i="35"/>
  <c r="AB206" i="35"/>
  <c r="H206" i="35"/>
  <c r="AC206" i="35"/>
  <c r="I206" i="35"/>
  <c r="AD206" i="35"/>
  <c r="J206" i="35"/>
  <c r="AE206" i="35"/>
  <c r="K206" i="35"/>
  <c r="AF206" i="35"/>
  <c r="D207" i="35"/>
  <c r="Y207" i="35"/>
  <c r="E207" i="35"/>
  <c r="Z207" i="35"/>
  <c r="F207" i="35"/>
  <c r="AA207" i="35"/>
  <c r="G207" i="35"/>
  <c r="AB207" i="35"/>
  <c r="H207" i="35"/>
  <c r="AC207" i="35"/>
  <c r="I207" i="35"/>
  <c r="AD207" i="35"/>
  <c r="J207" i="35"/>
  <c r="AE207" i="35"/>
  <c r="K207" i="35"/>
  <c r="AF207" i="35"/>
  <c r="D208" i="35"/>
  <c r="Y208" i="35"/>
  <c r="E208" i="35"/>
  <c r="Z208" i="35"/>
  <c r="F208" i="35"/>
  <c r="AA208" i="35"/>
  <c r="G208" i="35"/>
  <c r="AB208" i="35"/>
  <c r="H208" i="35"/>
  <c r="AC208" i="35"/>
  <c r="I208" i="35"/>
  <c r="AD208" i="35"/>
  <c r="J208" i="35"/>
  <c r="AE208" i="35"/>
  <c r="K208" i="35"/>
  <c r="AF208" i="35"/>
  <c r="D209" i="35"/>
  <c r="Y209" i="35"/>
  <c r="E209" i="35"/>
  <c r="Z209" i="35"/>
  <c r="F209" i="35"/>
  <c r="AA209" i="35"/>
  <c r="G209" i="35"/>
  <c r="AB209" i="35"/>
  <c r="H209" i="35"/>
  <c r="AC209" i="35"/>
  <c r="I209" i="35"/>
  <c r="AD209" i="35"/>
  <c r="J209" i="35"/>
  <c r="AE209" i="35"/>
  <c r="K209" i="35"/>
  <c r="AF209" i="35"/>
  <c r="D210" i="35"/>
  <c r="Y210" i="35"/>
  <c r="E210" i="35"/>
  <c r="Z210" i="35"/>
  <c r="F210" i="35"/>
  <c r="AA210" i="35"/>
  <c r="G210" i="35"/>
  <c r="AB210" i="35"/>
  <c r="H210" i="35"/>
  <c r="AC210" i="35"/>
  <c r="I210" i="35"/>
  <c r="AD210" i="35"/>
  <c r="J210" i="35"/>
  <c r="AE210" i="35"/>
  <c r="K210" i="35"/>
  <c r="AF210" i="35"/>
  <c r="D211" i="35"/>
  <c r="Y211" i="35"/>
  <c r="E211" i="35"/>
  <c r="Z211" i="35"/>
  <c r="F211" i="35"/>
  <c r="AA211" i="35"/>
  <c r="G211" i="35"/>
  <c r="AB211" i="35"/>
  <c r="H211" i="35"/>
  <c r="AC211" i="35"/>
  <c r="I211" i="35"/>
  <c r="AD211" i="35"/>
  <c r="J211" i="35"/>
  <c r="AE211" i="35"/>
  <c r="K211" i="35"/>
  <c r="AF211" i="35"/>
  <c r="D212" i="35"/>
  <c r="Y212" i="35"/>
  <c r="E212" i="35"/>
  <c r="Z212" i="35"/>
  <c r="F212" i="35"/>
  <c r="AA212" i="35"/>
  <c r="G212" i="35"/>
  <c r="AB212" i="35"/>
  <c r="H212" i="35"/>
  <c r="AC212" i="35"/>
  <c r="I212" i="35"/>
  <c r="AD212" i="35"/>
  <c r="J212" i="35"/>
  <c r="AE212" i="35"/>
  <c r="K212" i="35"/>
  <c r="AF212" i="35"/>
  <c r="D213" i="35"/>
  <c r="Y213" i="35"/>
  <c r="E213" i="35"/>
  <c r="Z213" i="35"/>
  <c r="F213" i="35"/>
  <c r="AA213" i="35"/>
  <c r="G213" i="35"/>
  <c r="AB213" i="35"/>
  <c r="H213" i="35"/>
  <c r="AC213" i="35"/>
  <c r="I213" i="35"/>
  <c r="AD213" i="35"/>
  <c r="J213" i="35"/>
  <c r="AE213" i="35"/>
  <c r="K213" i="35"/>
  <c r="AF213" i="35"/>
  <c r="D214" i="35"/>
  <c r="Y214" i="35"/>
  <c r="E214" i="35"/>
  <c r="Z214" i="35"/>
  <c r="F214" i="35"/>
  <c r="AA214" i="35"/>
  <c r="G214" i="35"/>
  <c r="AB214" i="35"/>
  <c r="H214" i="35"/>
  <c r="AC214" i="35"/>
  <c r="I214" i="35"/>
  <c r="AD214" i="35"/>
  <c r="J214" i="35"/>
  <c r="AE214" i="35"/>
  <c r="K214" i="35"/>
  <c r="AF214" i="35"/>
  <c r="D215" i="35"/>
  <c r="Y215" i="35"/>
  <c r="E215" i="35"/>
  <c r="Z215" i="35"/>
  <c r="F215" i="35"/>
  <c r="AA215" i="35"/>
  <c r="G215" i="35"/>
  <c r="AB215" i="35"/>
  <c r="H215" i="35"/>
  <c r="AC215" i="35"/>
  <c r="I215" i="35"/>
  <c r="AD215" i="35"/>
  <c r="J215" i="35"/>
  <c r="AE215" i="35"/>
  <c r="K215" i="35"/>
  <c r="AF215" i="35"/>
  <c r="D216" i="35"/>
  <c r="Y216" i="35"/>
  <c r="E216" i="35"/>
  <c r="Z216" i="35"/>
  <c r="F216" i="35"/>
  <c r="AA216" i="35"/>
  <c r="G216" i="35"/>
  <c r="AB216" i="35"/>
  <c r="H216" i="35"/>
  <c r="AC216" i="35"/>
  <c r="I216" i="35"/>
  <c r="AD216" i="35"/>
  <c r="J216" i="35"/>
  <c r="AE216" i="35"/>
  <c r="K216" i="35"/>
  <c r="AF216" i="35"/>
  <c r="D217" i="35"/>
  <c r="Y217" i="35"/>
  <c r="E217" i="35"/>
  <c r="Z217" i="35"/>
  <c r="F217" i="35"/>
  <c r="AA217" i="35"/>
  <c r="G217" i="35"/>
  <c r="AB217" i="35"/>
  <c r="H217" i="35"/>
  <c r="AC217" i="35"/>
  <c r="I217" i="35"/>
  <c r="AD217" i="35"/>
  <c r="J217" i="35"/>
  <c r="AE217" i="35"/>
  <c r="K217" i="35"/>
  <c r="AF217" i="35"/>
  <c r="D218" i="35"/>
  <c r="Y218" i="35"/>
  <c r="E218" i="35"/>
  <c r="Z218" i="35"/>
  <c r="F218" i="35"/>
  <c r="AA218" i="35"/>
  <c r="G218" i="35"/>
  <c r="AB218" i="35"/>
  <c r="H218" i="35"/>
  <c r="AC218" i="35"/>
  <c r="I218" i="35"/>
  <c r="AD218" i="35"/>
  <c r="J218" i="35"/>
  <c r="AE218" i="35"/>
  <c r="K218" i="35"/>
  <c r="AF218" i="35"/>
  <c r="D219" i="35"/>
  <c r="Y219" i="35"/>
  <c r="E219" i="35"/>
  <c r="Z219" i="35"/>
  <c r="F219" i="35"/>
  <c r="AA219" i="35"/>
  <c r="G219" i="35"/>
  <c r="AB219" i="35"/>
  <c r="H219" i="35"/>
  <c r="AC219" i="35"/>
  <c r="I219" i="35"/>
  <c r="AD219" i="35"/>
  <c r="J219" i="35"/>
  <c r="AE219" i="35"/>
  <c r="K219" i="35"/>
  <c r="AF219" i="35"/>
  <c r="D220" i="35"/>
  <c r="Y220" i="35"/>
  <c r="E220" i="35"/>
  <c r="Z220" i="35"/>
  <c r="F220" i="35"/>
  <c r="AA220" i="35"/>
  <c r="G220" i="35"/>
  <c r="AB220" i="35"/>
  <c r="H220" i="35"/>
  <c r="AC220" i="35"/>
  <c r="I220" i="35"/>
  <c r="AD220" i="35"/>
  <c r="J220" i="35"/>
  <c r="AE220" i="35"/>
  <c r="K220" i="35"/>
  <c r="AF220" i="35"/>
  <c r="D221" i="35"/>
  <c r="Y221" i="35"/>
  <c r="E221" i="35"/>
  <c r="Z221" i="35"/>
  <c r="F221" i="35"/>
  <c r="AA221" i="35"/>
  <c r="G221" i="35"/>
  <c r="AB221" i="35"/>
  <c r="H221" i="35"/>
  <c r="AC221" i="35"/>
  <c r="I221" i="35"/>
  <c r="AD221" i="35"/>
  <c r="J221" i="35"/>
  <c r="AE221" i="35"/>
  <c r="K221" i="35"/>
  <c r="AF221" i="35"/>
  <c r="D222" i="35"/>
  <c r="Y222" i="35"/>
  <c r="E222" i="35"/>
  <c r="Z222" i="35"/>
  <c r="F222" i="35"/>
  <c r="AA222" i="35"/>
  <c r="G222" i="35"/>
  <c r="AB222" i="35"/>
  <c r="H222" i="35"/>
  <c r="AC222" i="35"/>
  <c r="I222" i="35"/>
  <c r="AD222" i="35"/>
  <c r="J222" i="35"/>
  <c r="AE222" i="35"/>
  <c r="K222" i="35"/>
  <c r="AF222" i="35"/>
  <c r="D223" i="35"/>
  <c r="Y223" i="35"/>
  <c r="E223" i="35"/>
  <c r="Z223" i="35"/>
  <c r="F223" i="35"/>
  <c r="AA223" i="35"/>
  <c r="G223" i="35"/>
  <c r="AB223" i="35"/>
  <c r="H223" i="35"/>
  <c r="AC223" i="35"/>
  <c r="I223" i="35"/>
  <c r="AD223" i="35"/>
  <c r="J223" i="35"/>
  <c r="AE223" i="35"/>
  <c r="K223" i="35"/>
  <c r="AF223" i="35"/>
  <c r="D224" i="35"/>
  <c r="Y224" i="35"/>
  <c r="E224" i="35"/>
  <c r="Z224" i="35"/>
  <c r="F224" i="35"/>
  <c r="AA224" i="35"/>
  <c r="G224" i="35"/>
  <c r="AB224" i="35"/>
  <c r="H224" i="35"/>
  <c r="AC224" i="35"/>
  <c r="I224" i="35"/>
  <c r="AD224" i="35"/>
  <c r="J224" i="35"/>
  <c r="AE224" i="35"/>
  <c r="K224" i="35"/>
  <c r="AF224" i="35"/>
  <c r="D225" i="35"/>
  <c r="Y225" i="35"/>
  <c r="E225" i="35"/>
  <c r="Z225" i="35"/>
  <c r="F225" i="35"/>
  <c r="AA225" i="35"/>
  <c r="G225" i="35"/>
  <c r="AB225" i="35"/>
  <c r="H225" i="35"/>
  <c r="AC225" i="35"/>
  <c r="I225" i="35"/>
  <c r="AD225" i="35"/>
  <c r="J225" i="35"/>
  <c r="AE225" i="35"/>
  <c r="K225" i="35"/>
  <c r="AF225" i="35"/>
  <c r="D226" i="35"/>
  <c r="Y226" i="35"/>
  <c r="E226" i="35"/>
  <c r="Z226" i="35"/>
  <c r="F226" i="35"/>
  <c r="AA226" i="35"/>
  <c r="G226" i="35"/>
  <c r="AB226" i="35"/>
  <c r="H226" i="35"/>
  <c r="AC226" i="35"/>
  <c r="I226" i="35"/>
  <c r="AD226" i="35"/>
  <c r="J226" i="35"/>
  <c r="AE226" i="35"/>
  <c r="K226" i="35"/>
  <c r="AF226" i="35"/>
  <c r="D227" i="35"/>
  <c r="Y227" i="35"/>
  <c r="E227" i="35"/>
  <c r="Z227" i="35"/>
  <c r="F227" i="35"/>
  <c r="AA227" i="35"/>
  <c r="G227" i="35"/>
  <c r="AB227" i="35"/>
  <c r="H227" i="35"/>
  <c r="AC227" i="35"/>
  <c r="I227" i="35"/>
  <c r="AD227" i="35"/>
  <c r="J227" i="35"/>
  <c r="AE227" i="35"/>
  <c r="K227" i="35"/>
  <c r="AF227" i="35"/>
  <c r="D228" i="35"/>
  <c r="Y228" i="35"/>
  <c r="E228" i="35"/>
  <c r="Z228" i="35"/>
  <c r="F228" i="35"/>
  <c r="AA228" i="35"/>
  <c r="G228" i="35"/>
  <c r="AB228" i="35"/>
  <c r="H228" i="35"/>
  <c r="AC228" i="35"/>
  <c r="I228" i="35"/>
  <c r="AD228" i="35"/>
  <c r="J228" i="35"/>
  <c r="AE228" i="35"/>
  <c r="K228" i="35"/>
  <c r="AF228" i="35"/>
  <c r="D229" i="35"/>
  <c r="Y229" i="35"/>
  <c r="E229" i="35"/>
  <c r="Z229" i="35"/>
  <c r="F229" i="35"/>
  <c r="AA229" i="35"/>
  <c r="G229" i="35"/>
  <c r="AB229" i="35"/>
  <c r="H229" i="35"/>
  <c r="AC229" i="35"/>
  <c r="I229" i="35"/>
  <c r="AD229" i="35"/>
  <c r="J229" i="35"/>
  <c r="AE229" i="35"/>
  <c r="K229" i="35"/>
  <c r="AF229" i="35"/>
  <c r="D230" i="35"/>
  <c r="Y230" i="35"/>
  <c r="E230" i="35"/>
  <c r="Z230" i="35"/>
  <c r="F230" i="35"/>
  <c r="AA230" i="35"/>
  <c r="G230" i="35"/>
  <c r="AB230" i="35"/>
  <c r="H230" i="35"/>
  <c r="AC230" i="35"/>
  <c r="I230" i="35"/>
  <c r="AD230" i="35"/>
  <c r="J230" i="35"/>
  <c r="AE230" i="35"/>
  <c r="K230" i="35"/>
  <c r="AF230" i="35"/>
  <c r="D231" i="35"/>
  <c r="Y231" i="35"/>
  <c r="E231" i="35"/>
  <c r="Z231" i="35"/>
  <c r="F231" i="35"/>
  <c r="AA231" i="35"/>
  <c r="G231" i="35"/>
  <c r="AB231" i="35"/>
  <c r="H231" i="35"/>
  <c r="AC231" i="35"/>
  <c r="I231" i="35"/>
  <c r="AD231" i="35"/>
  <c r="J231" i="35"/>
  <c r="AE231" i="35"/>
  <c r="K231" i="35"/>
  <c r="AF231" i="35"/>
  <c r="D232" i="35"/>
  <c r="Y232" i="35"/>
  <c r="E232" i="35"/>
  <c r="Z232" i="35"/>
  <c r="F232" i="35"/>
  <c r="AA232" i="35"/>
  <c r="G232" i="35"/>
  <c r="AB232" i="35"/>
  <c r="H232" i="35"/>
  <c r="AC232" i="35"/>
  <c r="I232" i="35"/>
  <c r="AD232" i="35"/>
  <c r="J232" i="35"/>
  <c r="AE232" i="35"/>
  <c r="K232" i="35"/>
  <c r="AF232" i="35"/>
  <c r="D233" i="35"/>
  <c r="Y233" i="35"/>
  <c r="E233" i="35"/>
  <c r="Z233" i="35"/>
  <c r="F233" i="35"/>
  <c r="AA233" i="35"/>
  <c r="G233" i="35"/>
  <c r="AB233" i="35"/>
  <c r="H233" i="35"/>
  <c r="AC233" i="35"/>
  <c r="I233" i="35"/>
  <c r="AD233" i="35"/>
  <c r="J233" i="35"/>
  <c r="AE233" i="35"/>
  <c r="K233" i="35"/>
  <c r="AF233" i="35"/>
  <c r="D234" i="35"/>
  <c r="Y234" i="35"/>
  <c r="E234" i="35"/>
  <c r="Z234" i="35"/>
  <c r="F234" i="35"/>
  <c r="AA234" i="35"/>
  <c r="G234" i="35"/>
  <c r="AB234" i="35"/>
  <c r="H234" i="35"/>
  <c r="AC234" i="35"/>
  <c r="I234" i="35"/>
  <c r="AD234" i="35"/>
  <c r="J234" i="35"/>
  <c r="AE234" i="35"/>
  <c r="K234" i="35"/>
  <c r="AF234" i="35"/>
  <c r="D235" i="35"/>
  <c r="Y235" i="35"/>
  <c r="E235" i="35"/>
  <c r="Z235" i="35"/>
  <c r="F235" i="35"/>
  <c r="AA235" i="35"/>
  <c r="G235" i="35"/>
  <c r="AB235" i="35"/>
  <c r="H235" i="35"/>
  <c r="AC235" i="35"/>
  <c r="I235" i="35"/>
  <c r="AD235" i="35"/>
  <c r="J235" i="35"/>
  <c r="AE235" i="35"/>
  <c r="K235" i="35"/>
  <c r="AF235" i="35"/>
  <c r="D236" i="35"/>
  <c r="Y236" i="35"/>
  <c r="E236" i="35"/>
  <c r="Z236" i="35"/>
  <c r="F236" i="35"/>
  <c r="AA236" i="35"/>
  <c r="G236" i="35"/>
  <c r="AB236" i="35"/>
  <c r="H236" i="35"/>
  <c r="AC236" i="35"/>
  <c r="I236" i="35"/>
  <c r="AD236" i="35"/>
  <c r="J236" i="35"/>
  <c r="AE236" i="35"/>
  <c r="K236" i="35"/>
  <c r="AF236" i="35"/>
  <c r="D237" i="35"/>
  <c r="Y237" i="35"/>
  <c r="E237" i="35"/>
  <c r="Z237" i="35"/>
  <c r="F237" i="35"/>
  <c r="AA237" i="35"/>
  <c r="G237" i="35"/>
  <c r="AB237" i="35"/>
  <c r="H237" i="35"/>
  <c r="AC237" i="35"/>
  <c r="I237" i="35"/>
  <c r="AD237" i="35"/>
  <c r="J237" i="35"/>
  <c r="AE237" i="35"/>
  <c r="K237" i="35"/>
  <c r="AF237" i="35"/>
  <c r="D238" i="35"/>
  <c r="Y238" i="35"/>
  <c r="E238" i="35"/>
  <c r="Z238" i="35"/>
  <c r="F238" i="35"/>
  <c r="AA238" i="35"/>
  <c r="G238" i="35"/>
  <c r="AB238" i="35"/>
  <c r="H238" i="35"/>
  <c r="AC238" i="35"/>
  <c r="I238" i="35"/>
  <c r="AD238" i="35"/>
  <c r="J238" i="35"/>
  <c r="AE238" i="35"/>
  <c r="K238" i="35"/>
  <c r="AF238" i="35"/>
  <c r="B25" i="35"/>
  <c r="C78" i="54"/>
  <c r="C79" i="54"/>
  <c r="C80" i="54"/>
  <c r="C81" i="54"/>
  <c r="C82" i="54"/>
  <c r="C83" i="54"/>
  <c r="C84" i="54"/>
  <c r="C85" i="54"/>
  <c r="C86" i="54"/>
  <c r="C87" i="54"/>
  <c r="C88" i="54"/>
  <c r="C89" i="54"/>
  <c r="C90" i="54"/>
  <c r="C91" i="54"/>
  <c r="C92" i="54"/>
  <c r="C93" i="54"/>
  <c r="C94" i="54"/>
  <c r="C95" i="54"/>
  <c r="C96" i="54"/>
  <c r="C97" i="54"/>
  <c r="C98" i="54"/>
  <c r="C99" i="54"/>
  <c r="C100" i="54"/>
  <c r="C101" i="54"/>
  <c r="C102" i="54"/>
  <c r="C103" i="54"/>
  <c r="C104" i="54"/>
  <c r="C105" i="54"/>
  <c r="C106" i="54"/>
  <c r="C107" i="54"/>
  <c r="C108" i="54"/>
  <c r="C109" i="54"/>
  <c r="C110" i="54"/>
  <c r="C111" i="54"/>
  <c r="C112" i="54"/>
  <c r="C113" i="54"/>
  <c r="C114" i="54"/>
  <c r="C115" i="54"/>
  <c r="C116" i="54"/>
  <c r="C117" i="54"/>
  <c r="C118" i="54"/>
  <c r="C119" i="54"/>
  <c r="C158" i="54"/>
  <c r="C120" i="54"/>
  <c r="C121" i="54"/>
  <c r="C122" i="54"/>
  <c r="C123" i="54"/>
  <c r="C124" i="54"/>
  <c r="C125" i="54"/>
  <c r="C126" i="54"/>
  <c r="C127" i="54"/>
  <c r="C128" i="54"/>
  <c r="C129" i="54"/>
  <c r="C130" i="54"/>
  <c r="C131" i="54"/>
  <c r="C132" i="54"/>
  <c r="C133" i="54"/>
  <c r="C134" i="54"/>
  <c r="C135" i="54"/>
  <c r="C136" i="54"/>
  <c r="C137" i="54"/>
  <c r="C138" i="54"/>
  <c r="C139" i="54"/>
  <c r="C140" i="54"/>
  <c r="C141" i="54"/>
  <c r="C142" i="54"/>
  <c r="C143" i="54"/>
  <c r="C144" i="54"/>
  <c r="C145" i="54"/>
  <c r="C146" i="54"/>
  <c r="C147" i="54"/>
  <c r="C148" i="54"/>
  <c r="C149" i="54"/>
  <c r="C150" i="54"/>
  <c r="C151" i="54"/>
  <c r="C152" i="54"/>
  <c r="C153" i="54"/>
  <c r="C154" i="54"/>
  <c r="C155" i="54"/>
  <c r="C156" i="54"/>
  <c r="C157" i="54"/>
  <c r="D118" i="54"/>
  <c r="CJ118" i="54"/>
  <c r="F118" i="54"/>
  <c r="CL118" i="54"/>
  <c r="G118" i="54"/>
  <c r="CM118" i="54"/>
  <c r="H118" i="54"/>
  <c r="CN118" i="54"/>
  <c r="I118" i="54"/>
  <c r="CO118" i="54"/>
  <c r="J118" i="54"/>
  <c r="CP118" i="54"/>
  <c r="K118" i="54"/>
  <c r="CQ118" i="54"/>
  <c r="D119" i="54"/>
  <c r="CJ119" i="54"/>
  <c r="F119" i="54"/>
  <c r="CL119" i="54"/>
  <c r="G119" i="54"/>
  <c r="CM119" i="54"/>
  <c r="H119" i="54"/>
  <c r="CN119" i="54"/>
  <c r="I119" i="54"/>
  <c r="CO119" i="54"/>
  <c r="J119" i="54"/>
  <c r="CP119" i="54"/>
  <c r="K119" i="54"/>
  <c r="CQ119" i="54"/>
  <c r="D120" i="54"/>
  <c r="CJ120" i="54"/>
  <c r="F120" i="54"/>
  <c r="CL120" i="54"/>
  <c r="G120" i="54"/>
  <c r="CM120" i="54"/>
  <c r="H120" i="54"/>
  <c r="CN120" i="54"/>
  <c r="I120" i="54"/>
  <c r="CO120" i="54"/>
  <c r="J120" i="54"/>
  <c r="CP120" i="54"/>
  <c r="K120" i="54"/>
  <c r="CQ120" i="54"/>
  <c r="D121" i="54"/>
  <c r="CJ121" i="54"/>
  <c r="F121" i="54"/>
  <c r="CL121" i="54"/>
  <c r="G121" i="54"/>
  <c r="CM121" i="54"/>
  <c r="H121" i="54"/>
  <c r="CN121" i="54"/>
  <c r="I121" i="54"/>
  <c r="CO121" i="54"/>
  <c r="J121" i="54"/>
  <c r="CP121" i="54"/>
  <c r="K121" i="54"/>
  <c r="CQ121" i="54"/>
  <c r="D122" i="54"/>
  <c r="CJ122" i="54"/>
  <c r="F122" i="54"/>
  <c r="CL122" i="54"/>
  <c r="G122" i="54"/>
  <c r="CM122" i="54"/>
  <c r="H122" i="54"/>
  <c r="CN122" i="54"/>
  <c r="I122" i="54"/>
  <c r="CO122" i="54"/>
  <c r="J122" i="54"/>
  <c r="CP122" i="54"/>
  <c r="K122" i="54"/>
  <c r="CQ122" i="54"/>
  <c r="D123" i="54"/>
  <c r="CJ123" i="54"/>
  <c r="F123" i="54"/>
  <c r="CL123" i="54"/>
  <c r="G123" i="54"/>
  <c r="CM123" i="54"/>
  <c r="H123" i="54"/>
  <c r="CN123" i="54"/>
  <c r="I123" i="54"/>
  <c r="CO123" i="54"/>
  <c r="J123" i="54"/>
  <c r="CP123" i="54"/>
  <c r="K123" i="54"/>
  <c r="CQ123" i="54"/>
  <c r="D124" i="54"/>
  <c r="CJ124" i="54"/>
  <c r="F124" i="54"/>
  <c r="CL124" i="54"/>
  <c r="G124" i="54"/>
  <c r="CM124" i="54"/>
  <c r="H124" i="54"/>
  <c r="CN124" i="54"/>
  <c r="I124" i="54"/>
  <c r="CO124" i="54"/>
  <c r="J124" i="54"/>
  <c r="CP124" i="54"/>
  <c r="K124" i="54"/>
  <c r="CQ124" i="54"/>
  <c r="D125" i="54"/>
  <c r="CJ125" i="54"/>
  <c r="F125" i="54"/>
  <c r="CL125" i="54"/>
  <c r="G125" i="54"/>
  <c r="CM125" i="54"/>
  <c r="H125" i="54"/>
  <c r="CN125" i="54"/>
  <c r="I125" i="54"/>
  <c r="CO125" i="54"/>
  <c r="J125" i="54"/>
  <c r="CP125" i="54"/>
  <c r="K125" i="54"/>
  <c r="CQ125" i="54"/>
  <c r="D126" i="54"/>
  <c r="CJ126" i="54"/>
  <c r="F126" i="54"/>
  <c r="CL126" i="54"/>
  <c r="G126" i="54"/>
  <c r="CM126" i="54"/>
  <c r="H126" i="54"/>
  <c r="CN126" i="54"/>
  <c r="I126" i="54"/>
  <c r="CO126" i="54"/>
  <c r="J126" i="54"/>
  <c r="CP126" i="54"/>
  <c r="K126" i="54"/>
  <c r="CQ126" i="54"/>
  <c r="D127" i="54"/>
  <c r="CJ127" i="54"/>
  <c r="F127" i="54"/>
  <c r="CL127" i="54"/>
  <c r="G127" i="54"/>
  <c r="CM127" i="54"/>
  <c r="H127" i="54"/>
  <c r="CN127" i="54"/>
  <c r="I127" i="54"/>
  <c r="CO127" i="54"/>
  <c r="J127" i="54"/>
  <c r="CP127" i="54"/>
  <c r="K127" i="54"/>
  <c r="CQ127" i="54"/>
  <c r="D128" i="54"/>
  <c r="CJ128" i="54"/>
  <c r="F128" i="54"/>
  <c r="CL128" i="54"/>
  <c r="G128" i="54"/>
  <c r="CM128" i="54"/>
  <c r="H128" i="54"/>
  <c r="CN128" i="54"/>
  <c r="I128" i="54"/>
  <c r="CO128" i="54"/>
  <c r="J128" i="54"/>
  <c r="CP128" i="54"/>
  <c r="K128" i="54"/>
  <c r="CQ128" i="54"/>
  <c r="D129" i="54"/>
  <c r="CJ129" i="54"/>
  <c r="F129" i="54"/>
  <c r="CL129" i="54"/>
  <c r="G129" i="54"/>
  <c r="CM129" i="54"/>
  <c r="H129" i="54"/>
  <c r="CN129" i="54"/>
  <c r="I129" i="54"/>
  <c r="CO129" i="54"/>
  <c r="J129" i="54"/>
  <c r="CP129" i="54"/>
  <c r="K129" i="54"/>
  <c r="CQ129" i="54"/>
  <c r="D130" i="54"/>
  <c r="CJ130" i="54"/>
  <c r="F130" i="54"/>
  <c r="CL130" i="54"/>
  <c r="G130" i="54"/>
  <c r="CM130" i="54"/>
  <c r="H130" i="54"/>
  <c r="CN130" i="54"/>
  <c r="I130" i="54"/>
  <c r="CO130" i="54"/>
  <c r="J130" i="54"/>
  <c r="CP130" i="54"/>
  <c r="K130" i="54"/>
  <c r="CQ130" i="54"/>
  <c r="D131" i="54"/>
  <c r="CJ131" i="54"/>
  <c r="F131" i="54"/>
  <c r="CL131" i="54"/>
  <c r="G131" i="54"/>
  <c r="CM131" i="54"/>
  <c r="H131" i="54"/>
  <c r="CN131" i="54"/>
  <c r="I131" i="54"/>
  <c r="CO131" i="54"/>
  <c r="J131" i="54"/>
  <c r="CP131" i="54"/>
  <c r="K131" i="54"/>
  <c r="CQ131" i="54"/>
  <c r="D132" i="54"/>
  <c r="CJ132" i="54"/>
  <c r="F132" i="54"/>
  <c r="CL132" i="54"/>
  <c r="G132" i="54"/>
  <c r="CM132" i="54"/>
  <c r="H132" i="54"/>
  <c r="CN132" i="54"/>
  <c r="I132" i="54"/>
  <c r="CO132" i="54"/>
  <c r="J132" i="54"/>
  <c r="CP132" i="54"/>
  <c r="K132" i="54"/>
  <c r="CQ132" i="54"/>
  <c r="D133" i="54"/>
  <c r="CJ133" i="54"/>
  <c r="F133" i="54"/>
  <c r="CL133" i="54"/>
  <c r="G133" i="54"/>
  <c r="CM133" i="54"/>
  <c r="H133" i="54"/>
  <c r="CN133" i="54"/>
  <c r="I133" i="54"/>
  <c r="CO133" i="54"/>
  <c r="J133" i="54"/>
  <c r="CP133" i="54"/>
  <c r="K133" i="54"/>
  <c r="CQ133" i="54"/>
  <c r="D134" i="54"/>
  <c r="CJ134" i="54"/>
  <c r="F134" i="54"/>
  <c r="CL134" i="54"/>
  <c r="G134" i="54"/>
  <c r="CM134" i="54"/>
  <c r="H134" i="54"/>
  <c r="CN134" i="54"/>
  <c r="I134" i="54"/>
  <c r="CO134" i="54"/>
  <c r="J134" i="54"/>
  <c r="CP134" i="54"/>
  <c r="K134" i="54"/>
  <c r="CQ134" i="54"/>
  <c r="D135" i="54"/>
  <c r="CJ135" i="54"/>
  <c r="F135" i="54"/>
  <c r="CL135" i="54"/>
  <c r="G135" i="54"/>
  <c r="CM135" i="54"/>
  <c r="H135" i="54"/>
  <c r="CN135" i="54"/>
  <c r="I135" i="54"/>
  <c r="CO135" i="54"/>
  <c r="J135" i="54"/>
  <c r="CP135" i="54"/>
  <c r="K135" i="54"/>
  <c r="CQ135" i="54"/>
  <c r="D136" i="54"/>
  <c r="CJ136" i="54"/>
  <c r="F136" i="54"/>
  <c r="CL136" i="54"/>
  <c r="G136" i="54"/>
  <c r="CM136" i="54"/>
  <c r="H136" i="54"/>
  <c r="CN136" i="54"/>
  <c r="I136" i="54"/>
  <c r="CO136" i="54"/>
  <c r="J136" i="54"/>
  <c r="CP136" i="54"/>
  <c r="K136" i="54"/>
  <c r="CQ136" i="54"/>
  <c r="D137" i="54"/>
  <c r="CJ137" i="54"/>
  <c r="F137" i="54"/>
  <c r="CL137" i="54"/>
  <c r="G137" i="54"/>
  <c r="CM137" i="54"/>
  <c r="H137" i="54"/>
  <c r="CN137" i="54"/>
  <c r="I137" i="54"/>
  <c r="CO137" i="54"/>
  <c r="J137" i="54"/>
  <c r="CP137" i="54"/>
  <c r="K137" i="54"/>
  <c r="CQ137" i="54"/>
  <c r="D138" i="54"/>
  <c r="CJ138" i="54"/>
  <c r="F138" i="54"/>
  <c r="CL138" i="54"/>
  <c r="G138" i="54"/>
  <c r="CM138" i="54"/>
  <c r="H138" i="54"/>
  <c r="CN138" i="54"/>
  <c r="I138" i="54"/>
  <c r="CO138" i="54"/>
  <c r="J138" i="54"/>
  <c r="CP138" i="54"/>
  <c r="K138" i="54"/>
  <c r="CQ138" i="54"/>
  <c r="D139" i="54"/>
  <c r="CJ139" i="54"/>
  <c r="F139" i="54"/>
  <c r="CL139" i="54"/>
  <c r="G139" i="54"/>
  <c r="CM139" i="54"/>
  <c r="H139" i="54"/>
  <c r="CN139" i="54"/>
  <c r="I139" i="54"/>
  <c r="CO139" i="54"/>
  <c r="J139" i="54"/>
  <c r="CP139" i="54"/>
  <c r="K139" i="54"/>
  <c r="CQ139" i="54"/>
  <c r="D140" i="54"/>
  <c r="CJ140" i="54"/>
  <c r="F140" i="54"/>
  <c r="CL140" i="54"/>
  <c r="G140" i="54"/>
  <c r="CM140" i="54"/>
  <c r="H140" i="54"/>
  <c r="CN140" i="54"/>
  <c r="I140" i="54"/>
  <c r="CO140" i="54"/>
  <c r="J140" i="54"/>
  <c r="CP140" i="54"/>
  <c r="K140" i="54"/>
  <c r="CQ140" i="54"/>
  <c r="D141" i="54"/>
  <c r="CJ141" i="54"/>
  <c r="F141" i="54"/>
  <c r="CL141" i="54"/>
  <c r="G141" i="54"/>
  <c r="CM141" i="54"/>
  <c r="H141" i="54"/>
  <c r="CN141" i="54"/>
  <c r="I141" i="54"/>
  <c r="CO141" i="54"/>
  <c r="J141" i="54"/>
  <c r="CP141" i="54"/>
  <c r="K141" i="54"/>
  <c r="CQ141" i="54"/>
  <c r="D142" i="54"/>
  <c r="CJ142" i="54"/>
  <c r="F142" i="54"/>
  <c r="CL142" i="54"/>
  <c r="G142" i="54"/>
  <c r="CM142" i="54"/>
  <c r="H142" i="54"/>
  <c r="CN142" i="54"/>
  <c r="I142" i="54"/>
  <c r="CO142" i="54"/>
  <c r="J142" i="54"/>
  <c r="CP142" i="54"/>
  <c r="K142" i="54"/>
  <c r="CQ142" i="54"/>
  <c r="D143" i="54"/>
  <c r="CJ143" i="54"/>
  <c r="F143" i="54"/>
  <c r="CL143" i="54"/>
  <c r="G143" i="54"/>
  <c r="CM143" i="54"/>
  <c r="H143" i="54"/>
  <c r="CN143" i="54"/>
  <c r="I143" i="54"/>
  <c r="CO143" i="54"/>
  <c r="J143" i="54"/>
  <c r="CP143" i="54"/>
  <c r="K143" i="54"/>
  <c r="CQ143" i="54"/>
  <c r="D144" i="54"/>
  <c r="CJ144" i="54"/>
  <c r="F144" i="54"/>
  <c r="CL144" i="54"/>
  <c r="G144" i="54"/>
  <c r="CM144" i="54"/>
  <c r="H144" i="54"/>
  <c r="CN144" i="54"/>
  <c r="I144" i="54"/>
  <c r="CO144" i="54"/>
  <c r="J144" i="54"/>
  <c r="CP144" i="54"/>
  <c r="K144" i="54"/>
  <c r="CQ144" i="54"/>
  <c r="D145" i="54"/>
  <c r="CJ145" i="54"/>
  <c r="F145" i="54"/>
  <c r="CL145" i="54"/>
  <c r="G145" i="54"/>
  <c r="CM145" i="54"/>
  <c r="H145" i="54"/>
  <c r="CN145" i="54"/>
  <c r="I145" i="54"/>
  <c r="CO145" i="54"/>
  <c r="J145" i="54"/>
  <c r="CP145" i="54"/>
  <c r="K145" i="54"/>
  <c r="CQ145" i="54"/>
  <c r="D146" i="54"/>
  <c r="CJ146" i="54"/>
  <c r="F146" i="54"/>
  <c r="CL146" i="54"/>
  <c r="G146" i="54"/>
  <c r="CM146" i="54"/>
  <c r="H146" i="54"/>
  <c r="CN146" i="54"/>
  <c r="I146" i="54"/>
  <c r="CO146" i="54"/>
  <c r="J146" i="54"/>
  <c r="CP146" i="54"/>
  <c r="K146" i="54"/>
  <c r="CQ146" i="54"/>
  <c r="D147" i="54"/>
  <c r="CJ147" i="54"/>
  <c r="F147" i="54"/>
  <c r="CL147" i="54"/>
  <c r="G147" i="54"/>
  <c r="CM147" i="54"/>
  <c r="H147" i="54"/>
  <c r="CN147" i="54"/>
  <c r="I147" i="54"/>
  <c r="CO147" i="54"/>
  <c r="J147" i="54"/>
  <c r="CP147" i="54"/>
  <c r="K147" i="54"/>
  <c r="CQ147" i="54"/>
  <c r="D148" i="54"/>
  <c r="CJ148" i="54"/>
  <c r="F148" i="54"/>
  <c r="CL148" i="54"/>
  <c r="G148" i="54"/>
  <c r="CM148" i="54"/>
  <c r="H148" i="54"/>
  <c r="CN148" i="54"/>
  <c r="I148" i="54"/>
  <c r="CO148" i="54"/>
  <c r="J148" i="54"/>
  <c r="CP148" i="54"/>
  <c r="K148" i="54"/>
  <c r="CQ148" i="54"/>
  <c r="D149" i="54"/>
  <c r="CJ149" i="54"/>
  <c r="F149" i="54"/>
  <c r="CL149" i="54"/>
  <c r="G149" i="54"/>
  <c r="CM149" i="54"/>
  <c r="H149" i="54"/>
  <c r="CN149" i="54"/>
  <c r="I149" i="54"/>
  <c r="CO149" i="54"/>
  <c r="J149" i="54"/>
  <c r="CP149" i="54"/>
  <c r="K149" i="54"/>
  <c r="CQ149" i="54"/>
  <c r="D150" i="54"/>
  <c r="CJ150" i="54"/>
  <c r="F150" i="54"/>
  <c r="CL150" i="54"/>
  <c r="G150" i="54"/>
  <c r="CM150" i="54"/>
  <c r="H150" i="54"/>
  <c r="CN150" i="54"/>
  <c r="I150" i="54"/>
  <c r="CO150" i="54"/>
  <c r="J150" i="54"/>
  <c r="CP150" i="54"/>
  <c r="K150" i="54"/>
  <c r="CQ150" i="54"/>
  <c r="D151" i="54"/>
  <c r="CJ151" i="54"/>
  <c r="F151" i="54"/>
  <c r="CL151" i="54"/>
  <c r="G151" i="54"/>
  <c r="CM151" i="54"/>
  <c r="H151" i="54"/>
  <c r="CN151" i="54"/>
  <c r="I151" i="54"/>
  <c r="CO151" i="54"/>
  <c r="J151" i="54"/>
  <c r="CP151" i="54"/>
  <c r="K151" i="54"/>
  <c r="CQ151" i="54"/>
  <c r="D152" i="54"/>
  <c r="CJ152" i="54"/>
  <c r="F152" i="54"/>
  <c r="CL152" i="54"/>
  <c r="G152" i="54"/>
  <c r="CM152" i="54"/>
  <c r="H152" i="54"/>
  <c r="CN152" i="54"/>
  <c r="I152" i="54"/>
  <c r="CO152" i="54"/>
  <c r="J152" i="54"/>
  <c r="CP152" i="54"/>
  <c r="K152" i="54"/>
  <c r="CQ152" i="54"/>
  <c r="D153" i="54"/>
  <c r="CJ153" i="54"/>
  <c r="F153" i="54"/>
  <c r="CL153" i="54"/>
  <c r="G153" i="54"/>
  <c r="CM153" i="54"/>
  <c r="H153" i="54"/>
  <c r="CN153" i="54"/>
  <c r="I153" i="54"/>
  <c r="CO153" i="54"/>
  <c r="J153" i="54"/>
  <c r="CP153" i="54"/>
  <c r="K153" i="54"/>
  <c r="CQ153" i="54"/>
  <c r="D154" i="54"/>
  <c r="CJ154" i="54"/>
  <c r="F154" i="54"/>
  <c r="CL154" i="54"/>
  <c r="G154" i="54"/>
  <c r="CM154" i="54"/>
  <c r="H154" i="54"/>
  <c r="CN154" i="54"/>
  <c r="I154" i="54"/>
  <c r="CO154" i="54"/>
  <c r="J154" i="54"/>
  <c r="CP154" i="54"/>
  <c r="K154" i="54"/>
  <c r="CQ154" i="54"/>
  <c r="D155" i="54"/>
  <c r="CJ155" i="54"/>
  <c r="F155" i="54"/>
  <c r="CL155" i="54"/>
  <c r="G155" i="54"/>
  <c r="CM155" i="54"/>
  <c r="H155" i="54"/>
  <c r="CN155" i="54"/>
  <c r="I155" i="54"/>
  <c r="CO155" i="54"/>
  <c r="J155" i="54"/>
  <c r="CP155" i="54"/>
  <c r="K155" i="54"/>
  <c r="CQ155" i="54"/>
  <c r="D156" i="54"/>
  <c r="CJ156" i="54"/>
  <c r="F156" i="54"/>
  <c r="CL156" i="54"/>
  <c r="G156" i="54"/>
  <c r="CM156" i="54"/>
  <c r="H156" i="54"/>
  <c r="CN156" i="54"/>
  <c r="I156" i="54"/>
  <c r="CO156" i="54"/>
  <c r="J156" i="54"/>
  <c r="CP156" i="54"/>
  <c r="K156" i="54"/>
  <c r="CQ156" i="54"/>
  <c r="D157" i="54"/>
  <c r="CJ157" i="54"/>
  <c r="F157" i="54"/>
  <c r="CL157" i="54"/>
  <c r="G157" i="54"/>
  <c r="CM157" i="54"/>
  <c r="H157" i="54"/>
  <c r="CN157" i="54"/>
  <c r="I157" i="54"/>
  <c r="CO157" i="54"/>
  <c r="J157" i="54"/>
  <c r="CP157" i="54"/>
  <c r="K157" i="54"/>
  <c r="CQ157" i="54"/>
  <c r="D158" i="54"/>
  <c r="M158" i="54"/>
  <c r="CJ158" i="54"/>
  <c r="N158" i="54"/>
  <c r="CK158" i="54"/>
  <c r="F158" i="54"/>
  <c r="O158" i="54"/>
  <c r="CL158" i="54"/>
  <c r="G158" i="54"/>
  <c r="P158" i="54"/>
  <c r="CM158" i="54"/>
  <c r="H158" i="54"/>
  <c r="Q158" i="54"/>
  <c r="CN158" i="54"/>
  <c r="I158" i="54"/>
  <c r="R158" i="54"/>
  <c r="CO158" i="54"/>
  <c r="J158" i="54"/>
  <c r="S158" i="54"/>
  <c r="CP158" i="54"/>
  <c r="K158" i="54"/>
  <c r="T158" i="54"/>
  <c r="CQ158" i="54"/>
  <c r="D159" i="54"/>
  <c r="M159" i="54"/>
  <c r="CJ159" i="54"/>
  <c r="N159" i="54"/>
  <c r="CK159" i="54"/>
  <c r="F159" i="54"/>
  <c r="O159" i="54"/>
  <c r="CL159" i="54"/>
  <c r="G159" i="54"/>
  <c r="P159" i="54"/>
  <c r="CM159" i="54"/>
  <c r="H159" i="54"/>
  <c r="Q159" i="54"/>
  <c r="CN159" i="54"/>
  <c r="I159" i="54"/>
  <c r="R159" i="54"/>
  <c r="CO159" i="54"/>
  <c r="J159" i="54"/>
  <c r="S159" i="54"/>
  <c r="CP159" i="54"/>
  <c r="K159" i="54"/>
  <c r="T159" i="54"/>
  <c r="CQ159" i="54"/>
  <c r="D160" i="54"/>
  <c r="M160" i="54"/>
  <c r="CJ160" i="54"/>
  <c r="N160" i="54"/>
  <c r="CK160" i="54"/>
  <c r="F160" i="54"/>
  <c r="O160" i="54"/>
  <c r="CL160" i="54"/>
  <c r="G160" i="54"/>
  <c r="P160" i="54"/>
  <c r="CM160" i="54"/>
  <c r="H160" i="54"/>
  <c r="Q160" i="54"/>
  <c r="CN160" i="54"/>
  <c r="I160" i="54"/>
  <c r="R160" i="54"/>
  <c r="CO160" i="54"/>
  <c r="J160" i="54"/>
  <c r="S160" i="54"/>
  <c r="CP160" i="54"/>
  <c r="K160" i="54"/>
  <c r="T160" i="54"/>
  <c r="CQ160" i="54"/>
  <c r="D161" i="54"/>
  <c r="M161" i="54"/>
  <c r="CJ161" i="54"/>
  <c r="N161" i="54"/>
  <c r="CK161" i="54"/>
  <c r="F161" i="54"/>
  <c r="O161" i="54"/>
  <c r="CL161" i="54"/>
  <c r="G161" i="54"/>
  <c r="P161" i="54"/>
  <c r="CM161" i="54"/>
  <c r="H161" i="54"/>
  <c r="Q161" i="54"/>
  <c r="CN161" i="54"/>
  <c r="I161" i="54"/>
  <c r="R161" i="54"/>
  <c r="CO161" i="54"/>
  <c r="J161" i="54"/>
  <c r="S161" i="54"/>
  <c r="CP161" i="54"/>
  <c r="K161" i="54"/>
  <c r="T161" i="54"/>
  <c r="CQ161" i="54"/>
  <c r="D162" i="54"/>
  <c r="M162" i="54"/>
  <c r="CJ162" i="54"/>
  <c r="N162" i="54"/>
  <c r="CK162" i="54"/>
  <c r="F162" i="54"/>
  <c r="O162" i="54"/>
  <c r="CL162" i="54"/>
  <c r="G162" i="54"/>
  <c r="P162" i="54"/>
  <c r="CM162" i="54"/>
  <c r="H162" i="54"/>
  <c r="Q162" i="54"/>
  <c r="CN162" i="54"/>
  <c r="I162" i="54"/>
  <c r="R162" i="54"/>
  <c r="CO162" i="54"/>
  <c r="J162" i="54"/>
  <c r="S162" i="54"/>
  <c r="CP162" i="54"/>
  <c r="K162" i="54"/>
  <c r="T162" i="54"/>
  <c r="CQ162" i="54"/>
  <c r="D163" i="54"/>
  <c r="M163" i="54"/>
  <c r="CJ163" i="54"/>
  <c r="N163" i="54"/>
  <c r="CK163" i="54"/>
  <c r="F163" i="54"/>
  <c r="O163" i="54"/>
  <c r="CL163" i="54"/>
  <c r="G163" i="54"/>
  <c r="P163" i="54"/>
  <c r="CM163" i="54"/>
  <c r="H163" i="54"/>
  <c r="Q163" i="54"/>
  <c r="CN163" i="54"/>
  <c r="I163" i="54"/>
  <c r="R163" i="54"/>
  <c r="CO163" i="54"/>
  <c r="J163" i="54"/>
  <c r="S163" i="54"/>
  <c r="CP163" i="54"/>
  <c r="K163" i="54"/>
  <c r="T163" i="54"/>
  <c r="CQ163" i="54"/>
  <c r="D164" i="54"/>
  <c r="M164" i="54"/>
  <c r="CJ164" i="54"/>
  <c r="N164" i="54"/>
  <c r="CK164" i="54"/>
  <c r="F164" i="54"/>
  <c r="O164" i="54"/>
  <c r="CL164" i="54"/>
  <c r="G164" i="54"/>
  <c r="P164" i="54"/>
  <c r="CM164" i="54"/>
  <c r="H164" i="54"/>
  <c r="Q164" i="54"/>
  <c r="CN164" i="54"/>
  <c r="I164" i="54"/>
  <c r="R164" i="54"/>
  <c r="CO164" i="54"/>
  <c r="J164" i="54"/>
  <c r="S164" i="54"/>
  <c r="CP164" i="54"/>
  <c r="K164" i="54"/>
  <c r="T164" i="54"/>
  <c r="CQ164" i="54"/>
  <c r="D165" i="54"/>
  <c r="M165" i="54"/>
  <c r="CJ165" i="54"/>
  <c r="N165" i="54"/>
  <c r="CK165" i="54"/>
  <c r="F165" i="54"/>
  <c r="O165" i="54"/>
  <c r="CL165" i="54"/>
  <c r="G165" i="54"/>
  <c r="P165" i="54"/>
  <c r="CM165" i="54"/>
  <c r="H165" i="54"/>
  <c r="Q165" i="54"/>
  <c r="CN165" i="54"/>
  <c r="I165" i="54"/>
  <c r="R165" i="54"/>
  <c r="CO165" i="54"/>
  <c r="J165" i="54"/>
  <c r="S165" i="54"/>
  <c r="CP165" i="54"/>
  <c r="K165" i="54"/>
  <c r="T165" i="54"/>
  <c r="CQ165" i="54"/>
  <c r="D166" i="54"/>
  <c r="M166" i="54"/>
  <c r="CJ166" i="54"/>
  <c r="N166" i="54"/>
  <c r="CK166" i="54"/>
  <c r="F166" i="54"/>
  <c r="O166" i="54"/>
  <c r="CL166" i="54"/>
  <c r="G166" i="54"/>
  <c r="P166" i="54"/>
  <c r="CM166" i="54"/>
  <c r="H166" i="54"/>
  <c r="Q166" i="54"/>
  <c r="CN166" i="54"/>
  <c r="I166" i="54"/>
  <c r="R166" i="54"/>
  <c r="CO166" i="54"/>
  <c r="J166" i="54"/>
  <c r="S166" i="54"/>
  <c r="CP166" i="54"/>
  <c r="K166" i="54"/>
  <c r="T166" i="54"/>
  <c r="CQ166" i="54"/>
  <c r="D167" i="54"/>
  <c r="M167" i="54"/>
  <c r="CJ167" i="54"/>
  <c r="N167" i="54"/>
  <c r="CK167" i="54"/>
  <c r="F167" i="54"/>
  <c r="O167" i="54"/>
  <c r="CL167" i="54"/>
  <c r="G167" i="54"/>
  <c r="P167" i="54"/>
  <c r="CM167" i="54"/>
  <c r="H167" i="54"/>
  <c r="Q167" i="54"/>
  <c r="CN167" i="54"/>
  <c r="I167" i="54"/>
  <c r="R167" i="54"/>
  <c r="CO167" i="54"/>
  <c r="J167" i="54"/>
  <c r="S167" i="54"/>
  <c r="CP167" i="54"/>
  <c r="K167" i="54"/>
  <c r="T167" i="54"/>
  <c r="CQ167" i="54"/>
  <c r="D168" i="54"/>
  <c r="M168" i="54"/>
  <c r="CJ168" i="54"/>
  <c r="N168" i="54"/>
  <c r="CK168" i="54"/>
  <c r="F168" i="54"/>
  <c r="O168" i="54"/>
  <c r="CL168" i="54"/>
  <c r="G168" i="54"/>
  <c r="P168" i="54"/>
  <c r="CM168" i="54"/>
  <c r="H168" i="54"/>
  <c r="Q168" i="54"/>
  <c r="CN168" i="54"/>
  <c r="I168" i="54"/>
  <c r="R168" i="54"/>
  <c r="CO168" i="54"/>
  <c r="J168" i="54"/>
  <c r="S168" i="54"/>
  <c r="CP168" i="54"/>
  <c r="K168" i="54"/>
  <c r="T168" i="54"/>
  <c r="CQ168" i="54"/>
  <c r="D169" i="54"/>
  <c r="M169" i="54"/>
  <c r="CJ169" i="54"/>
  <c r="N169" i="54"/>
  <c r="CK169" i="54"/>
  <c r="F169" i="54"/>
  <c r="O169" i="54"/>
  <c r="CL169" i="54"/>
  <c r="G169" i="54"/>
  <c r="P169" i="54"/>
  <c r="CM169" i="54"/>
  <c r="H169" i="54"/>
  <c r="Q169" i="54"/>
  <c r="CN169" i="54"/>
  <c r="I169" i="54"/>
  <c r="R169" i="54"/>
  <c r="CO169" i="54"/>
  <c r="J169" i="54"/>
  <c r="S169" i="54"/>
  <c r="CP169" i="54"/>
  <c r="K169" i="54"/>
  <c r="T169" i="54"/>
  <c r="CQ169" i="54"/>
  <c r="D170" i="54"/>
  <c r="M170" i="54"/>
  <c r="CJ170" i="54"/>
  <c r="N170" i="54"/>
  <c r="CK170" i="54"/>
  <c r="F170" i="54"/>
  <c r="O170" i="54"/>
  <c r="CL170" i="54"/>
  <c r="G170" i="54"/>
  <c r="P170" i="54"/>
  <c r="CM170" i="54"/>
  <c r="H170" i="54"/>
  <c r="Q170" i="54"/>
  <c r="CN170" i="54"/>
  <c r="I170" i="54"/>
  <c r="R170" i="54"/>
  <c r="CO170" i="54"/>
  <c r="J170" i="54"/>
  <c r="S170" i="54"/>
  <c r="CP170" i="54"/>
  <c r="K170" i="54"/>
  <c r="T170" i="54"/>
  <c r="CQ170" i="54"/>
  <c r="D171" i="54"/>
  <c r="M171" i="54"/>
  <c r="CJ171" i="54"/>
  <c r="N171" i="54"/>
  <c r="CK171" i="54"/>
  <c r="F171" i="54"/>
  <c r="O171" i="54"/>
  <c r="CL171" i="54"/>
  <c r="G171" i="54"/>
  <c r="P171" i="54"/>
  <c r="CM171" i="54"/>
  <c r="H171" i="54"/>
  <c r="Q171" i="54"/>
  <c r="CN171" i="54"/>
  <c r="I171" i="54"/>
  <c r="R171" i="54"/>
  <c r="CO171" i="54"/>
  <c r="J171" i="54"/>
  <c r="S171" i="54"/>
  <c r="CP171" i="54"/>
  <c r="K171" i="54"/>
  <c r="T171" i="54"/>
  <c r="CQ171" i="54"/>
  <c r="D172" i="54"/>
  <c r="M172" i="54"/>
  <c r="CJ172" i="54"/>
  <c r="N172" i="54"/>
  <c r="CK172" i="54"/>
  <c r="F172" i="54"/>
  <c r="O172" i="54"/>
  <c r="CL172" i="54"/>
  <c r="G172" i="54"/>
  <c r="P172" i="54"/>
  <c r="CM172" i="54"/>
  <c r="H172" i="54"/>
  <c r="Q172" i="54"/>
  <c r="CN172" i="54"/>
  <c r="I172" i="54"/>
  <c r="R172" i="54"/>
  <c r="CO172" i="54"/>
  <c r="J172" i="54"/>
  <c r="S172" i="54"/>
  <c r="CP172" i="54"/>
  <c r="K172" i="54"/>
  <c r="T172" i="54"/>
  <c r="CQ172" i="54"/>
  <c r="D173" i="54"/>
  <c r="M173" i="54"/>
  <c r="CJ173" i="54"/>
  <c r="N173" i="54"/>
  <c r="CK173" i="54"/>
  <c r="F173" i="54"/>
  <c r="O173" i="54"/>
  <c r="CL173" i="54"/>
  <c r="G173" i="54"/>
  <c r="P173" i="54"/>
  <c r="CM173" i="54"/>
  <c r="H173" i="54"/>
  <c r="Q173" i="54"/>
  <c r="CN173" i="54"/>
  <c r="I173" i="54"/>
  <c r="R173" i="54"/>
  <c r="CO173" i="54"/>
  <c r="J173" i="54"/>
  <c r="S173" i="54"/>
  <c r="CP173" i="54"/>
  <c r="K173" i="54"/>
  <c r="T173" i="54"/>
  <c r="CQ173" i="54"/>
  <c r="D174" i="54"/>
  <c r="M174" i="54"/>
  <c r="CJ174" i="54"/>
  <c r="N174" i="54"/>
  <c r="CK174" i="54"/>
  <c r="F174" i="54"/>
  <c r="O174" i="54"/>
  <c r="CL174" i="54"/>
  <c r="G174" i="54"/>
  <c r="P174" i="54"/>
  <c r="CM174" i="54"/>
  <c r="H174" i="54"/>
  <c r="Q174" i="54"/>
  <c r="CN174" i="54"/>
  <c r="I174" i="54"/>
  <c r="R174" i="54"/>
  <c r="CO174" i="54"/>
  <c r="J174" i="54"/>
  <c r="S174" i="54"/>
  <c r="CP174" i="54"/>
  <c r="K174" i="54"/>
  <c r="T174" i="54"/>
  <c r="CQ174" i="54"/>
  <c r="D175" i="54"/>
  <c r="M175" i="54"/>
  <c r="CJ175" i="54"/>
  <c r="N175" i="54"/>
  <c r="CK175" i="54"/>
  <c r="F175" i="54"/>
  <c r="O175" i="54"/>
  <c r="CL175" i="54"/>
  <c r="G175" i="54"/>
  <c r="P175" i="54"/>
  <c r="CM175" i="54"/>
  <c r="H175" i="54"/>
  <c r="Q175" i="54"/>
  <c r="CN175" i="54"/>
  <c r="I175" i="54"/>
  <c r="R175" i="54"/>
  <c r="CO175" i="54"/>
  <c r="J175" i="54"/>
  <c r="S175" i="54"/>
  <c r="CP175" i="54"/>
  <c r="K175" i="54"/>
  <c r="T175" i="54"/>
  <c r="CQ175" i="54"/>
  <c r="D176" i="54"/>
  <c r="M176" i="54"/>
  <c r="CJ176" i="54"/>
  <c r="N176" i="54"/>
  <c r="CK176" i="54"/>
  <c r="F176" i="54"/>
  <c r="O176" i="54"/>
  <c r="CL176" i="54"/>
  <c r="G176" i="54"/>
  <c r="P176" i="54"/>
  <c r="CM176" i="54"/>
  <c r="H176" i="54"/>
  <c r="Q176" i="54"/>
  <c r="CN176" i="54"/>
  <c r="I176" i="54"/>
  <c r="R176" i="54"/>
  <c r="CO176" i="54"/>
  <c r="J176" i="54"/>
  <c r="S176" i="54"/>
  <c r="CP176" i="54"/>
  <c r="K176" i="54"/>
  <c r="T176" i="54"/>
  <c r="CQ176" i="54"/>
  <c r="D177" i="54"/>
  <c r="M177" i="54"/>
  <c r="CJ177" i="54"/>
  <c r="N177" i="54"/>
  <c r="CK177" i="54"/>
  <c r="F177" i="54"/>
  <c r="O177" i="54"/>
  <c r="CL177" i="54"/>
  <c r="G177" i="54"/>
  <c r="P177" i="54"/>
  <c r="CM177" i="54"/>
  <c r="H177" i="54"/>
  <c r="Q177" i="54"/>
  <c r="CN177" i="54"/>
  <c r="I177" i="54"/>
  <c r="R177" i="54"/>
  <c r="CO177" i="54"/>
  <c r="J177" i="54"/>
  <c r="S177" i="54"/>
  <c r="CP177" i="54"/>
  <c r="K177" i="54"/>
  <c r="T177" i="54"/>
  <c r="CQ177" i="54"/>
  <c r="D178" i="54"/>
  <c r="M178" i="54"/>
  <c r="V178" i="54"/>
  <c r="CJ178" i="54"/>
  <c r="W178" i="54"/>
  <c r="CK178" i="54"/>
  <c r="F178" i="54"/>
  <c r="O178" i="54"/>
  <c r="X178" i="54"/>
  <c r="CL178" i="54"/>
  <c r="G178" i="54"/>
  <c r="P178" i="54"/>
  <c r="Y178" i="54"/>
  <c r="CM178" i="54"/>
  <c r="H178" i="54"/>
  <c r="Q178" i="54"/>
  <c r="Z178" i="54"/>
  <c r="CN178" i="54"/>
  <c r="I178" i="54"/>
  <c r="R178" i="54"/>
  <c r="AA178" i="54"/>
  <c r="CO178" i="54"/>
  <c r="J178" i="54"/>
  <c r="S178" i="54"/>
  <c r="AB178" i="54"/>
  <c r="CP178" i="54"/>
  <c r="K178" i="54"/>
  <c r="T178" i="54"/>
  <c r="AC178" i="54"/>
  <c r="CQ178" i="54"/>
  <c r="D179" i="54"/>
  <c r="M179" i="54"/>
  <c r="V179" i="54"/>
  <c r="CJ179" i="54"/>
  <c r="W179" i="54"/>
  <c r="CK179" i="54"/>
  <c r="F179" i="54"/>
  <c r="O179" i="54"/>
  <c r="X179" i="54"/>
  <c r="CL179" i="54"/>
  <c r="G179" i="54"/>
  <c r="P179" i="54"/>
  <c r="Y179" i="54"/>
  <c r="CM179" i="54"/>
  <c r="H179" i="54"/>
  <c r="Q179" i="54"/>
  <c r="Z179" i="54"/>
  <c r="CN179" i="54"/>
  <c r="I179" i="54"/>
  <c r="R179" i="54"/>
  <c r="AA179" i="54"/>
  <c r="CO179" i="54"/>
  <c r="J179" i="54"/>
  <c r="S179" i="54"/>
  <c r="AB179" i="54"/>
  <c r="CP179" i="54"/>
  <c r="K179" i="54"/>
  <c r="T179" i="54"/>
  <c r="AC179" i="54"/>
  <c r="CQ179" i="54"/>
  <c r="D180" i="54"/>
  <c r="M180" i="54"/>
  <c r="V180" i="54"/>
  <c r="CJ180" i="54"/>
  <c r="W180" i="54"/>
  <c r="CK180" i="54"/>
  <c r="F180" i="54"/>
  <c r="O180" i="54"/>
  <c r="X180" i="54"/>
  <c r="CL180" i="54"/>
  <c r="G180" i="54"/>
  <c r="P180" i="54"/>
  <c r="Y180" i="54"/>
  <c r="CM180" i="54"/>
  <c r="H180" i="54"/>
  <c r="Q180" i="54"/>
  <c r="Z180" i="54"/>
  <c r="CN180" i="54"/>
  <c r="I180" i="54"/>
  <c r="R180" i="54"/>
  <c r="AA180" i="54"/>
  <c r="CO180" i="54"/>
  <c r="J180" i="54"/>
  <c r="S180" i="54"/>
  <c r="AB180" i="54"/>
  <c r="CP180" i="54"/>
  <c r="K180" i="54"/>
  <c r="T180" i="54"/>
  <c r="AC180" i="54"/>
  <c r="CQ180" i="54"/>
  <c r="D181" i="54"/>
  <c r="M181" i="54"/>
  <c r="V181" i="54"/>
  <c r="CJ181" i="54"/>
  <c r="W181" i="54"/>
  <c r="CK181" i="54"/>
  <c r="F181" i="54"/>
  <c r="O181" i="54"/>
  <c r="X181" i="54"/>
  <c r="CL181" i="54"/>
  <c r="G181" i="54"/>
  <c r="P181" i="54"/>
  <c r="Y181" i="54"/>
  <c r="CM181" i="54"/>
  <c r="H181" i="54"/>
  <c r="Q181" i="54"/>
  <c r="Z181" i="54"/>
  <c r="CN181" i="54"/>
  <c r="I181" i="54"/>
  <c r="R181" i="54"/>
  <c r="AA181" i="54"/>
  <c r="CO181" i="54"/>
  <c r="J181" i="54"/>
  <c r="S181" i="54"/>
  <c r="AB181" i="54"/>
  <c r="CP181" i="54"/>
  <c r="K181" i="54"/>
  <c r="T181" i="54"/>
  <c r="AC181" i="54"/>
  <c r="CQ181" i="54"/>
  <c r="D182" i="54"/>
  <c r="M182" i="54"/>
  <c r="V182" i="54"/>
  <c r="CJ182" i="54"/>
  <c r="W182" i="54"/>
  <c r="CK182" i="54"/>
  <c r="F182" i="54"/>
  <c r="O182" i="54"/>
  <c r="X182" i="54"/>
  <c r="CL182" i="54"/>
  <c r="G182" i="54"/>
  <c r="P182" i="54"/>
  <c r="Y182" i="54"/>
  <c r="CM182" i="54"/>
  <c r="H182" i="54"/>
  <c r="Q182" i="54"/>
  <c r="Z182" i="54"/>
  <c r="CN182" i="54"/>
  <c r="I182" i="54"/>
  <c r="R182" i="54"/>
  <c r="AA182" i="54"/>
  <c r="CO182" i="54"/>
  <c r="J182" i="54"/>
  <c r="S182" i="54"/>
  <c r="AB182" i="54"/>
  <c r="CP182" i="54"/>
  <c r="K182" i="54"/>
  <c r="T182" i="54"/>
  <c r="AC182" i="54"/>
  <c r="CQ182" i="54"/>
  <c r="D183" i="54"/>
  <c r="M183" i="54"/>
  <c r="V183" i="54"/>
  <c r="CJ183" i="54"/>
  <c r="W183" i="54"/>
  <c r="CK183" i="54"/>
  <c r="F183" i="54"/>
  <c r="O183" i="54"/>
  <c r="X183" i="54"/>
  <c r="CL183" i="54"/>
  <c r="G183" i="54"/>
  <c r="P183" i="54"/>
  <c r="Y183" i="54"/>
  <c r="CM183" i="54"/>
  <c r="H183" i="54"/>
  <c r="Q183" i="54"/>
  <c r="Z183" i="54"/>
  <c r="CN183" i="54"/>
  <c r="I183" i="54"/>
  <c r="R183" i="54"/>
  <c r="AA183" i="54"/>
  <c r="CO183" i="54"/>
  <c r="J183" i="54"/>
  <c r="S183" i="54"/>
  <c r="AB183" i="54"/>
  <c r="CP183" i="54"/>
  <c r="K183" i="54"/>
  <c r="T183" i="54"/>
  <c r="AC183" i="54"/>
  <c r="CQ183" i="54"/>
  <c r="D184" i="54"/>
  <c r="M184" i="54"/>
  <c r="V184" i="54"/>
  <c r="CJ184" i="54"/>
  <c r="W184" i="54"/>
  <c r="CK184" i="54"/>
  <c r="F184" i="54"/>
  <c r="O184" i="54"/>
  <c r="X184" i="54"/>
  <c r="CL184" i="54"/>
  <c r="G184" i="54"/>
  <c r="P184" i="54"/>
  <c r="Y184" i="54"/>
  <c r="CM184" i="54"/>
  <c r="H184" i="54"/>
  <c r="Q184" i="54"/>
  <c r="Z184" i="54"/>
  <c r="CN184" i="54"/>
  <c r="I184" i="54"/>
  <c r="R184" i="54"/>
  <c r="AA184" i="54"/>
  <c r="CO184" i="54"/>
  <c r="J184" i="54"/>
  <c r="S184" i="54"/>
  <c r="AB184" i="54"/>
  <c r="CP184" i="54"/>
  <c r="K184" i="54"/>
  <c r="T184" i="54"/>
  <c r="AC184" i="54"/>
  <c r="CQ184" i="54"/>
  <c r="D185" i="54"/>
  <c r="M185" i="54"/>
  <c r="V185" i="54"/>
  <c r="CJ185" i="54"/>
  <c r="W185" i="54"/>
  <c r="CK185" i="54"/>
  <c r="F185" i="54"/>
  <c r="O185" i="54"/>
  <c r="X185" i="54"/>
  <c r="CL185" i="54"/>
  <c r="G185" i="54"/>
  <c r="P185" i="54"/>
  <c r="Y185" i="54"/>
  <c r="CM185" i="54"/>
  <c r="H185" i="54"/>
  <c r="Q185" i="54"/>
  <c r="Z185" i="54"/>
  <c r="CN185" i="54"/>
  <c r="I185" i="54"/>
  <c r="R185" i="54"/>
  <c r="AA185" i="54"/>
  <c r="CO185" i="54"/>
  <c r="J185" i="54"/>
  <c r="S185" i="54"/>
  <c r="AB185" i="54"/>
  <c r="CP185" i="54"/>
  <c r="K185" i="54"/>
  <c r="T185" i="54"/>
  <c r="AC185" i="54"/>
  <c r="CQ185" i="54"/>
  <c r="D186" i="54"/>
  <c r="M186" i="54"/>
  <c r="V186" i="54"/>
  <c r="CJ186" i="54"/>
  <c r="W186" i="54"/>
  <c r="CK186" i="54"/>
  <c r="F186" i="54"/>
  <c r="O186" i="54"/>
  <c r="X186" i="54"/>
  <c r="CL186" i="54"/>
  <c r="G186" i="54"/>
  <c r="P186" i="54"/>
  <c r="Y186" i="54"/>
  <c r="CM186" i="54"/>
  <c r="H186" i="54"/>
  <c r="Q186" i="54"/>
  <c r="Z186" i="54"/>
  <c r="CN186" i="54"/>
  <c r="I186" i="54"/>
  <c r="R186" i="54"/>
  <c r="AA186" i="54"/>
  <c r="CO186" i="54"/>
  <c r="J186" i="54"/>
  <c r="S186" i="54"/>
  <c r="AB186" i="54"/>
  <c r="CP186" i="54"/>
  <c r="K186" i="54"/>
  <c r="T186" i="54"/>
  <c r="AC186" i="54"/>
  <c r="CQ186" i="54"/>
  <c r="D187" i="54"/>
  <c r="M187" i="54"/>
  <c r="V187" i="54"/>
  <c r="CJ187" i="54"/>
  <c r="W187" i="54"/>
  <c r="CK187" i="54"/>
  <c r="F187" i="54"/>
  <c r="O187" i="54"/>
  <c r="X187" i="54"/>
  <c r="CL187" i="54"/>
  <c r="G187" i="54"/>
  <c r="P187" i="54"/>
  <c r="Y187" i="54"/>
  <c r="CM187" i="54"/>
  <c r="H187" i="54"/>
  <c r="Q187" i="54"/>
  <c r="Z187" i="54"/>
  <c r="CN187" i="54"/>
  <c r="I187" i="54"/>
  <c r="R187" i="54"/>
  <c r="AA187" i="54"/>
  <c r="CO187" i="54"/>
  <c r="J187" i="54"/>
  <c r="S187" i="54"/>
  <c r="AB187" i="54"/>
  <c r="CP187" i="54"/>
  <c r="K187" i="54"/>
  <c r="T187" i="54"/>
  <c r="AC187" i="54"/>
  <c r="CQ187" i="54"/>
  <c r="D188" i="54"/>
  <c r="M188" i="54"/>
  <c r="V188" i="54"/>
  <c r="CJ188" i="54"/>
  <c r="W188" i="54"/>
  <c r="CK188" i="54"/>
  <c r="F188" i="54"/>
  <c r="O188" i="54"/>
  <c r="X188" i="54"/>
  <c r="CL188" i="54"/>
  <c r="G188" i="54"/>
  <c r="P188" i="54"/>
  <c r="Y188" i="54"/>
  <c r="CM188" i="54"/>
  <c r="H188" i="54"/>
  <c r="Q188" i="54"/>
  <c r="Z188" i="54"/>
  <c r="CN188" i="54"/>
  <c r="I188" i="54"/>
  <c r="R188" i="54"/>
  <c r="AA188" i="54"/>
  <c r="CO188" i="54"/>
  <c r="J188" i="54"/>
  <c r="S188" i="54"/>
  <c r="AB188" i="54"/>
  <c r="CP188" i="54"/>
  <c r="K188" i="54"/>
  <c r="T188" i="54"/>
  <c r="AC188" i="54"/>
  <c r="CQ188" i="54"/>
  <c r="D189" i="54"/>
  <c r="M189" i="54"/>
  <c r="V189" i="54"/>
  <c r="CJ189" i="54"/>
  <c r="W189" i="54"/>
  <c r="CK189" i="54"/>
  <c r="F189" i="54"/>
  <c r="O189" i="54"/>
  <c r="X189" i="54"/>
  <c r="CL189" i="54"/>
  <c r="G189" i="54"/>
  <c r="P189" i="54"/>
  <c r="Y189" i="54"/>
  <c r="CM189" i="54"/>
  <c r="H189" i="54"/>
  <c r="Q189" i="54"/>
  <c r="Z189" i="54"/>
  <c r="CN189" i="54"/>
  <c r="I189" i="54"/>
  <c r="R189" i="54"/>
  <c r="AA189" i="54"/>
  <c r="CO189" i="54"/>
  <c r="J189" i="54"/>
  <c r="S189" i="54"/>
  <c r="AB189" i="54"/>
  <c r="CP189" i="54"/>
  <c r="K189" i="54"/>
  <c r="T189" i="54"/>
  <c r="AC189" i="54"/>
  <c r="CQ189" i="54"/>
  <c r="D190" i="54"/>
  <c r="M190" i="54"/>
  <c r="V190" i="54"/>
  <c r="CJ190" i="54"/>
  <c r="W190" i="54"/>
  <c r="CK190" i="54"/>
  <c r="F190" i="54"/>
  <c r="O190" i="54"/>
  <c r="X190" i="54"/>
  <c r="CL190" i="54"/>
  <c r="G190" i="54"/>
  <c r="P190" i="54"/>
  <c r="Y190" i="54"/>
  <c r="CM190" i="54"/>
  <c r="H190" i="54"/>
  <c r="Q190" i="54"/>
  <c r="Z190" i="54"/>
  <c r="CN190" i="54"/>
  <c r="I190" i="54"/>
  <c r="R190" i="54"/>
  <c r="AA190" i="54"/>
  <c r="CO190" i="54"/>
  <c r="J190" i="54"/>
  <c r="S190" i="54"/>
  <c r="AB190" i="54"/>
  <c r="CP190" i="54"/>
  <c r="K190" i="54"/>
  <c r="T190" i="54"/>
  <c r="AC190" i="54"/>
  <c r="CQ190" i="54"/>
  <c r="D191" i="54"/>
  <c r="M191" i="54"/>
  <c r="V191" i="54"/>
  <c r="CJ191" i="54"/>
  <c r="W191" i="54"/>
  <c r="CK191" i="54"/>
  <c r="F191" i="54"/>
  <c r="O191" i="54"/>
  <c r="X191" i="54"/>
  <c r="CL191" i="54"/>
  <c r="G191" i="54"/>
  <c r="P191" i="54"/>
  <c r="Y191" i="54"/>
  <c r="CM191" i="54"/>
  <c r="H191" i="54"/>
  <c r="Q191" i="54"/>
  <c r="Z191" i="54"/>
  <c r="CN191" i="54"/>
  <c r="I191" i="54"/>
  <c r="R191" i="54"/>
  <c r="AA191" i="54"/>
  <c r="CO191" i="54"/>
  <c r="J191" i="54"/>
  <c r="S191" i="54"/>
  <c r="AB191" i="54"/>
  <c r="CP191" i="54"/>
  <c r="K191" i="54"/>
  <c r="T191" i="54"/>
  <c r="AC191" i="54"/>
  <c r="CQ191" i="54"/>
  <c r="D192" i="54"/>
  <c r="M192" i="54"/>
  <c r="V192" i="54"/>
  <c r="CJ192" i="54"/>
  <c r="W192" i="54"/>
  <c r="CK192" i="54"/>
  <c r="F192" i="54"/>
  <c r="O192" i="54"/>
  <c r="X192" i="54"/>
  <c r="CL192" i="54"/>
  <c r="G192" i="54"/>
  <c r="P192" i="54"/>
  <c r="Y192" i="54"/>
  <c r="CM192" i="54"/>
  <c r="H192" i="54"/>
  <c r="Q192" i="54"/>
  <c r="Z192" i="54"/>
  <c r="CN192" i="54"/>
  <c r="I192" i="54"/>
  <c r="R192" i="54"/>
  <c r="AA192" i="54"/>
  <c r="CO192" i="54"/>
  <c r="J192" i="54"/>
  <c r="S192" i="54"/>
  <c r="AB192" i="54"/>
  <c r="CP192" i="54"/>
  <c r="K192" i="54"/>
  <c r="T192" i="54"/>
  <c r="AC192" i="54"/>
  <c r="CQ192" i="54"/>
  <c r="D193" i="54"/>
  <c r="M193" i="54"/>
  <c r="V193" i="54"/>
  <c r="CJ193" i="54"/>
  <c r="W193" i="54"/>
  <c r="CK193" i="54"/>
  <c r="F193" i="54"/>
  <c r="O193" i="54"/>
  <c r="X193" i="54"/>
  <c r="CL193" i="54"/>
  <c r="G193" i="54"/>
  <c r="P193" i="54"/>
  <c r="Y193" i="54"/>
  <c r="CM193" i="54"/>
  <c r="H193" i="54"/>
  <c r="Q193" i="54"/>
  <c r="Z193" i="54"/>
  <c r="CN193" i="54"/>
  <c r="I193" i="54"/>
  <c r="R193" i="54"/>
  <c r="AA193" i="54"/>
  <c r="CO193" i="54"/>
  <c r="J193" i="54"/>
  <c r="S193" i="54"/>
  <c r="AB193" i="54"/>
  <c r="CP193" i="54"/>
  <c r="K193" i="54"/>
  <c r="T193" i="54"/>
  <c r="AC193" i="54"/>
  <c r="CQ193" i="54"/>
  <c r="D194" i="54"/>
  <c r="M194" i="54"/>
  <c r="V194" i="54"/>
  <c r="CJ194" i="54"/>
  <c r="W194" i="54"/>
  <c r="CK194" i="54"/>
  <c r="F194" i="54"/>
  <c r="O194" i="54"/>
  <c r="X194" i="54"/>
  <c r="CL194" i="54"/>
  <c r="G194" i="54"/>
  <c r="P194" i="54"/>
  <c r="Y194" i="54"/>
  <c r="CM194" i="54"/>
  <c r="H194" i="54"/>
  <c r="Q194" i="54"/>
  <c r="Z194" i="54"/>
  <c r="CN194" i="54"/>
  <c r="I194" i="54"/>
  <c r="R194" i="54"/>
  <c r="AA194" i="54"/>
  <c r="CO194" i="54"/>
  <c r="J194" i="54"/>
  <c r="S194" i="54"/>
  <c r="AB194" i="54"/>
  <c r="CP194" i="54"/>
  <c r="K194" i="54"/>
  <c r="T194" i="54"/>
  <c r="AC194" i="54"/>
  <c r="CQ194" i="54"/>
  <c r="D195" i="54"/>
  <c r="M195" i="54"/>
  <c r="V195" i="54"/>
  <c r="CJ195" i="54"/>
  <c r="W195" i="54"/>
  <c r="CK195" i="54"/>
  <c r="F195" i="54"/>
  <c r="O195" i="54"/>
  <c r="X195" i="54"/>
  <c r="CL195" i="54"/>
  <c r="G195" i="54"/>
  <c r="P195" i="54"/>
  <c r="Y195" i="54"/>
  <c r="CM195" i="54"/>
  <c r="H195" i="54"/>
  <c r="Q195" i="54"/>
  <c r="Z195" i="54"/>
  <c r="CN195" i="54"/>
  <c r="I195" i="54"/>
  <c r="R195" i="54"/>
  <c r="AA195" i="54"/>
  <c r="CO195" i="54"/>
  <c r="J195" i="54"/>
  <c r="S195" i="54"/>
  <c r="AB195" i="54"/>
  <c r="CP195" i="54"/>
  <c r="K195" i="54"/>
  <c r="T195" i="54"/>
  <c r="AC195" i="54"/>
  <c r="CQ195" i="54"/>
  <c r="D196" i="54"/>
  <c r="M196" i="54"/>
  <c r="V196" i="54"/>
  <c r="CJ196" i="54"/>
  <c r="W196" i="54"/>
  <c r="CK196" i="54"/>
  <c r="F196" i="54"/>
  <c r="O196" i="54"/>
  <c r="X196" i="54"/>
  <c r="CL196" i="54"/>
  <c r="G196" i="54"/>
  <c r="P196" i="54"/>
  <c r="Y196" i="54"/>
  <c r="CM196" i="54"/>
  <c r="H196" i="54"/>
  <c r="Q196" i="54"/>
  <c r="Z196" i="54"/>
  <c r="CN196" i="54"/>
  <c r="I196" i="54"/>
  <c r="R196" i="54"/>
  <c r="AA196" i="54"/>
  <c r="CO196" i="54"/>
  <c r="J196" i="54"/>
  <c r="S196" i="54"/>
  <c r="AB196" i="54"/>
  <c r="CP196" i="54"/>
  <c r="K196" i="54"/>
  <c r="T196" i="54"/>
  <c r="AC196" i="54"/>
  <c r="CQ196" i="54"/>
  <c r="D197" i="54"/>
  <c r="M197" i="54"/>
  <c r="V197" i="54"/>
  <c r="CJ197" i="54"/>
  <c r="W197" i="54"/>
  <c r="CK197" i="54"/>
  <c r="F197" i="54"/>
  <c r="O197" i="54"/>
  <c r="X197" i="54"/>
  <c r="CL197" i="54"/>
  <c r="G197" i="54"/>
  <c r="P197" i="54"/>
  <c r="Y197" i="54"/>
  <c r="CM197" i="54"/>
  <c r="H197" i="54"/>
  <c r="Q197" i="54"/>
  <c r="Z197" i="54"/>
  <c r="CN197" i="54"/>
  <c r="I197" i="54"/>
  <c r="R197" i="54"/>
  <c r="AA197" i="54"/>
  <c r="CO197" i="54"/>
  <c r="J197" i="54"/>
  <c r="S197" i="54"/>
  <c r="AB197" i="54"/>
  <c r="CP197" i="54"/>
  <c r="K197" i="54"/>
  <c r="T197" i="54"/>
  <c r="AC197" i="54"/>
  <c r="CQ197" i="54"/>
  <c r="D198" i="54"/>
  <c r="M198" i="54"/>
  <c r="V198" i="54"/>
  <c r="AE198" i="54"/>
  <c r="CJ198" i="54"/>
  <c r="AF198" i="54"/>
  <c r="CK198" i="54"/>
  <c r="F198" i="54"/>
  <c r="O198" i="54"/>
  <c r="X198" i="54"/>
  <c r="AG198" i="54"/>
  <c r="CL198" i="54"/>
  <c r="G198" i="54"/>
  <c r="P198" i="54"/>
  <c r="Y198" i="54"/>
  <c r="AH198" i="54"/>
  <c r="CM198" i="54"/>
  <c r="H198" i="54"/>
  <c r="Q198" i="54"/>
  <c r="Z198" i="54"/>
  <c r="AI198" i="54"/>
  <c r="CN198" i="54"/>
  <c r="I198" i="54"/>
  <c r="R198" i="54"/>
  <c r="AA198" i="54"/>
  <c r="AJ198" i="54"/>
  <c r="CO198" i="54"/>
  <c r="J198" i="54"/>
  <c r="S198" i="54"/>
  <c r="AB198" i="54"/>
  <c r="AK198" i="54"/>
  <c r="CP198" i="54"/>
  <c r="K198" i="54"/>
  <c r="T198" i="54"/>
  <c r="AC198" i="54"/>
  <c r="AL198" i="54"/>
  <c r="CQ198" i="54"/>
  <c r="B24" i="54"/>
  <c r="F30" i="54"/>
  <c r="E30" i="54"/>
  <c r="D30" i="54"/>
  <c r="C30" i="54"/>
  <c r="CI78" i="54"/>
  <c r="CI79" i="54"/>
  <c r="CI80" i="54"/>
  <c r="CI81" i="54"/>
  <c r="CI82" i="54"/>
  <c r="CI83" i="54"/>
  <c r="CI84" i="54"/>
  <c r="CI85" i="54"/>
  <c r="CI86" i="54"/>
  <c r="CI87" i="54"/>
  <c r="CI88" i="54"/>
  <c r="CI89" i="54"/>
  <c r="CI90" i="54"/>
  <c r="CI91" i="54"/>
  <c r="CI92" i="54"/>
  <c r="CI93" i="54"/>
  <c r="CI94" i="54"/>
  <c r="CI95" i="54"/>
  <c r="CI96" i="54"/>
  <c r="CI97" i="54"/>
  <c r="CI98" i="54"/>
  <c r="CI99" i="54"/>
  <c r="CI100" i="54"/>
  <c r="CI101" i="54"/>
  <c r="CI102" i="54"/>
  <c r="CI103" i="54"/>
  <c r="CI104" i="54"/>
  <c r="CI105" i="54"/>
  <c r="CI106" i="54"/>
  <c r="CI107" i="54"/>
  <c r="CI108" i="54"/>
  <c r="CI109" i="54"/>
  <c r="CI110" i="54"/>
  <c r="CI111" i="54"/>
  <c r="CI112" i="54"/>
  <c r="CI113" i="54"/>
  <c r="CI114" i="54"/>
  <c r="CI115" i="54"/>
  <c r="CI116" i="54"/>
  <c r="CI117" i="54"/>
  <c r="CI118" i="54"/>
  <c r="CI119" i="54"/>
  <c r="CI120" i="54"/>
  <c r="CI121" i="54"/>
  <c r="CI122" i="54"/>
  <c r="CI123" i="54"/>
  <c r="CI124" i="54"/>
  <c r="CI125" i="54"/>
  <c r="CI126" i="54"/>
  <c r="CI127" i="54"/>
  <c r="CI128" i="54"/>
  <c r="CI129" i="54"/>
  <c r="CI130" i="54"/>
  <c r="CI131" i="54"/>
  <c r="CI132" i="54"/>
  <c r="CI133" i="54"/>
  <c r="CI134" i="54"/>
  <c r="CI135" i="54"/>
  <c r="CI136" i="54"/>
  <c r="CI137" i="54"/>
  <c r="CI138" i="54"/>
  <c r="CI139" i="54"/>
  <c r="CI140" i="54"/>
  <c r="CI141" i="54"/>
  <c r="CI142" i="54"/>
  <c r="CI143" i="54"/>
  <c r="CI144" i="54"/>
  <c r="CI145" i="54"/>
  <c r="CI146" i="54"/>
  <c r="CI147" i="54"/>
  <c r="CI148" i="54"/>
  <c r="CI149" i="54"/>
  <c r="CI150" i="54"/>
  <c r="CI151" i="54"/>
  <c r="CI152" i="54"/>
  <c r="CI153" i="54"/>
  <c r="CI154" i="54"/>
  <c r="CI155" i="54"/>
  <c r="CI156" i="54"/>
  <c r="CI157" i="54"/>
  <c r="CI158" i="54"/>
  <c r="B30" i="54"/>
  <c r="C159" i="54"/>
  <c r="C160" i="54"/>
  <c r="C161" i="54"/>
  <c r="C162" i="54"/>
  <c r="C163" i="54"/>
  <c r="C164" i="54"/>
  <c r="C165" i="54"/>
  <c r="C166" i="54"/>
  <c r="C167" i="54"/>
  <c r="C168" i="54"/>
  <c r="C169" i="54"/>
  <c r="C170" i="54"/>
  <c r="C171" i="54"/>
  <c r="C172" i="54"/>
  <c r="C173" i="54"/>
  <c r="C174" i="54"/>
  <c r="C175" i="54"/>
  <c r="C176" i="54"/>
  <c r="C177" i="54"/>
  <c r="C178" i="54"/>
  <c r="C179" i="54"/>
  <c r="C180" i="54"/>
  <c r="C181" i="54"/>
  <c r="C182" i="54"/>
  <c r="C183" i="54"/>
  <c r="C184" i="54"/>
  <c r="C185" i="54"/>
  <c r="C186" i="54"/>
  <c r="C187" i="54"/>
  <c r="C188" i="54"/>
  <c r="C189" i="54"/>
  <c r="C190" i="54"/>
  <c r="C191" i="54"/>
  <c r="C192" i="54"/>
  <c r="C193" i="54"/>
  <c r="C194" i="54"/>
  <c r="C195" i="54"/>
  <c r="C196" i="54"/>
  <c r="C197" i="54"/>
  <c r="C198" i="54"/>
  <c r="B19" i="54"/>
  <c r="AL199" i="54"/>
  <c r="AL200" i="54"/>
  <c r="AL201" i="54"/>
  <c r="AL202" i="54"/>
  <c r="AL203" i="54"/>
  <c r="G30" i="54"/>
  <c r="G35" i="54"/>
  <c r="F35" i="54"/>
  <c r="E35" i="54"/>
  <c r="D35" i="54"/>
  <c r="C35" i="54"/>
  <c r="B35" i="54"/>
  <c r="D199" i="54"/>
  <c r="M199" i="54"/>
  <c r="V199" i="54"/>
  <c r="AE199" i="54"/>
  <c r="CJ199" i="54"/>
  <c r="AF199" i="54"/>
  <c r="CK199" i="54"/>
  <c r="F199" i="54"/>
  <c r="O199" i="54"/>
  <c r="X199" i="54"/>
  <c r="AG199" i="54"/>
  <c r="CL199" i="54"/>
  <c r="G199" i="54"/>
  <c r="P199" i="54"/>
  <c r="Y199" i="54"/>
  <c r="AH199" i="54"/>
  <c r="CM199" i="54"/>
  <c r="H199" i="54"/>
  <c r="Q199" i="54"/>
  <c r="Z199" i="54"/>
  <c r="AI199" i="54"/>
  <c r="CN199" i="54"/>
  <c r="I199" i="54"/>
  <c r="R199" i="54"/>
  <c r="AA199" i="54"/>
  <c r="AJ199" i="54"/>
  <c r="CO199" i="54"/>
  <c r="J199" i="54"/>
  <c r="S199" i="54"/>
  <c r="AB199" i="54"/>
  <c r="AK199" i="54"/>
  <c r="CP199" i="54"/>
  <c r="K199" i="54"/>
  <c r="T199" i="54"/>
  <c r="AC199" i="54"/>
  <c r="CQ199" i="54"/>
  <c r="D200" i="54"/>
  <c r="M200" i="54"/>
  <c r="V200" i="54"/>
  <c r="AE200" i="54"/>
  <c r="CJ200" i="54"/>
  <c r="AF200" i="54"/>
  <c r="CK200" i="54"/>
  <c r="F200" i="54"/>
  <c r="O200" i="54"/>
  <c r="X200" i="54"/>
  <c r="AG200" i="54"/>
  <c r="CL200" i="54"/>
  <c r="G200" i="54"/>
  <c r="P200" i="54"/>
  <c r="Y200" i="54"/>
  <c r="AH200" i="54"/>
  <c r="CM200" i="54"/>
  <c r="H200" i="54"/>
  <c r="Q200" i="54"/>
  <c r="Z200" i="54"/>
  <c r="AI200" i="54"/>
  <c r="CN200" i="54"/>
  <c r="I200" i="54"/>
  <c r="R200" i="54"/>
  <c r="AA200" i="54"/>
  <c r="AJ200" i="54"/>
  <c r="CO200" i="54"/>
  <c r="J200" i="54"/>
  <c r="S200" i="54"/>
  <c r="AB200" i="54"/>
  <c r="AK200" i="54"/>
  <c r="CP200" i="54"/>
  <c r="K200" i="54"/>
  <c r="T200" i="54"/>
  <c r="AC200" i="54"/>
  <c r="CQ200" i="54"/>
  <c r="D201" i="54"/>
  <c r="M201" i="54"/>
  <c r="V201" i="54"/>
  <c r="AE201" i="54"/>
  <c r="CJ201" i="54"/>
  <c r="AF201" i="54"/>
  <c r="CK201" i="54"/>
  <c r="F201" i="54"/>
  <c r="O201" i="54"/>
  <c r="X201" i="54"/>
  <c r="AG201" i="54"/>
  <c r="CL201" i="54"/>
  <c r="G201" i="54"/>
  <c r="P201" i="54"/>
  <c r="Y201" i="54"/>
  <c r="AH201" i="54"/>
  <c r="CM201" i="54"/>
  <c r="H201" i="54"/>
  <c r="Q201" i="54"/>
  <c r="Z201" i="54"/>
  <c r="AI201" i="54"/>
  <c r="CN201" i="54"/>
  <c r="I201" i="54"/>
  <c r="R201" i="54"/>
  <c r="AA201" i="54"/>
  <c r="AJ201" i="54"/>
  <c r="CO201" i="54"/>
  <c r="J201" i="54"/>
  <c r="S201" i="54"/>
  <c r="AB201" i="54"/>
  <c r="AK201" i="54"/>
  <c r="CP201" i="54"/>
  <c r="K201" i="54"/>
  <c r="T201" i="54"/>
  <c r="AC201" i="54"/>
  <c r="CQ201" i="54"/>
  <c r="D202" i="54"/>
  <c r="M202" i="54"/>
  <c r="V202" i="54"/>
  <c r="AE202" i="54"/>
  <c r="CJ202" i="54"/>
  <c r="AF202" i="54"/>
  <c r="CK202" i="54"/>
  <c r="F202" i="54"/>
  <c r="O202" i="54"/>
  <c r="X202" i="54"/>
  <c r="AG202" i="54"/>
  <c r="CL202" i="54"/>
  <c r="G202" i="54"/>
  <c r="P202" i="54"/>
  <c r="Y202" i="54"/>
  <c r="AH202" i="54"/>
  <c r="CM202" i="54"/>
  <c r="H202" i="54"/>
  <c r="Q202" i="54"/>
  <c r="Z202" i="54"/>
  <c r="AI202" i="54"/>
  <c r="CN202" i="54"/>
  <c r="I202" i="54"/>
  <c r="R202" i="54"/>
  <c r="AA202" i="54"/>
  <c r="AJ202" i="54"/>
  <c r="CO202" i="54"/>
  <c r="J202" i="54"/>
  <c r="S202" i="54"/>
  <c r="AB202" i="54"/>
  <c r="AK202" i="54"/>
  <c r="CP202" i="54"/>
  <c r="K202" i="54"/>
  <c r="T202" i="54"/>
  <c r="AC202" i="54"/>
  <c r="CQ202" i="54"/>
  <c r="D203" i="54"/>
  <c r="M203" i="54"/>
  <c r="V203" i="54"/>
  <c r="AE203" i="54"/>
  <c r="CJ203" i="54"/>
  <c r="AF203" i="54"/>
  <c r="CK203" i="54"/>
  <c r="F203" i="54"/>
  <c r="O203" i="54"/>
  <c r="X203" i="54"/>
  <c r="AG203" i="54"/>
  <c r="CL203" i="54"/>
  <c r="G203" i="54"/>
  <c r="P203" i="54"/>
  <c r="Y203" i="54"/>
  <c r="AH203" i="54"/>
  <c r="CM203" i="54"/>
  <c r="H203" i="54"/>
  <c r="Q203" i="54"/>
  <c r="Z203" i="54"/>
  <c r="AI203" i="54"/>
  <c r="CN203" i="54"/>
  <c r="I203" i="54"/>
  <c r="R203" i="54"/>
  <c r="AA203" i="54"/>
  <c r="AJ203" i="54"/>
  <c r="CO203" i="54"/>
  <c r="J203" i="54"/>
  <c r="S203" i="54"/>
  <c r="AB203" i="54"/>
  <c r="AK203" i="54"/>
  <c r="CP203" i="54"/>
  <c r="K203" i="54"/>
  <c r="T203" i="54"/>
  <c r="AC203" i="54"/>
  <c r="CQ203" i="54"/>
  <c r="D204" i="54"/>
  <c r="M204" i="54"/>
  <c r="V204" i="54"/>
  <c r="AE204" i="54"/>
  <c r="CJ204" i="54"/>
  <c r="AF204" i="54"/>
  <c r="CK204" i="54"/>
  <c r="F204" i="54"/>
  <c r="O204" i="54"/>
  <c r="X204" i="54"/>
  <c r="AG204" i="54"/>
  <c r="CL204" i="54"/>
  <c r="G204" i="54"/>
  <c r="P204" i="54"/>
  <c r="Y204" i="54"/>
  <c r="AH204" i="54"/>
  <c r="CM204" i="54"/>
  <c r="H204" i="54"/>
  <c r="Q204" i="54"/>
  <c r="Z204" i="54"/>
  <c r="AI204" i="54"/>
  <c r="CN204" i="54"/>
  <c r="I204" i="54"/>
  <c r="R204" i="54"/>
  <c r="AA204" i="54"/>
  <c r="AJ204" i="54"/>
  <c r="CO204" i="54"/>
  <c r="J204" i="54"/>
  <c r="S204" i="54"/>
  <c r="AB204" i="54"/>
  <c r="AK204" i="54"/>
  <c r="CP204" i="54"/>
  <c r="K204" i="54"/>
  <c r="T204" i="54"/>
  <c r="AC204" i="54"/>
  <c r="AL204" i="54"/>
  <c r="CQ204" i="54"/>
  <c r="D205" i="54"/>
  <c r="M205" i="54"/>
  <c r="V205" i="54"/>
  <c r="AE205" i="54"/>
  <c r="CJ205" i="54"/>
  <c r="AF205" i="54"/>
  <c r="CK205" i="54"/>
  <c r="F205" i="54"/>
  <c r="O205" i="54"/>
  <c r="X205" i="54"/>
  <c r="AG205" i="54"/>
  <c r="CL205" i="54"/>
  <c r="G205" i="54"/>
  <c r="P205" i="54"/>
  <c r="Y205" i="54"/>
  <c r="AH205" i="54"/>
  <c r="CM205" i="54"/>
  <c r="H205" i="54"/>
  <c r="Q205" i="54"/>
  <c r="Z205" i="54"/>
  <c r="AI205" i="54"/>
  <c r="CN205" i="54"/>
  <c r="I205" i="54"/>
  <c r="R205" i="54"/>
  <c r="AA205" i="54"/>
  <c r="AJ205" i="54"/>
  <c r="CO205" i="54"/>
  <c r="J205" i="54"/>
  <c r="S205" i="54"/>
  <c r="AB205" i="54"/>
  <c r="AK205" i="54"/>
  <c r="CP205" i="54"/>
  <c r="K205" i="54"/>
  <c r="T205" i="54"/>
  <c r="AC205" i="54"/>
  <c r="AL205" i="54"/>
  <c r="CQ205" i="54"/>
  <c r="D206" i="54"/>
  <c r="M206" i="54"/>
  <c r="V206" i="54"/>
  <c r="AE206" i="54"/>
  <c r="CJ206" i="54"/>
  <c r="AF206" i="54"/>
  <c r="CK206" i="54"/>
  <c r="F206" i="54"/>
  <c r="O206" i="54"/>
  <c r="X206" i="54"/>
  <c r="AG206" i="54"/>
  <c r="CL206" i="54"/>
  <c r="G206" i="54"/>
  <c r="P206" i="54"/>
  <c r="Y206" i="54"/>
  <c r="AH206" i="54"/>
  <c r="CM206" i="54"/>
  <c r="H206" i="54"/>
  <c r="Q206" i="54"/>
  <c r="Z206" i="54"/>
  <c r="AI206" i="54"/>
  <c r="CN206" i="54"/>
  <c r="I206" i="54"/>
  <c r="R206" i="54"/>
  <c r="AA206" i="54"/>
  <c r="AJ206" i="54"/>
  <c r="CO206" i="54"/>
  <c r="J206" i="54"/>
  <c r="S206" i="54"/>
  <c r="AB206" i="54"/>
  <c r="AK206" i="54"/>
  <c r="CP206" i="54"/>
  <c r="K206" i="54"/>
  <c r="T206" i="54"/>
  <c r="AC206" i="54"/>
  <c r="AL206" i="54"/>
  <c r="CQ206" i="54"/>
  <c r="D207" i="54"/>
  <c r="M207" i="54"/>
  <c r="V207" i="54"/>
  <c r="AE207" i="54"/>
  <c r="CJ207" i="54"/>
  <c r="AF207" i="54"/>
  <c r="CK207" i="54"/>
  <c r="F207" i="54"/>
  <c r="O207" i="54"/>
  <c r="X207" i="54"/>
  <c r="AG207" i="54"/>
  <c r="CL207" i="54"/>
  <c r="G207" i="54"/>
  <c r="P207" i="54"/>
  <c r="Y207" i="54"/>
  <c r="AH207" i="54"/>
  <c r="CM207" i="54"/>
  <c r="H207" i="54"/>
  <c r="Q207" i="54"/>
  <c r="Z207" i="54"/>
  <c r="AI207" i="54"/>
  <c r="CN207" i="54"/>
  <c r="I207" i="54"/>
  <c r="R207" i="54"/>
  <c r="AA207" i="54"/>
  <c r="AJ207" i="54"/>
  <c r="CO207" i="54"/>
  <c r="J207" i="54"/>
  <c r="S207" i="54"/>
  <c r="AB207" i="54"/>
  <c r="AK207" i="54"/>
  <c r="CP207" i="54"/>
  <c r="K207" i="54"/>
  <c r="T207" i="54"/>
  <c r="AC207" i="54"/>
  <c r="AL207" i="54"/>
  <c r="CQ207" i="54"/>
  <c r="D208" i="54"/>
  <c r="M208" i="54"/>
  <c r="V208" i="54"/>
  <c r="AE208" i="54"/>
  <c r="CJ208" i="54"/>
  <c r="AF208" i="54"/>
  <c r="CK208" i="54"/>
  <c r="F208" i="54"/>
  <c r="O208" i="54"/>
  <c r="X208" i="54"/>
  <c r="AG208" i="54"/>
  <c r="CL208" i="54"/>
  <c r="G208" i="54"/>
  <c r="P208" i="54"/>
  <c r="Y208" i="54"/>
  <c r="AH208" i="54"/>
  <c r="CM208" i="54"/>
  <c r="H208" i="54"/>
  <c r="Q208" i="54"/>
  <c r="Z208" i="54"/>
  <c r="AI208" i="54"/>
  <c r="CN208" i="54"/>
  <c r="I208" i="54"/>
  <c r="R208" i="54"/>
  <c r="AA208" i="54"/>
  <c r="AJ208" i="54"/>
  <c r="CO208" i="54"/>
  <c r="J208" i="54"/>
  <c r="S208" i="54"/>
  <c r="AB208" i="54"/>
  <c r="AK208" i="54"/>
  <c r="CP208" i="54"/>
  <c r="K208" i="54"/>
  <c r="T208" i="54"/>
  <c r="AC208" i="54"/>
  <c r="AL208" i="54"/>
  <c r="CQ208" i="54"/>
  <c r="D209" i="54"/>
  <c r="M209" i="54"/>
  <c r="V209" i="54"/>
  <c r="AE209" i="54"/>
  <c r="CJ209" i="54"/>
  <c r="AF209" i="54"/>
  <c r="CK209" i="54"/>
  <c r="F209" i="54"/>
  <c r="O209" i="54"/>
  <c r="X209" i="54"/>
  <c r="AG209" i="54"/>
  <c r="CL209" i="54"/>
  <c r="G209" i="54"/>
  <c r="P209" i="54"/>
  <c r="Y209" i="54"/>
  <c r="AH209" i="54"/>
  <c r="CM209" i="54"/>
  <c r="H209" i="54"/>
  <c r="Q209" i="54"/>
  <c r="Z209" i="54"/>
  <c r="AI209" i="54"/>
  <c r="CN209" i="54"/>
  <c r="I209" i="54"/>
  <c r="R209" i="54"/>
  <c r="AA209" i="54"/>
  <c r="AJ209" i="54"/>
  <c r="CO209" i="54"/>
  <c r="J209" i="54"/>
  <c r="S209" i="54"/>
  <c r="AB209" i="54"/>
  <c r="AK209" i="54"/>
  <c r="CP209" i="54"/>
  <c r="K209" i="54"/>
  <c r="T209" i="54"/>
  <c r="AC209" i="54"/>
  <c r="AL209" i="54"/>
  <c r="CQ209" i="54"/>
  <c r="D210" i="54"/>
  <c r="M210" i="54"/>
  <c r="V210" i="54"/>
  <c r="AE210" i="54"/>
  <c r="CJ210" i="54"/>
  <c r="AF210" i="54"/>
  <c r="CK210" i="54"/>
  <c r="F210" i="54"/>
  <c r="O210" i="54"/>
  <c r="X210" i="54"/>
  <c r="AG210" i="54"/>
  <c r="CL210" i="54"/>
  <c r="G210" i="54"/>
  <c r="P210" i="54"/>
  <c r="Y210" i="54"/>
  <c r="AH210" i="54"/>
  <c r="CM210" i="54"/>
  <c r="H210" i="54"/>
  <c r="Q210" i="54"/>
  <c r="Z210" i="54"/>
  <c r="AI210" i="54"/>
  <c r="CN210" i="54"/>
  <c r="I210" i="54"/>
  <c r="R210" i="54"/>
  <c r="AA210" i="54"/>
  <c r="AJ210" i="54"/>
  <c r="CO210" i="54"/>
  <c r="J210" i="54"/>
  <c r="S210" i="54"/>
  <c r="AB210" i="54"/>
  <c r="AK210" i="54"/>
  <c r="CP210" i="54"/>
  <c r="K210" i="54"/>
  <c r="T210" i="54"/>
  <c r="AC210" i="54"/>
  <c r="AL210" i="54"/>
  <c r="CQ210" i="54"/>
  <c r="D211" i="54"/>
  <c r="M211" i="54"/>
  <c r="V211" i="54"/>
  <c r="AE211" i="54"/>
  <c r="CJ211" i="54"/>
  <c r="AF211" i="54"/>
  <c r="CK211" i="54"/>
  <c r="F211" i="54"/>
  <c r="O211" i="54"/>
  <c r="X211" i="54"/>
  <c r="AG211" i="54"/>
  <c r="CL211" i="54"/>
  <c r="G211" i="54"/>
  <c r="P211" i="54"/>
  <c r="Y211" i="54"/>
  <c r="AH211" i="54"/>
  <c r="CM211" i="54"/>
  <c r="H211" i="54"/>
  <c r="Q211" i="54"/>
  <c r="Z211" i="54"/>
  <c r="AI211" i="54"/>
  <c r="CN211" i="54"/>
  <c r="I211" i="54"/>
  <c r="R211" i="54"/>
  <c r="AA211" i="54"/>
  <c r="AJ211" i="54"/>
  <c r="CO211" i="54"/>
  <c r="J211" i="54"/>
  <c r="S211" i="54"/>
  <c r="AB211" i="54"/>
  <c r="AK211" i="54"/>
  <c r="CP211" i="54"/>
  <c r="K211" i="54"/>
  <c r="T211" i="54"/>
  <c r="AC211" i="54"/>
  <c r="AL211" i="54"/>
  <c r="CQ211" i="54"/>
  <c r="D212" i="54"/>
  <c r="M212" i="54"/>
  <c r="V212" i="54"/>
  <c r="AE212" i="54"/>
  <c r="CJ212" i="54"/>
  <c r="AF212" i="54"/>
  <c r="CK212" i="54"/>
  <c r="F212" i="54"/>
  <c r="O212" i="54"/>
  <c r="X212" i="54"/>
  <c r="AG212" i="54"/>
  <c r="CL212" i="54"/>
  <c r="G212" i="54"/>
  <c r="P212" i="54"/>
  <c r="Y212" i="54"/>
  <c r="AH212" i="54"/>
  <c r="CM212" i="54"/>
  <c r="H212" i="54"/>
  <c r="Q212" i="54"/>
  <c r="Z212" i="54"/>
  <c r="AI212" i="54"/>
  <c r="CN212" i="54"/>
  <c r="I212" i="54"/>
  <c r="R212" i="54"/>
  <c r="AA212" i="54"/>
  <c r="AJ212" i="54"/>
  <c r="CO212" i="54"/>
  <c r="J212" i="54"/>
  <c r="S212" i="54"/>
  <c r="AB212" i="54"/>
  <c r="AK212" i="54"/>
  <c r="CP212" i="54"/>
  <c r="K212" i="54"/>
  <c r="T212" i="54"/>
  <c r="AC212" i="54"/>
  <c r="AL212" i="54"/>
  <c r="CQ212" i="54"/>
  <c r="D213" i="54"/>
  <c r="M213" i="54"/>
  <c r="V213" i="54"/>
  <c r="AE213" i="54"/>
  <c r="CJ213" i="54"/>
  <c r="AF213" i="54"/>
  <c r="CK213" i="54"/>
  <c r="F213" i="54"/>
  <c r="O213" i="54"/>
  <c r="X213" i="54"/>
  <c r="AG213" i="54"/>
  <c r="CL213" i="54"/>
  <c r="G213" i="54"/>
  <c r="P213" i="54"/>
  <c r="Y213" i="54"/>
  <c r="AH213" i="54"/>
  <c r="CM213" i="54"/>
  <c r="H213" i="54"/>
  <c r="Q213" i="54"/>
  <c r="Z213" i="54"/>
  <c r="AI213" i="54"/>
  <c r="CN213" i="54"/>
  <c r="I213" i="54"/>
  <c r="R213" i="54"/>
  <c r="AA213" i="54"/>
  <c r="AJ213" i="54"/>
  <c r="CO213" i="54"/>
  <c r="J213" i="54"/>
  <c r="S213" i="54"/>
  <c r="AB213" i="54"/>
  <c r="AK213" i="54"/>
  <c r="CP213" i="54"/>
  <c r="K213" i="54"/>
  <c r="T213" i="54"/>
  <c r="AC213" i="54"/>
  <c r="AL213" i="54"/>
  <c r="CQ213" i="54"/>
  <c r="D214" i="54"/>
  <c r="M214" i="54"/>
  <c r="V214" i="54"/>
  <c r="AE214" i="54"/>
  <c r="CJ214" i="54"/>
  <c r="AF214" i="54"/>
  <c r="CK214" i="54"/>
  <c r="F214" i="54"/>
  <c r="O214" i="54"/>
  <c r="X214" i="54"/>
  <c r="AG214" i="54"/>
  <c r="CL214" i="54"/>
  <c r="G214" i="54"/>
  <c r="P214" i="54"/>
  <c r="Y214" i="54"/>
  <c r="AH214" i="54"/>
  <c r="CM214" i="54"/>
  <c r="H214" i="54"/>
  <c r="Q214" i="54"/>
  <c r="Z214" i="54"/>
  <c r="AI214" i="54"/>
  <c r="CN214" i="54"/>
  <c r="I214" i="54"/>
  <c r="R214" i="54"/>
  <c r="AA214" i="54"/>
  <c r="AJ214" i="54"/>
  <c r="CO214" i="54"/>
  <c r="J214" i="54"/>
  <c r="S214" i="54"/>
  <c r="AB214" i="54"/>
  <c r="AK214" i="54"/>
  <c r="CP214" i="54"/>
  <c r="K214" i="54"/>
  <c r="T214" i="54"/>
  <c r="AC214" i="54"/>
  <c r="AL214" i="54"/>
  <c r="CQ214" i="54"/>
  <c r="D215" i="54"/>
  <c r="M215" i="54"/>
  <c r="V215" i="54"/>
  <c r="AE215" i="54"/>
  <c r="CJ215" i="54"/>
  <c r="AF215" i="54"/>
  <c r="CK215" i="54"/>
  <c r="F215" i="54"/>
  <c r="O215" i="54"/>
  <c r="X215" i="54"/>
  <c r="AG215" i="54"/>
  <c r="CL215" i="54"/>
  <c r="G215" i="54"/>
  <c r="P215" i="54"/>
  <c r="Y215" i="54"/>
  <c r="AH215" i="54"/>
  <c r="CM215" i="54"/>
  <c r="H215" i="54"/>
  <c r="Q215" i="54"/>
  <c r="Z215" i="54"/>
  <c r="AI215" i="54"/>
  <c r="CN215" i="54"/>
  <c r="I215" i="54"/>
  <c r="R215" i="54"/>
  <c r="AA215" i="54"/>
  <c r="AJ215" i="54"/>
  <c r="CO215" i="54"/>
  <c r="J215" i="54"/>
  <c r="S215" i="54"/>
  <c r="AB215" i="54"/>
  <c r="AK215" i="54"/>
  <c r="CP215" i="54"/>
  <c r="K215" i="54"/>
  <c r="T215" i="54"/>
  <c r="AC215" i="54"/>
  <c r="AL215" i="54"/>
  <c r="CQ215" i="54"/>
  <c r="D216" i="54"/>
  <c r="M216" i="54"/>
  <c r="V216" i="54"/>
  <c r="AE216" i="54"/>
  <c r="CJ216" i="54"/>
  <c r="AF216" i="54"/>
  <c r="CK216" i="54"/>
  <c r="F216" i="54"/>
  <c r="O216" i="54"/>
  <c r="X216" i="54"/>
  <c r="AG216" i="54"/>
  <c r="CL216" i="54"/>
  <c r="G216" i="54"/>
  <c r="P216" i="54"/>
  <c r="Y216" i="54"/>
  <c r="AH216" i="54"/>
  <c r="CM216" i="54"/>
  <c r="H216" i="54"/>
  <c r="Q216" i="54"/>
  <c r="Z216" i="54"/>
  <c r="AI216" i="54"/>
  <c r="CN216" i="54"/>
  <c r="I216" i="54"/>
  <c r="R216" i="54"/>
  <c r="AA216" i="54"/>
  <c r="AJ216" i="54"/>
  <c r="CO216" i="54"/>
  <c r="J216" i="54"/>
  <c r="S216" i="54"/>
  <c r="AB216" i="54"/>
  <c r="AK216" i="54"/>
  <c r="CP216" i="54"/>
  <c r="K216" i="54"/>
  <c r="T216" i="54"/>
  <c r="AC216" i="54"/>
  <c r="AL216" i="54"/>
  <c r="CQ216" i="54"/>
  <c r="D217" i="54"/>
  <c r="M217" i="54"/>
  <c r="V217" i="54"/>
  <c r="AE217" i="54"/>
  <c r="CJ217" i="54"/>
  <c r="AF217" i="54"/>
  <c r="CK217" i="54"/>
  <c r="F217" i="54"/>
  <c r="O217" i="54"/>
  <c r="X217" i="54"/>
  <c r="AG217" i="54"/>
  <c r="CL217" i="54"/>
  <c r="G217" i="54"/>
  <c r="P217" i="54"/>
  <c r="Y217" i="54"/>
  <c r="AH217" i="54"/>
  <c r="CM217" i="54"/>
  <c r="H217" i="54"/>
  <c r="Q217" i="54"/>
  <c r="Z217" i="54"/>
  <c r="AI217" i="54"/>
  <c r="CN217" i="54"/>
  <c r="I217" i="54"/>
  <c r="R217" i="54"/>
  <c r="AA217" i="54"/>
  <c r="AJ217" i="54"/>
  <c r="CO217" i="54"/>
  <c r="J217" i="54"/>
  <c r="S217" i="54"/>
  <c r="AB217" i="54"/>
  <c r="AK217" i="54"/>
  <c r="CP217" i="54"/>
  <c r="K217" i="54"/>
  <c r="T217" i="54"/>
  <c r="AC217" i="54"/>
  <c r="AL217" i="54"/>
  <c r="CQ217" i="54"/>
  <c r="D218" i="54"/>
  <c r="M218" i="54"/>
  <c r="V218" i="54"/>
  <c r="AE218" i="54"/>
  <c r="AN218" i="54"/>
  <c r="CJ218" i="54"/>
  <c r="AO218" i="54"/>
  <c r="CK218" i="54"/>
  <c r="F218" i="54"/>
  <c r="O218" i="54"/>
  <c r="X218" i="54"/>
  <c r="AG218" i="54"/>
  <c r="AP218" i="54"/>
  <c r="CL218" i="54"/>
  <c r="G218" i="54"/>
  <c r="P218" i="54"/>
  <c r="Y218" i="54"/>
  <c r="AH218" i="54"/>
  <c r="AQ218" i="54"/>
  <c r="CM218" i="54"/>
  <c r="H218" i="54"/>
  <c r="Q218" i="54"/>
  <c r="Z218" i="54"/>
  <c r="AI218" i="54"/>
  <c r="AR218" i="54"/>
  <c r="CN218" i="54"/>
  <c r="I218" i="54"/>
  <c r="R218" i="54"/>
  <c r="AA218" i="54"/>
  <c r="AJ218" i="54"/>
  <c r="AS218" i="54"/>
  <c r="CO218" i="54"/>
  <c r="J218" i="54"/>
  <c r="S218" i="54"/>
  <c r="AB218" i="54"/>
  <c r="AK218" i="54"/>
  <c r="AT218" i="54"/>
  <c r="CP218" i="54"/>
  <c r="K218" i="54"/>
  <c r="T218" i="54"/>
  <c r="AC218" i="54"/>
  <c r="AL218" i="54"/>
  <c r="AU218" i="54"/>
  <c r="CQ218" i="54"/>
  <c r="D219" i="54"/>
  <c r="M219" i="54"/>
  <c r="V219" i="54"/>
  <c r="AE219" i="54"/>
  <c r="AN219" i="54"/>
  <c r="CJ219" i="54"/>
  <c r="AO219" i="54"/>
  <c r="CK219" i="54"/>
  <c r="F219" i="54"/>
  <c r="O219" i="54"/>
  <c r="X219" i="54"/>
  <c r="AG219" i="54"/>
  <c r="AP219" i="54"/>
  <c r="CL219" i="54"/>
  <c r="G219" i="54"/>
  <c r="P219" i="54"/>
  <c r="Y219" i="54"/>
  <c r="AH219" i="54"/>
  <c r="AQ219" i="54"/>
  <c r="CM219" i="54"/>
  <c r="H219" i="54"/>
  <c r="Q219" i="54"/>
  <c r="Z219" i="54"/>
  <c r="AI219" i="54"/>
  <c r="AR219" i="54"/>
  <c r="CN219" i="54"/>
  <c r="I219" i="54"/>
  <c r="R219" i="54"/>
  <c r="AA219" i="54"/>
  <c r="AJ219" i="54"/>
  <c r="AS219" i="54"/>
  <c r="CO219" i="54"/>
  <c r="J219" i="54"/>
  <c r="S219" i="54"/>
  <c r="AB219" i="54"/>
  <c r="AK219" i="54"/>
  <c r="AT219" i="54"/>
  <c r="CP219" i="54"/>
  <c r="K219" i="54"/>
  <c r="T219" i="54"/>
  <c r="AC219" i="54"/>
  <c r="AL219" i="54"/>
  <c r="AU219" i="54"/>
  <c r="CQ219" i="54"/>
  <c r="D220" i="54"/>
  <c r="M220" i="54"/>
  <c r="V220" i="54"/>
  <c r="AE220" i="54"/>
  <c r="AN220" i="54"/>
  <c r="CJ220" i="54"/>
  <c r="AO220" i="54"/>
  <c r="CK220" i="54"/>
  <c r="F220" i="54"/>
  <c r="O220" i="54"/>
  <c r="X220" i="54"/>
  <c r="AG220" i="54"/>
  <c r="AP220" i="54"/>
  <c r="CL220" i="54"/>
  <c r="G220" i="54"/>
  <c r="P220" i="54"/>
  <c r="Y220" i="54"/>
  <c r="AH220" i="54"/>
  <c r="AQ220" i="54"/>
  <c r="CM220" i="54"/>
  <c r="H220" i="54"/>
  <c r="Q220" i="54"/>
  <c r="Z220" i="54"/>
  <c r="AI220" i="54"/>
  <c r="AR220" i="54"/>
  <c r="CN220" i="54"/>
  <c r="I220" i="54"/>
  <c r="R220" i="54"/>
  <c r="AA220" i="54"/>
  <c r="AJ220" i="54"/>
  <c r="AS220" i="54"/>
  <c r="CO220" i="54"/>
  <c r="J220" i="54"/>
  <c r="S220" i="54"/>
  <c r="AB220" i="54"/>
  <c r="AK220" i="54"/>
  <c r="AT220" i="54"/>
  <c r="CP220" i="54"/>
  <c r="K220" i="54"/>
  <c r="T220" i="54"/>
  <c r="AC220" i="54"/>
  <c r="AL220" i="54"/>
  <c r="AU220" i="54"/>
  <c r="CQ220" i="54"/>
  <c r="D221" i="54"/>
  <c r="M221" i="54"/>
  <c r="V221" i="54"/>
  <c r="AE221" i="54"/>
  <c r="AN221" i="54"/>
  <c r="CJ221" i="54"/>
  <c r="AO221" i="54"/>
  <c r="CK221" i="54"/>
  <c r="F221" i="54"/>
  <c r="O221" i="54"/>
  <c r="X221" i="54"/>
  <c r="AG221" i="54"/>
  <c r="AP221" i="54"/>
  <c r="CL221" i="54"/>
  <c r="G221" i="54"/>
  <c r="P221" i="54"/>
  <c r="Y221" i="54"/>
  <c r="AH221" i="54"/>
  <c r="AQ221" i="54"/>
  <c r="CM221" i="54"/>
  <c r="H221" i="54"/>
  <c r="Q221" i="54"/>
  <c r="Z221" i="54"/>
  <c r="AI221" i="54"/>
  <c r="AR221" i="54"/>
  <c r="CN221" i="54"/>
  <c r="I221" i="54"/>
  <c r="R221" i="54"/>
  <c r="AA221" i="54"/>
  <c r="AJ221" i="54"/>
  <c r="AS221" i="54"/>
  <c r="CO221" i="54"/>
  <c r="J221" i="54"/>
  <c r="S221" i="54"/>
  <c r="AB221" i="54"/>
  <c r="AK221" i="54"/>
  <c r="AT221" i="54"/>
  <c r="CP221" i="54"/>
  <c r="K221" i="54"/>
  <c r="T221" i="54"/>
  <c r="AC221" i="54"/>
  <c r="AL221" i="54"/>
  <c r="AU221" i="54"/>
  <c r="CQ221" i="54"/>
  <c r="D222" i="54"/>
  <c r="M222" i="54"/>
  <c r="V222" i="54"/>
  <c r="AE222" i="54"/>
  <c r="AN222" i="54"/>
  <c r="CJ222" i="54"/>
  <c r="AO222" i="54"/>
  <c r="CK222" i="54"/>
  <c r="F222" i="54"/>
  <c r="O222" i="54"/>
  <c r="X222" i="54"/>
  <c r="AG222" i="54"/>
  <c r="AP222" i="54"/>
  <c r="CL222" i="54"/>
  <c r="G222" i="54"/>
  <c r="P222" i="54"/>
  <c r="Y222" i="54"/>
  <c r="AH222" i="54"/>
  <c r="AQ222" i="54"/>
  <c r="CM222" i="54"/>
  <c r="H222" i="54"/>
  <c r="Q222" i="54"/>
  <c r="Z222" i="54"/>
  <c r="AI222" i="54"/>
  <c r="AR222" i="54"/>
  <c r="CN222" i="54"/>
  <c r="I222" i="54"/>
  <c r="R222" i="54"/>
  <c r="AA222" i="54"/>
  <c r="AJ222" i="54"/>
  <c r="AS222" i="54"/>
  <c r="CO222" i="54"/>
  <c r="J222" i="54"/>
  <c r="S222" i="54"/>
  <c r="AB222" i="54"/>
  <c r="AK222" i="54"/>
  <c r="AT222" i="54"/>
  <c r="CP222" i="54"/>
  <c r="K222" i="54"/>
  <c r="T222" i="54"/>
  <c r="AC222" i="54"/>
  <c r="AL222" i="54"/>
  <c r="AU222" i="54"/>
  <c r="CQ222" i="54"/>
  <c r="D223" i="54"/>
  <c r="M223" i="54"/>
  <c r="V223" i="54"/>
  <c r="AE223" i="54"/>
  <c r="AN223" i="54"/>
  <c r="CJ223" i="54"/>
  <c r="AO223" i="54"/>
  <c r="CK223" i="54"/>
  <c r="F223" i="54"/>
  <c r="O223" i="54"/>
  <c r="X223" i="54"/>
  <c r="AG223" i="54"/>
  <c r="AP223" i="54"/>
  <c r="CL223" i="54"/>
  <c r="G223" i="54"/>
  <c r="P223" i="54"/>
  <c r="Y223" i="54"/>
  <c r="AH223" i="54"/>
  <c r="AQ223" i="54"/>
  <c r="CM223" i="54"/>
  <c r="H223" i="54"/>
  <c r="Q223" i="54"/>
  <c r="Z223" i="54"/>
  <c r="AI223" i="54"/>
  <c r="AR223" i="54"/>
  <c r="CN223" i="54"/>
  <c r="I223" i="54"/>
  <c r="R223" i="54"/>
  <c r="AA223" i="54"/>
  <c r="AJ223" i="54"/>
  <c r="AS223" i="54"/>
  <c r="CO223" i="54"/>
  <c r="J223" i="54"/>
  <c r="S223" i="54"/>
  <c r="AB223" i="54"/>
  <c r="AK223" i="54"/>
  <c r="AT223" i="54"/>
  <c r="CP223" i="54"/>
  <c r="K223" i="54"/>
  <c r="T223" i="54"/>
  <c r="AC223" i="54"/>
  <c r="AL223" i="54"/>
  <c r="AU223" i="54"/>
  <c r="CQ223" i="54"/>
  <c r="D224" i="54"/>
  <c r="M224" i="54"/>
  <c r="V224" i="54"/>
  <c r="AE224" i="54"/>
  <c r="AN224" i="54"/>
  <c r="CJ224" i="54"/>
  <c r="AO224" i="54"/>
  <c r="CK224" i="54"/>
  <c r="F224" i="54"/>
  <c r="O224" i="54"/>
  <c r="X224" i="54"/>
  <c r="AG224" i="54"/>
  <c r="AP224" i="54"/>
  <c r="CL224" i="54"/>
  <c r="G224" i="54"/>
  <c r="P224" i="54"/>
  <c r="Y224" i="54"/>
  <c r="AH224" i="54"/>
  <c r="AQ224" i="54"/>
  <c r="CM224" i="54"/>
  <c r="H224" i="54"/>
  <c r="Q224" i="54"/>
  <c r="Z224" i="54"/>
  <c r="AI224" i="54"/>
  <c r="AR224" i="54"/>
  <c r="CN224" i="54"/>
  <c r="I224" i="54"/>
  <c r="R224" i="54"/>
  <c r="AA224" i="54"/>
  <c r="AJ224" i="54"/>
  <c r="AS224" i="54"/>
  <c r="CO224" i="54"/>
  <c r="J224" i="54"/>
  <c r="S224" i="54"/>
  <c r="AB224" i="54"/>
  <c r="AK224" i="54"/>
  <c r="AT224" i="54"/>
  <c r="CP224" i="54"/>
  <c r="K224" i="54"/>
  <c r="T224" i="54"/>
  <c r="AC224" i="54"/>
  <c r="AL224" i="54"/>
  <c r="AU224" i="54"/>
  <c r="CQ224" i="54"/>
  <c r="D225" i="54"/>
  <c r="M225" i="54"/>
  <c r="V225" i="54"/>
  <c r="AE225" i="54"/>
  <c r="AN225" i="54"/>
  <c r="CJ225" i="54"/>
  <c r="AO225" i="54"/>
  <c r="CK225" i="54"/>
  <c r="F225" i="54"/>
  <c r="O225" i="54"/>
  <c r="X225" i="54"/>
  <c r="AG225" i="54"/>
  <c r="AP225" i="54"/>
  <c r="CL225" i="54"/>
  <c r="G225" i="54"/>
  <c r="P225" i="54"/>
  <c r="Y225" i="54"/>
  <c r="AH225" i="54"/>
  <c r="AQ225" i="54"/>
  <c r="CM225" i="54"/>
  <c r="H225" i="54"/>
  <c r="Q225" i="54"/>
  <c r="Z225" i="54"/>
  <c r="AI225" i="54"/>
  <c r="AR225" i="54"/>
  <c r="CN225" i="54"/>
  <c r="I225" i="54"/>
  <c r="R225" i="54"/>
  <c r="AA225" i="54"/>
  <c r="AJ225" i="54"/>
  <c r="AS225" i="54"/>
  <c r="CO225" i="54"/>
  <c r="J225" i="54"/>
  <c r="S225" i="54"/>
  <c r="AB225" i="54"/>
  <c r="AK225" i="54"/>
  <c r="AT225" i="54"/>
  <c r="CP225" i="54"/>
  <c r="K225" i="54"/>
  <c r="T225" i="54"/>
  <c r="AC225" i="54"/>
  <c r="AL225" i="54"/>
  <c r="AU225" i="54"/>
  <c r="CQ225" i="54"/>
  <c r="D226" i="54"/>
  <c r="M226" i="54"/>
  <c r="V226" i="54"/>
  <c r="AE226" i="54"/>
  <c r="AN226" i="54"/>
  <c r="CJ226" i="54"/>
  <c r="AO226" i="54"/>
  <c r="CK226" i="54"/>
  <c r="F226" i="54"/>
  <c r="O226" i="54"/>
  <c r="X226" i="54"/>
  <c r="AG226" i="54"/>
  <c r="AP226" i="54"/>
  <c r="CL226" i="54"/>
  <c r="G226" i="54"/>
  <c r="P226" i="54"/>
  <c r="Y226" i="54"/>
  <c r="AH226" i="54"/>
  <c r="AQ226" i="54"/>
  <c r="CM226" i="54"/>
  <c r="H226" i="54"/>
  <c r="Q226" i="54"/>
  <c r="Z226" i="54"/>
  <c r="AI226" i="54"/>
  <c r="AR226" i="54"/>
  <c r="CN226" i="54"/>
  <c r="I226" i="54"/>
  <c r="R226" i="54"/>
  <c r="AA226" i="54"/>
  <c r="AJ226" i="54"/>
  <c r="AS226" i="54"/>
  <c r="CO226" i="54"/>
  <c r="J226" i="54"/>
  <c r="S226" i="54"/>
  <c r="AB226" i="54"/>
  <c r="AK226" i="54"/>
  <c r="AT226" i="54"/>
  <c r="CP226" i="54"/>
  <c r="K226" i="54"/>
  <c r="T226" i="54"/>
  <c r="AC226" i="54"/>
  <c r="AL226" i="54"/>
  <c r="AU226" i="54"/>
  <c r="CQ226" i="54"/>
  <c r="D227" i="54"/>
  <c r="M227" i="54"/>
  <c r="V227" i="54"/>
  <c r="AE227" i="54"/>
  <c r="AN227" i="54"/>
  <c r="CJ227" i="54"/>
  <c r="AO227" i="54"/>
  <c r="CK227" i="54"/>
  <c r="F227" i="54"/>
  <c r="O227" i="54"/>
  <c r="X227" i="54"/>
  <c r="AG227" i="54"/>
  <c r="AP227" i="54"/>
  <c r="CL227" i="54"/>
  <c r="G227" i="54"/>
  <c r="P227" i="54"/>
  <c r="Y227" i="54"/>
  <c r="AH227" i="54"/>
  <c r="AQ227" i="54"/>
  <c r="CM227" i="54"/>
  <c r="H227" i="54"/>
  <c r="Q227" i="54"/>
  <c r="Z227" i="54"/>
  <c r="AI227" i="54"/>
  <c r="AR227" i="54"/>
  <c r="CN227" i="54"/>
  <c r="I227" i="54"/>
  <c r="R227" i="54"/>
  <c r="AA227" i="54"/>
  <c r="AJ227" i="54"/>
  <c r="AS227" i="54"/>
  <c r="CO227" i="54"/>
  <c r="J227" i="54"/>
  <c r="S227" i="54"/>
  <c r="AB227" i="54"/>
  <c r="AK227" i="54"/>
  <c r="AT227" i="54"/>
  <c r="CP227" i="54"/>
  <c r="K227" i="54"/>
  <c r="T227" i="54"/>
  <c r="AC227" i="54"/>
  <c r="AL227" i="54"/>
  <c r="AU227" i="54"/>
  <c r="CQ227" i="54"/>
  <c r="D228" i="54"/>
  <c r="M228" i="54"/>
  <c r="V228" i="54"/>
  <c r="AE228" i="54"/>
  <c r="AN228" i="54"/>
  <c r="CJ228" i="54"/>
  <c r="AO228" i="54"/>
  <c r="CK228" i="54"/>
  <c r="F228" i="54"/>
  <c r="O228" i="54"/>
  <c r="X228" i="54"/>
  <c r="AG228" i="54"/>
  <c r="AP228" i="54"/>
  <c r="CL228" i="54"/>
  <c r="G228" i="54"/>
  <c r="P228" i="54"/>
  <c r="Y228" i="54"/>
  <c r="AH228" i="54"/>
  <c r="AQ228" i="54"/>
  <c r="CM228" i="54"/>
  <c r="H228" i="54"/>
  <c r="Q228" i="54"/>
  <c r="Z228" i="54"/>
  <c r="AI228" i="54"/>
  <c r="AR228" i="54"/>
  <c r="CN228" i="54"/>
  <c r="I228" i="54"/>
  <c r="R228" i="54"/>
  <c r="AA228" i="54"/>
  <c r="AJ228" i="54"/>
  <c r="AS228" i="54"/>
  <c r="CO228" i="54"/>
  <c r="J228" i="54"/>
  <c r="S228" i="54"/>
  <c r="AB228" i="54"/>
  <c r="AK228" i="54"/>
  <c r="AT228" i="54"/>
  <c r="CP228" i="54"/>
  <c r="K228" i="54"/>
  <c r="T228" i="54"/>
  <c r="AC228" i="54"/>
  <c r="AL228" i="54"/>
  <c r="AU228" i="54"/>
  <c r="CQ228" i="54"/>
  <c r="D229" i="54"/>
  <c r="M229" i="54"/>
  <c r="V229" i="54"/>
  <c r="AE229" i="54"/>
  <c r="AN229" i="54"/>
  <c r="CJ229" i="54"/>
  <c r="AO229" i="54"/>
  <c r="CK229" i="54"/>
  <c r="F229" i="54"/>
  <c r="O229" i="54"/>
  <c r="X229" i="54"/>
  <c r="AG229" i="54"/>
  <c r="AP229" i="54"/>
  <c r="CL229" i="54"/>
  <c r="G229" i="54"/>
  <c r="P229" i="54"/>
  <c r="Y229" i="54"/>
  <c r="AH229" i="54"/>
  <c r="AQ229" i="54"/>
  <c r="CM229" i="54"/>
  <c r="H229" i="54"/>
  <c r="Q229" i="54"/>
  <c r="Z229" i="54"/>
  <c r="AI229" i="54"/>
  <c r="AR229" i="54"/>
  <c r="CN229" i="54"/>
  <c r="I229" i="54"/>
  <c r="R229" i="54"/>
  <c r="AA229" i="54"/>
  <c r="AJ229" i="54"/>
  <c r="AS229" i="54"/>
  <c r="CO229" i="54"/>
  <c r="J229" i="54"/>
  <c r="S229" i="54"/>
  <c r="AB229" i="54"/>
  <c r="AK229" i="54"/>
  <c r="AT229" i="54"/>
  <c r="CP229" i="54"/>
  <c r="K229" i="54"/>
  <c r="T229" i="54"/>
  <c r="AC229" i="54"/>
  <c r="AL229" i="54"/>
  <c r="AU229" i="54"/>
  <c r="CQ229" i="54"/>
  <c r="D230" i="54"/>
  <c r="M230" i="54"/>
  <c r="V230" i="54"/>
  <c r="AE230" i="54"/>
  <c r="AN230" i="54"/>
  <c r="CJ230" i="54"/>
  <c r="AO230" i="54"/>
  <c r="CK230" i="54"/>
  <c r="F230" i="54"/>
  <c r="O230" i="54"/>
  <c r="X230" i="54"/>
  <c r="AG230" i="54"/>
  <c r="AP230" i="54"/>
  <c r="CL230" i="54"/>
  <c r="G230" i="54"/>
  <c r="P230" i="54"/>
  <c r="Y230" i="54"/>
  <c r="AH230" i="54"/>
  <c r="AQ230" i="54"/>
  <c r="CM230" i="54"/>
  <c r="H230" i="54"/>
  <c r="Q230" i="54"/>
  <c r="Z230" i="54"/>
  <c r="AI230" i="54"/>
  <c r="AR230" i="54"/>
  <c r="CN230" i="54"/>
  <c r="I230" i="54"/>
  <c r="R230" i="54"/>
  <c r="AA230" i="54"/>
  <c r="AJ230" i="54"/>
  <c r="AS230" i="54"/>
  <c r="CO230" i="54"/>
  <c r="J230" i="54"/>
  <c r="S230" i="54"/>
  <c r="AB230" i="54"/>
  <c r="AK230" i="54"/>
  <c r="AT230" i="54"/>
  <c r="CP230" i="54"/>
  <c r="K230" i="54"/>
  <c r="T230" i="54"/>
  <c r="AC230" i="54"/>
  <c r="AL230" i="54"/>
  <c r="AU230" i="54"/>
  <c r="CQ230" i="54"/>
  <c r="D231" i="54"/>
  <c r="M231" i="54"/>
  <c r="V231" i="54"/>
  <c r="AE231" i="54"/>
  <c r="AN231" i="54"/>
  <c r="CJ231" i="54"/>
  <c r="AO231" i="54"/>
  <c r="CK231" i="54"/>
  <c r="F231" i="54"/>
  <c r="O231" i="54"/>
  <c r="X231" i="54"/>
  <c r="AG231" i="54"/>
  <c r="AP231" i="54"/>
  <c r="CL231" i="54"/>
  <c r="G231" i="54"/>
  <c r="P231" i="54"/>
  <c r="Y231" i="54"/>
  <c r="AH231" i="54"/>
  <c r="AQ231" i="54"/>
  <c r="CM231" i="54"/>
  <c r="H231" i="54"/>
  <c r="Q231" i="54"/>
  <c r="Z231" i="54"/>
  <c r="AI231" i="54"/>
  <c r="AR231" i="54"/>
  <c r="CN231" i="54"/>
  <c r="I231" i="54"/>
  <c r="R231" i="54"/>
  <c r="AA231" i="54"/>
  <c r="AJ231" i="54"/>
  <c r="AS231" i="54"/>
  <c r="CO231" i="54"/>
  <c r="J231" i="54"/>
  <c r="S231" i="54"/>
  <c r="AB231" i="54"/>
  <c r="AK231" i="54"/>
  <c r="AT231" i="54"/>
  <c r="CP231" i="54"/>
  <c r="K231" i="54"/>
  <c r="T231" i="54"/>
  <c r="AC231" i="54"/>
  <c r="AL231" i="54"/>
  <c r="AU231" i="54"/>
  <c r="CQ231" i="54"/>
  <c r="D232" i="54"/>
  <c r="M232" i="54"/>
  <c r="V232" i="54"/>
  <c r="AE232" i="54"/>
  <c r="AN232" i="54"/>
  <c r="CJ232" i="54"/>
  <c r="AO232" i="54"/>
  <c r="CK232" i="54"/>
  <c r="F232" i="54"/>
  <c r="O232" i="54"/>
  <c r="X232" i="54"/>
  <c r="AG232" i="54"/>
  <c r="AP232" i="54"/>
  <c r="CL232" i="54"/>
  <c r="G232" i="54"/>
  <c r="P232" i="54"/>
  <c r="Y232" i="54"/>
  <c r="AH232" i="54"/>
  <c r="AQ232" i="54"/>
  <c r="CM232" i="54"/>
  <c r="H232" i="54"/>
  <c r="Q232" i="54"/>
  <c r="Z232" i="54"/>
  <c r="AI232" i="54"/>
  <c r="AR232" i="54"/>
  <c r="CN232" i="54"/>
  <c r="I232" i="54"/>
  <c r="R232" i="54"/>
  <c r="AA232" i="54"/>
  <c r="AJ232" i="54"/>
  <c r="AS232" i="54"/>
  <c r="CO232" i="54"/>
  <c r="J232" i="54"/>
  <c r="S232" i="54"/>
  <c r="AB232" i="54"/>
  <c r="AK232" i="54"/>
  <c r="AT232" i="54"/>
  <c r="CP232" i="54"/>
  <c r="K232" i="54"/>
  <c r="T232" i="54"/>
  <c r="AC232" i="54"/>
  <c r="AL232" i="54"/>
  <c r="AU232" i="54"/>
  <c r="CQ232" i="54"/>
  <c r="D233" i="54"/>
  <c r="M233" i="54"/>
  <c r="V233" i="54"/>
  <c r="AE233" i="54"/>
  <c r="AN233" i="54"/>
  <c r="CJ233" i="54"/>
  <c r="AO233" i="54"/>
  <c r="CK233" i="54"/>
  <c r="F233" i="54"/>
  <c r="O233" i="54"/>
  <c r="X233" i="54"/>
  <c r="AG233" i="54"/>
  <c r="AP233" i="54"/>
  <c r="CL233" i="54"/>
  <c r="G233" i="54"/>
  <c r="P233" i="54"/>
  <c r="Y233" i="54"/>
  <c r="AH233" i="54"/>
  <c r="AQ233" i="54"/>
  <c r="CM233" i="54"/>
  <c r="H233" i="54"/>
  <c r="Q233" i="54"/>
  <c r="Z233" i="54"/>
  <c r="AI233" i="54"/>
  <c r="AR233" i="54"/>
  <c r="CN233" i="54"/>
  <c r="I233" i="54"/>
  <c r="R233" i="54"/>
  <c r="AA233" i="54"/>
  <c r="AJ233" i="54"/>
  <c r="AS233" i="54"/>
  <c r="CO233" i="54"/>
  <c r="J233" i="54"/>
  <c r="S233" i="54"/>
  <c r="AB233" i="54"/>
  <c r="AK233" i="54"/>
  <c r="AT233" i="54"/>
  <c r="CP233" i="54"/>
  <c r="K233" i="54"/>
  <c r="T233" i="54"/>
  <c r="AC233" i="54"/>
  <c r="AL233" i="54"/>
  <c r="AU233" i="54"/>
  <c r="CQ233" i="54"/>
  <c r="D234" i="54"/>
  <c r="M234" i="54"/>
  <c r="V234" i="54"/>
  <c r="AE234" i="54"/>
  <c r="AN234" i="54"/>
  <c r="CJ234" i="54"/>
  <c r="AO234" i="54"/>
  <c r="CK234" i="54"/>
  <c r="F234" i="54"/>
  <c r="O234" i="54"/>
  <c r="X234" i="54"/>
  <c r="AG234" i="54"/>
  <c r="AP234" i="54"/>
  <c r="CL234" i="54"/>
  <c r="G234" i="54"/>
  <c r="P234" i="54"/>
  <c r="Y234" i="54"/>
  <c r="AH234" i="54"/>
  <c r="AQ234" i="54"/>
  <c r="CM234" i="54"/>
  <c r="H234" i="54"/>
  <c r="Q234" i="54"/>
  <c r="Z234" i="54"/>
  <c r="AI234" i="54"/>
  <c r="AR234" i="54"/>
  <c r="CN234" i="54"/>
  <c r="I234" i="54"/>
  <c r="R234" i="54"/>
  <c r="AA234" i="54"/>
  <c r="AJ234" i="54"/>
  <c r="AS234" i="54"/>
  <c r="CO234" i="54"/>
  <c r="J234" i="54"/>
  <c r="S234" i="54"/>
  <c r="AB234" i="54"/>
  <c r="AK234" i="54"/>
  <c r="AT234" i="54"/>
  <c r="CP234" i="54"/>
  <c r="K234" i="54"/>
  <c r="T234" i="54"/>
  <c r="AC234" i="54"/>
  <c r="AL234" i="54"/>
  <c r="AU234" i="54"/>
  <c r="CQ234" i="54"/>
  <c r="D235" i="54"/>
  <c r="M235" i="54"/>
  <c r="V235" i="54"/>
  <c r="AE235" i="54"/>
  <c r="AN235" i="54"/>
  <c r="CJ235" i="54"/>
  <c r="AO235" i="54"/>
  <c r="CK235" i="54"/>
  <c r="F235" i="54"/>
  <c r="O235" i="54"/>
  <c r="X235" i="54"/>
  <c r="AG235" i="54"/>
  <c r="AP235" i="54"/>
  <c r="CL235" i="54"/>
  <c r="G235" i="54"/>
  <c r="P235" i="54"/>
  <c r="Y235" i="54"/>
  <c r="AH235" i="54"/>
  <c r="AQ235" i="54"/>
  <c r="CM235" i="54"/>
  <c r="H235" i="54"/>
  <c r="Q235" i="54"/>
  <c r="Z235" i="54"/>
  <c r="AI235" i="54"/>
  <c r="AR235" i="54"/>
  <c r="CN235" i="54"/>
  <c r="I235" i="54"/>
  <c r="R235" i="54"/>
  <c r="AA235" i="54"/>
  <c r="AJ235" i="54"/>
  <c r="AS235" i="54"/>
  <c r="CO235" i="54"/>
  <c r="J235" i="54"/>
  <c r="S235" i="54"/>
  <c r="AB235" i="54"/>
  <c r="AK235" i="54"/>
  <c r="AT235" i="54"/>
  <c r="CP235" i="54"/>
  <c r="K235" i="54"/>
  <c r="T235" i="54"/>
  <c r="AC235" i="54"/>
  <c r="AL235" i="54"/>
  <c r="AU235" i="54"/>
  <c r="CQ235" i="54"/>
  <c r="D236" i="54"/>
  <c r="M236" i="54"/>
  <c r="V236" i="54"/>
  <c r="AE236" i="54"/>
  <c r="AN236" i="54"/>
  <c r="CJ236" i="54"/>
  <c r="AO236" i="54"/>
  <c r="CK236" i="54"/>
  <c r="F236" i="54"/>
  <c r="O236" i="54"/>
  <c r="X236" i="54"/>
  <c r="AG236" i="54"/>
  <c r="AP236" i="54"/>
  <c r="CL236" i="54"/>
  <c r="G236" i="54"/>
  <c r="P236" i="54"/>
  <c r="Y236" i="54"/>
  <c r="AH236" i="54"/>
  <c r="AQ236" i="54"/>
  <c r="CM236" i="54"/>
  <c r="H236" i="54"/>
  <c r="Q236" i="54"/>
  <c r="Z236" i="54"/>
  <c r="AI236" i="54"/>
  <c r="AR236" i="54"/>
  <c r="CN236" i="54"/>
  <c r="I236" i="54"/>
  <c r="R236" i="54"/>
  <c r="AA236" i="54"/>
  <c r="AJ236" i="54"/>
  <c r="AS236" i="54"/>
  <c r="CO236" i="54"/>
  <c r="J236" i="54"/>
  <c r="S236" i="54"/>
  <c r="AB236" i="54"/>
  <c r="AK236" i="54"/>
  <c r="AT236" i="54"/>
  <c r="CP236" i="54"/>
  <c r="K236" i="54"/>
  <c r="T236" i="54"/>
  <c r="AC236" i="54"/>
  <c r="AL236" i="54"/>
  <c r="AU236" i="54"/>
  <c r="CQ236" i="54"/>
  <c r="D237" i="54"/>
  <c r="M237" i="54"/>
  <c r="V237" i="54"/>
  <c r="AE237" i="54"/>
  <c r="AN237" i="54"/>
  <c r="CJ237" i="54"/>
  <c r="AO237" i="54"/>
  <c r="CK237" i="54"/>
  <c r="F237" i="54"/>
  <c r="O237" i="54"/>
  <c r="X237" i="54"/>
  <c r="AG237" i="54"/>
  <c r="AP237" i="54"/>
  <c r="CL237" i="54"/>
  <c r="G237" i="54"/>
  <c r="P237" i="54"/>
  <c r="Y237" i="54"/>
  <c r="AH237" i="54"/>
  <c r="AQ237" i="54"/>
  <c r="CM237" i="54"/>
  <c r="H237" i="54"/>
  <c r="Q237" i="54"/>
  <c r="Z237" i="54"/>
  <c r="AI237" i="54"/>
  <c r="AR237" i="54"/>
  <c r="CN237" i="54"/>
  <c r="I237" i="54"/>
  <c r="R237" i="54"/>
  <c r="AA237" i="54"/>
  <c r="AJ237" i="54"/>
  <c r="AS237" i="54"/>
  <c r="CO237" i="54"/>
  <c r="J237" i="54"/>
  <c r="S237" i="54"/>
  <c r="AB237" i="54"/>
  <c r="AK237" i="54"/>
  <c r="AT237" i="54"/>
  <c r="CP237" i="54"/>
  <c r="K237" i="54"/>
  <c r="T237" i="54"/>
  <c r="AC237" i="54"/>
  <c r="AL237" i="54"/>
  <c r="AU237" i="54"/>
  <c r="CQ237" i="54"/>
  <c r="D238" i="54"/>
  <c r="M238" i="54"/>
  <c r="V238" i="54"/>
  <c r="AE238" i="54"/>
  <c r="AN238" i="54"/>
  <c r="AW238" i="54"/>
  <c r="CJ238" i="54"/>
  <c r="AX238" i="54"/>
  <c r="CK238" i="54"/>
  <c r="F238" i="54"/>
  <c r="O238" i="54"/>
  <c r="X238" i="54"/>
  <c r="AG238" i="54"/>
  <c r="AP238" i="54"/>
  <c r="AY238" i="54"/>
  <c r="CL238" i="54"/>
  <c r="G238" i="54"/>
  <c r="P238" i="54"/>
  <c r="Y238" i="54"/>
  <c r="AH238" i="54"/>
  <c r="AQ238" i="54"/>
  <c r="AZ238" i="54"/>
  <c r="CM238" i="54"/>
  <c r="H238" i="54"/>
  <c r="Q238" i="54"/>
  <c r="Z238" i="54"/>
  <c r="AI238" i="54"/>
  <c r="AR238" i="54"/>
  <c r="BA238" i="54"/>
  <c r="CN238" i="54"/>
  <c r="I238" i="54"/>
  <c r="R238" i="54"/>
  <c r="AA238" i="54"/>
  <c r="AJ238" i="54"/>
  <c r="AS238" i="54"/>
  <c r="BB238" i="54"/>
  <c r="CO238" i="54"/>
  <c r="J238" i="54"/>
  <c r="S238" i="54"/>
  <c r="AB238" i="54"/>
  <c r="AK238" i="54"/>
  <c r="AT238" i="54"/>
  <c r="BC238" i="54"/>
  <c r="CP238" i="54"/>
  <c r="K238" i="54"/>
  <c r="T238" i="54"/>
  <c r="AC238" i="54"/>
  <c r="AL238" i="54"/>
  <c r="AU238" i="54"/>
  <c r="BD238" i="54"/>
  <c r="CQ238" i="54"/>
  <c r="M239" i="54"/>
  <c r="V239" i="54"/>
  <c r="AE239" i="54"/>
  <c r="AN239" i="54"/>
  <c r="AW239" i="54"/>
  <c r="CJ239" i="54"/>
  <c r="AX239" i="54"/>
  <c r="CK239" i="54"/>
  <c r="F239" i="54"/>
  <c r="O239" i="54"/>
  <c r="X239" i="54"/>
  <c r="AG239" i="54"/>
  <c r="AP239" i="54"/>
  <c r="AY239" i="54"/>
  <c r="CL239" i="54"/>
  <c r="G239" i="54"/>
  <c r="P239" i="54"/>
  <c r="Y239" i="54"/>
  <c r="AH239" i="54"/>
  <c r="AQ239" i="54"/>
  <c r="AZ239" i="54"/>
  <c r="CM239" i="54"/>
  <c r="H239" i="54"/>
  <c r="Q239" i="54"/>
  <c r="Z239" i="54"/>
  <c r="AI239" i="54"/>
  <c r="AR239" i="54"/>
  <c r="BA239" i="54"/>
  <c r="CN239" i="54"/>
  <c r="I239" i="54"/>
  <c r="R239" i="54"/>
  <c r="AA239" i="54"/>
  <c r="AJ239" i="54"/>
  <c r="AS239" i="54"/>
  <c r="BB239" i="54"/>
  <c r="CO239" i="54"/>
  <c r="J239" i="54"/>
  <c r="S239" i="54"/>
  <c r="AB239" i="54"/>
  <c r="AK239" i="54"/>
  <c r="AT239" i="54"/>
  <c r="BC239" i="54"/>
  <c r="CP239" i="54"/>
  <c r="K239" i="54"/>
  <c r="T239" i="54"/>
  <c r="AC239" i="54"/>
  <c r="AL239" i="54"/>
  <c r="AU239" i="54"/>
  <c r="BD239" i="54"/>
  <c r="CQ239" i="54"/>
  <c r="M240" i="54"/>
  <c r="V240" i="54"/>
  <c r="AE240" i="54"/>
  <c r="AN240" i="54"/>
  <c r="AW240" i="54"/>
  <c r="CJ240" i="54"/>
  <c r="AX240" i="54"/>
  <c r="CK240" i="54"/>
  <c r="F240" i="54"/>
  <c r="O240" i="54"/>
  <c r="X240" i="54"/>
  <c r="AG240" i="54"/>
  <c r="AP240" i="54"/>
  <c r="AY240" i="54"/>
  <c r="CL240" i="54"/>
  <c r="G240" i="54"/>
  <c r="P240" i="54"/>
  <c r="Y240" i="54"/>
  <c r="AH240" i="54"/>
  <c r="AQ240" i="54"/>
  <c r="AZ240" i="54"/>
  <c r="CM240" i="54"/>
  <c r="H240" i="54"/>
  <c r="Q240" i="54"/>
  <c r="Z240" i="54"/>
  <c r="AI240" i="54"/>
  <c r="AR240" i="54"/>
  <c r="BA240" i="54"/>
  <c r="CN240" i="54"/>
  <c r="I240" i="54"/>
  <c r="R240" i="54"/>
  <c r="AA240" i="54"/>
  <c r="AJ240" i="54"/>
  <c r="AS240" i="54"/>
  <c r="BB240" i="54"/>
  <c r="CO240" i="54"/>
  <c r="J240" i="54"/>
  <c r="S240" i="54"/>
  <c r="AB240" i="54"/>
  <c r="AK240" i="54"/>
  <c r="AT240" i="54"/>
  <c r="BC240" i="54"/>
  <c r="CP240" i="54"/>
  <c r="K240" i="54"/>
  <c r="T240" i="54"/>
  <c r="AC240" i="54"/>
  <c r="AL240" i="54"/>
  <c r="AU240" i="54"/>
  <c r="BD240" i="54"/>
  <c r="CQ240" i="54"/>
  <c r="M241" i="54"/>
  <c r="V241" i="54"/>
  <c r="AE241" i="54"/>
  <c r="AN241" i="54"/>
  <c r="AW241" i="54"/>
  <c r="CJ241" i="54"/>
  <c r="AX241" i="54"/>
  <c r="CK241" i="54"/>
  <c r="F241" i="54"/>
  <c r="O241" i="54"/>
  <c r="X241" i="54"/>
  <c r="AG241" i="54"/>
  <c r="AP241" i="54"/>
  <c r="AY241" i="54"/>
  <c r="CL241" i="54"/>
  <c r="G241" i="54"/>
  <c r="P241" i="54"/>
  <c r="Y241" i="54"/>
  <c r="AH241" i="54"/>
  <c r="AQ241" i="54"/>
  <c r="AZ241" i="54"/>
  <c r="CM241" i="54"/>
  <c r="H241" i="54"/>
  <c r="Q241" i="54"/>
  <c r="Z241" i="54"/>
  <c r="AI241" i="54"/>
  <c r="AR241" i="54"/>
  <c r="BA241" i="54"/>
  <c r="CN241" i="54"/>
  <c r="I241" i="54"/>
  <c r="R241" i="54"/>
  <c r="AA241" i="54"/>
  <c r="AJ241" i="54"/>
  <c r="AS241" i="54"/>
  <c r="BB241" i="54"/>
  <c r="CO241" i="54"/>
  <c r="J241" i="54"/>
  <c r="S241" i="54"/>
  <c r="AB241" i="54"/>
  <c r="AK241" i="54"/>
  <c r="AT241" i="54"/>
  <c r="BC241" i="54"/>
  <c r="CP241" i="54"/>
  <c r="K241" i="54"/>
  <c r="T241" i="54"/>
  <c r="AC241" i="54"/>
  <c r="AL241" i="54"/>
  <c r="AU241" i="54"/>
  <c r="BD241" i="54"/>
  <c r="CQ241" i="54"/>
  <c r="M242" i="54"/>
  <c r="V242" i="54"/>
  <c r="AE242" i="54"/>
  <c r="AN242" i="54"/>
  <c r="AW242" i="54"/>
  <c r="CJ242" i="54"/>
  <c r="AX242" i="54"/>
  <c r="CK242" i="54"/>
  <c r="F242" i="54"/>
  <c r="O242" i="54"/>
  <c r="X242" i="54"/>
  <c r="AG242" i="54"/>
  <c r="AP242" i="54"/>
  <c r="AY242" i="54"/>
  <c r="CL242" i="54"/>
  <c r="G242" i="54"/>
  <c r="P242" i="54"/>
  <c r="Y242" i="54"/>
  <c r="AH242" i="54"/>
  <c r="AQ242" i="54"/>
  <c r="AZ242" i="54"/>
  <c r="CM242" i="54"/>
  <c r="H242" i="54"/>
  <c r="Q242" i="54"/>
  <c r="Z242" i="54"/>
  <c r="AI242" i="54"/>
  <c r="AR242" i="54"/>
  <c r="BA242" i="54"/>
  <c r="CN242" i="54"/>
  <c r="I242" i="54"/>
  <c r="R242" i="54"/>
  <c r="AA242" i="54"/>
  <c r="AJ242" i="54"/>
  <c r="AS242" i="54"/>
  <c r="BB242" i="54"/>
  <c r="CO242" i="54"/>
  <c r="J242" i="54"/>
  <c r="S242" i="54"/>
  <c r="AB242" i="54"/>
  <c r="AK242" i="54"/>
  <c r="AT242" i="54"/>
  <c r="BC242" i="54"/>
  <c r="CP242" i="54"/>
  <c r="K242" i="54"/>
  <c r="T242" i="54"/>
  <c r="AC242" i="54"/>
  <c r="AL242" i="54"/>
  <c r="AU242" i="54"/>
  <c r="BD242" i="54"/>
  <c r="CQ242" i="54"/>
  <c r="M243" i="54"/>
  <c r="V243" i="54"/>
  <c r="AE243" i="54"/>
  <c r="AN243" i="54"/>
  <c r="AW243" i="54"/>
  <c r="CJ243" i="54"/>
  <c r="AX243" i="54"/>
  <c r="CK243" i="54"/>
  <c r="F243" i="54"/>
  <c r="O243" i="54"/>
  <c r="X243" i="54"/>
  <c r="AG243" i="54"/>
  <c r="AP243" i="54"/>
  <c r="AY243" i="54"/>
  <c r="CL243" i="54"/>
  <c r="G243" i="54"/>
  <c r="P243" i="54"/>
  <c r="Y243" i="54"/>
  <c r="AH243" i="54"/>
  <c r="AQ243" i="54"/>
  <c r="AZ243" i="54"/>
  <c r="CM243" i="54"/>
  <c r="H243" i="54"/>
  <c r="Q243" i="54"/>
  <c r="Z243" i="54"/>
  <c r="AI243" i="54"/>
  <c r="AR243" i="54"/>
  <c r="BA243" i="54"/>
  <c r="CN243" i="54"/>
  <c r="I243" i="54"/>
  <c r="R243" i="54"/>
  <c r="AA243" i="54"/>
  <c r="AJ243" i="54"/>
  <c r="AS243" i="54"/>
  <c r="BB243" i="54"/>
  <c r="CO243" i="54"/>
  <c r="J243" i="54"/>
  <c r="S243" i="54"/>
  <c r="AB243" i="54"/>
  <c r="AK243" i="54"/>
  <c r="AT243" i="54"/>
  <c r="BC243" i="54"/>
  <c r="CP243" i="54"/>
  <c r="K243" i="54"/>
  <c r="T243" i="54"/>
  <c r="AC243" i="54"/>
  <c r="AL243" i="54"/>
  <c r="AU243" i="54"/>
  <c r="BD243" i="54"/>
  <c r="CQ243" i="54"/>
  <c r="M244" i="54"/>
  <c r="V244" i="54"/>
  <c r="AE244" i="54"/>
  <c r="AN244" i="54"/>
  <c r="AW244" i="54"/>
  <c r="CJ244" i="54"/>
  <c r="AX244" i="54"/>
  <c r="CK244" i="54"/>
  <c r="F244" i="54"/>
  <c r="O244" i="54"/>
  <c r="X244" i="54"/>
  <c r="AG244" i="54"/>
  <c r="AP244" i="54"/>
  <c r="AY244" i="54"/>
  <c r="CL244" i="54"/>
  <c r="G244" i="54"/>
  <c r="P244" i="54"/>
  <c r="Y244" i="54"/>
  <c r="AH244" i="54"/>
  <c r="AQ244" i="54"/>
  <c r="AZ244" i="54"/>
  <c r="CM244" i="54"/>
  <c r="H244" i="54"/>
  <c r="Q244" i="54"/>
  <c r="Z244" i="54"/>
  <c r="AI244" i="54"/>
  <c r="AR244" i="54"/>
  <c r="BA244" i="54"/>
  <c r="CN244" i="54"/>
  <c r="I244" i="54"/>
  <c r="R244" i="54"/>
  <c r="AA244" i="54"/>
  <c r="AJ244" i="54"/>
  <c r="AS244" i="54"/>
  <c r="BB244" i="54"/>
  <c r="CO244" i="54"/>
  <c r="J244" i="54"/>
  <c r="S244" i="54"/>
  <c r="AB244" i="54"/>
  <c r="AK244" i="54"/>
  <c r="AT244" i="54"/>
  <c r="BC244" i="54"/>
  <c r="CP244" i="54"/>
  <c r="K244" i="54"/>
  <c r="T244" i="54"/>
  <c r="AC244" i="54"/>
  <c r="AL244" i="54"/>
  <c r="AU244" i="54"/>
  <c r="BD244" i="54"/>
  <c r="CQ244" i="54"/>
  <c r="M245" i="54"/>
  <c r="V245" i="54"/>
  <c r="AE245" i="54"/>
  <c r="AN245" i="54"/>
  <c r="AW245" i="54"/>
  <c r="CJ245" i="54"/>
  <c r="AX245" i="54"/>
  <c r="CK245" i="54"/>
  <c r="F245" i="54"/>
  <c r="O245" i="54"/>
  <c r="X245" i="54"/>
  <c r="AG245" i="54"/>
  <c r="AP245" i="54"/>
  <c r="AY245" i="54"/>
  <c r="CL245" i="54"/>
  <c r="G245" i="54"/>
  <c r="P245" i="54"/>
  <c r="Y245" i="54"/>
  <c r="AH245" i="54"/>
  <c r="AQ245" i="54"/>
  <c r="AZ245" i="54"/>
  <c r="CM245" i="54"/>
  <c r="H245" i="54"/>
  <c r="Q245" i="54"/>
  <c r="Z245" i="54"/>
  <c r="AI245" i="54"/>
  <c r="AR245" i="54"/>
  <c r="BA245" i="54"/>
  <c r="CN245" i="54"/>
  <c r="I245" i="54"/>
  <c r="R245" i="54"/>
  <c r="AA245" i="54"/>
  <c r="AJ245" i="54"/>
  <c r="AS245" i="54"/>
  <c r="BB245" i="54"/>
  <c r="CO245" i="54"/>
  <c r="J245" i="54"/>
  <c r="S245" i="54"/>
  <c r="AB245" i="54"/>
  <c r="AK245" i="54"/>
  <c r="AT245" i="54"/>
  <c r="BC245" i="54"/>
  <c r="CP245" i="54"/>
  <c r="K245" i="54"/>
  <c r="T245" i="54"/>
  <c r="AC245" i="54"/>
  <c r="AL245" i="54"/>
  <c r="AU245" i="54"/>
  <c r="BD245" i="54"/>
  <c r="CQ245" i="54"/>
  <c r="M246" i="54"/>
  <c r="V246" i="54"/>
  <c r="AE246" i="54"/>
  <c r="AN246" i="54"/>
  <c r="AW246" i="54"/>
  <c r="CJ246" i="54"/>
  <c r="AX246" i="54"/>
  <c r="CK246" i="54"/>
  <c r="F246" i="54"/>
  <c r="O246" i="54"/>
  <c r="X246" i="54"/>
  <c r="AG246" i="54"/>
  <c r="AP246" i="54"/>
  <c r="AY246" i="54"/>
  <c r="CL246" i="54"/>
  <c r="G246" i="54"/>
  <c r="P246" i="54"/>
  <c r="Y246" i="54"/>
  <c r="AH246" i="54"/>
  <c r="AQ246" i="54"/>
  <c r="AZ246" i="54"/>
  <c r="CM246" i="54"/>
  <c r="H246" i="54"/>
  <c r="Q246" i="54"/>
  <c r="Z246" i="54"/>
  <c r="AI246" i="54"/>
  <c r="AR246" i="54"/>
  <c r="BA246" i="54"/>
  <c r="CN246" i="54"/>
  <c r="I246" i="54"/>
  <c r="R246" i="54"/>
  <c r="AA246" i="54"/>
  <c r="AJ246" i="54"/>
  <c r="AS246" i="54"/>
  <c r="BB246" i="54"/>
  <c r="CO246" i="54"/>
  <c r="J246" i="54"/>
  <c r="S246" i="54"/>
  <c r="AB246" i="54"/>
  <c r="AK246" i="54"/>
  <c r="AT246" i="54"/>
  <c r="BC246" i="54"/>
  <c r="CP246" i="54"/>
  <c r="K246" i="54"/>
  <c r="T246" i="54"/>
  <c r="AC246" i="54"/>
  <c r="AL246" i="54"/>
  <c r="AU246" i="54"/>
  <c r="BD246" i="54"/>
  <c r="CQ246" i="54"/>
  <c r="M247" i="54"/>
  <c r="V247" i="54"/>
  <c r="AE247" i="54"/>
  <c r="AN247" i="54"/>
  <c r="AW247" i="54"/>
  <c r="CJ247" i="54"/>
  <c r="AX247" i="54"/>
  <c r="CK247" i="54"/>
  <c r="F247" i="54"/>
  <c r="O247" i="54"/>
  <c r="X247" i="54"/>
  <c r="AG247" i="54"/>
  <c r="AP247" i="54"/>
  <c r="AY247" i="54"/>
  <c r="CL247" i="54"/>
  <c r="G247" i="54"/>
  <c r="P247" i="54"/>
  <c r="Y247" i="54"/>
  <c r="AH247" i="54"/>
  <c r="AQ247" i="54"/>
  <c r="AZ247" i="54"/>
  <c r="CM247" i="54"/>
  <c r="H247" i="54"/>
  <c r="Q247" i="54"/>
  <c r="Z247" i="54"/>
  <c r="AI247" i="54"/>
  <c r="AR247" i="54"/>
  <c r="BA247" i="54"/>
  <c r="CN247" i="54"/>
  <c r="I247" i="54"/>
  <c r="R247" i="54"/>
  <c r="AA247" i="54"/>
  <c r="AJ247" i="54"/>
  <c r="AS247" i="54"/>
  <c r="BB247" i="54"/>
  <c r="CO247" i="54"/>
  <c r="J247" i="54"/>
  <c r="S247" i="54"/>
  <c r="AB247" i="54"/>
  <c r="AK247" i="54"/>
  <c r="AT247" i="54"/>
  <c r="BC247" i="54"/>
  <c r="CP247" i="54"/>
  <c r="K247" i="54"/>
  <c r="T247" i="54"/>
  <c r="AC247" i="54"/>
  <c r="AL247" i="54"/>
  <c r="AU247" i="54"/>
  <c r="BD247" i="54"/>
  <c r="CQ247" i="54"/>
  <c r="M248" i="54"/>
  <c r="V248" i="54"/>
  <c r="AE248" i="54"/>
  <c r="AN248" i="54"/>
  <c r="AW248" i="54"/>
  <c r="CJ248" i="54"/>
  <c r="AX248" i="54"/>
  <c r="CK248" i="54"/>
  <c r="F248" i="54"/>
  <c r="O248" i="54"/>
  <c r="X248" i="54"/>
  <c r="AG248" i="54"/>
  <c r="AP248" i="54"/>
  <c r="AY248" i="54"/>
  <c r="CL248" i="54"/>
  <c r="G248" i="54"/>
  <c r="P248" i="54"/>
  <c r="Y248" i="54"/>
  <c r="AH248" i="54"/>
  <c r="AQ248" i="54"/>
  <c r="AZ248" i="54"/>
  <c r="CM248" i="54"/>
  <c r="H248" i="54"/>
  <c r="Q248" i="54"/>
  <c r="Z248" i="54"/>
  <c r="AI248" i="54"/>
  <c r="AR248" i="54"/>
  <c r="BA248" i="54"/>
  <c r="CN248" i="54"/>
  <c r="I248" i="54"/>
  <c r="R248" i="54"/>
  <c r="AA248" i="54"/>
  <c r="AJ248" i="54"/>
  <c r="AS248" i="54"/>
  <c r="BB248" i="54"/>
  <c r="CO248" i="54"/>
  <c r="J248" i="54"/>
  <c r="S248" i="54"/>
  <c r="AB248" i="54"/>
  <c r="AK248" i="54"/>
  <c r="AT248" i="54"/>
  <c r="BC248" i="54"/>
  <c r="CP248" i="54"/>
  <c r="K248" i="54"/>
  <c r="T248" i="54"/>
  <c r="AC248" i="54"/>
  <c r="AL248" i="54"/>
  <c r="AU248" i="54"/>
  <c r="BD248" i="54"/>
  <c r="CQ248" i="54"/>
  <c r="M249" i="54"/>
  <c r="V249" i="54"/>
  <c r="AE249" i="54"/>
  <c r="AN249" i="54"/>
  <c r="AW249" i="54"/>
  <c r="CJ249" i="54"/>
  <c r="AX249" i="54"/>
  <c r="CK249" i="54"/>
  <c r="F249" i="54"/>
  <c r="O249" i="54"/>
  <c r="X249" i="54"/>
  <c r="AG249" i="54"/>
  <c r="AP249" i="54"/>
  <c r="AY249" i="54"/>
  <c r="CL249" i="54"/>
  <c r="G249" i="54"/>
  <c r="P249" i="54"/>
  <c r="Y249" i="54"/>
  <c r="AH249" i="54"/>
  <c r="AQ249" i="54"/>
  <c r="AZ249" i="54"/>
  <c r="CM249" i="54"/>
  <c r="H249" i="54"/>
  <c r="Q249" i="54"/>
  <c r="Z249" i="54"/>
  <c r="AI249" i="54"/>
  <c r="AR249" i="54"/>
  <c r="BA249" i="54"/>
  <c r="CN249" i="54"/>
  <c r="I249" i="54"/>
  <c r="R249" i="54"/>
  <c r="AA249" i="54"/>
  <c r="AJ249" i="54"/>
  <c r="AS249" i="54"/>
  <c r="BB249" i="54"/>
  <c r="CO249" i="54"/>
  <c r="J249" i="54"/>
  <c r="S249" i="54"/>
  <c r="AB249" i="54"/>
  <c r="AK249" i="54"/>
  <c r="AT249" i="54"/>
  <c r="BC249" i="54"/>
  <c r="CP249" i="54"/>
  <c r="K249" i="54"/>
  <c r="T249" i="54"/>
  <c r="AC249" i="54"/>
  <c r="AL249" i="54"/>
  <c r="AU249" i="54"/>
  <c r="BD249" i="54"/>
  <c r="CQ249" i="54"/>
  <c r="M250" i="54"/>
  <c r="V250" i="54"/>
  <c r="AE250" i="54"/>
  <c r="AN250" i="54"/>
  <c r="AW250" i="54"/>
  <c r="CJ250" i="54"/>
  <c r="AX250" i="54"/>
  <c r="CK250" i="54"/>
  <c r="F250" i="54"/>
  <c r="O250" i="54"/>
  <c r="X250" i="54"/>
  <c r="AG250" i="54"/>
  <c r="AP250" i="54"/>
  <c r="AY250" i="54"/>
  <c r="CL250" i="54"/>
  <c r="G250" i="54"/>
  <c r="P250" i="54"/>
  <c r="Y250" i="54"/>
  <c r="AH250" i="54"/>
  <c r="AQ250" i="54"/>
  <c r="AZ250" i="54"/>
  <c r="CM250" i="54"/>
  <c r="H250" i="54"/>
  <c r="Q250" i="54"/>
  <c r="Z250" i="54"/>
  <c r="AI250" i="54"/>
  <c r="AR250" i="54"/>
  <c r="BA250" i="54"/>
  <c r="CN250" i="54"/>
  <c r="I250" i="54"/>
  <c r="R250" i="54"/>
  <c r="AA250" i="54"/>
  <c r="AJ250" i="54"/>
  <c r="AS250" i="54"/>
  <c r="BB250" i="54"/>
  <c r="CO250" i="54"/>
  <c r="J250" i="54"/>
  <c r="S250" i="54"/>
  <c r="AB250" i="54"/>
  <c r="AK250" i="54"/>
  <c r="AT250" i="54"/>
  <c r="BC250" i="54"/>
  <c r="CP250" i="54"/>
  <c r="K250" i="54"/>
  <c r="T250" i="54"/>
  <c r="AC250" i="54"/>
  <c r="AL250" i="54"/>
  <c r="AU250" i="54"/>
  <c r="BD250" i="54"/>
  <c r="CQ250" i="54"/>
  <c r="M251" i="54"/>
  <c r="V251" i="54"/>
  <c r="AE251" i="54"/>
  <c r="AN251" i="54"/>
  <c r="AW251" i="54"/>
  <c r="CJ251" i="54"/>
  <c r="AX251" i="54"/>
  <c r="CK251" i="54"/>
  <c r="F251" i="54"/>
  <c r="O251" i="54"/>
  <c r="X251" i="54"/>
  <c r="AG251" i="54"/>
  <c r="AP251" i="54"/>
  <c r="AY251" i="54"/>
  <c r="CL251" i="54"/>
  <c r="G251" i="54"/>
  <c r="P251" i="54"/>
  <c r="Y251" i="54"/>
  <c r="AH251" i="54"/>
  <c r="AQ251" i="54"/>
  <c r="AZ251" i="54"/>
  <c r="CM251" i="54"/>
  <c r="H251" i="54"/>
  <c r="Q251" i="54"/>
  <c r="Z251" i="54"/>
  <c r="AI251" i="54"/>
  <c r="AR251" i="54"/>
  <c r="BA251" i="54"/>
  <c r="CN251" i="54"/>
  <c r="I251" i="54"/>
  <c r="R251" i="54"/>
  <c r="AA251" i="54"/>
  <c r="AJ251" i="54"/>
  <c r="AS251" i="54"/>
  <c r="BB251" i="54"/>
  <c r="CO251" i="54"/>
  <c r="J251" i="54"/>
  <c r="S251" i="54"/>
  <c r="AB251" i="54"/>
  <c r="AK251" i="54"/>
  <c r="AT251" i="54"/>
  <c r="BC251" i="54"/>
  <c r="CP251" i="54"/>
  <c r="K251" i="54"/>
  <c r="T251" i="54"/>
  <c r="AC251" i="54"/>
  <c r="AL251" i="54"/>
  <c r="AU251" i="54"/>
  <c r="BD251" i="54"/>
  <c r="CQ251" i="54"/>
  <c r="M252" i="54"/>
  <c r="V252" i="54"/>
  <c r="AE252" i="54"/>
  <c r="AN252" i="54"/>
  <c r="AW252" i="54"/>
  <c r="CJ252" i="54"/>
  <c r="AX252" i="54"/>
  <c r="CK252" i="54"/>
  <c r="F252" i="54"/>
  <c r="O252" i="54"/>
  <c r="X252" i="54"/>
  <c r="AG252" i="54"/>
  <c r="AP252" i="54"/>
  <c r="AY252" i="54"/>
  <c r="CL252" i="54"/>
  <c r="G252" i="54"/>
  <c r="P252" i="54"/>
  <c r="Y252" i="54"/>
  <c r="AH252" i="54"/>
  <c r="AQ252" i="54"/>
  <c r="AZ252" i="54"/>
  <c r="CM252" i="54"/>
  <c r="H252" i="54"/>
  <c r="Q252" i="54"/>
  <c r="Z252" i="54"/>
  <c r="AI252" i="54"/>
  <c r="AR252" i="54"/>
  <c r="BA252" i="54"/>
  <c r="CN252" i="54"/>
  <c r="I252" i="54"/>
  <c r="R252" i="54"/>
  <c r="AA252" i="54"/>
  <c r="AJ252" i="54"/>
  <c r="AS252" i="54"/>
  <c r="BB252" i="54"/>
  <c r="CO252" i="54"/>
  <c r="J252" i="54"/>
  <c r="S252" i="54"/>
  <c r="AB252" i="54"/>
  <c r="AK252" i="54"/>
  <c r="AT252" i="54"/>
  <c r="BC252" i="54"/>
  <c r="CP252" i="54"/>
  <c r="K252" i="54"/>
  <c r="T252" i="54"/>
  <c r="AC252" i="54"/>
  <c r="AL252" i="54"/>
  <c r="AU252" i="54"/>
  <c r="BD252" i="54"/>
  <c r="CQ252" i="54"/>
  <c r="M253" i="54"/>
  <c r="V253" i="54"/>
  <c r="AE253" i="54"/>
  <c r="AN253" i="54"/>
  <c r="AW253" i="54"/>
  <c r="CJ253" i="54"/>
  <c r="AX253" i="54"/>
  <c r="CK253" i="54"/>
  <c r="F253" i="54"/>
  <c r="O253" i="54"/>
  <c r="X253" i="54"/>
  <c r="AG253" i="54"/>
  <c r="AP253" i="54"/>
  <c r="AY253" i="54"/>
  <c r="CL253" i="54"/>
  <c r="G253" i="54"/>
  <c r="P253" i="54"/>
  <c r="Y253" i="54"/>
  <c r="AH253" i="54"/>
  <c r="AQ253" i="54"/>
  <c r="AZ253" i="54"/>
  <c r="CM253" i="54"/>
  <c r="H253" i="54"/>
  <c r="Q253" i="54"/>
  <c r="Z253" i="54"/>
  <c r="AI253" i="54"/>
  <c r="AR253" i="54"/>
  <c r="BA253" i="54"/>
  <c r="CN253" i="54"/>
  <c r="I253" i="54"/>
  <c r="R253" i="54"/>
  <c r="AA253" i="54"/>
  <c r="AJ253" i="54"/>
  <c r="AS253" i="54"/>
  <c r="BB253" i="54"/>
  <c r="CO253" i="54"/>
  <c r="J253" i="54"/>
  <c r="S253" i="54"/>
  <c r="AB253" i="54"/>
  <c r="AK253" i="54"/>
  <c r="AT253" i="54"/>
  <c r="BC253" i="54"/>
  <c r="CP253" i="54"/>
  <c r="K253" i="54"/>
  <c r="T253" i="54"/>
  <c r="AC253" i="54"/>
  <c r="AL253" i="54"/>
  <c r="AU253" i="54"/>
  <c r="BD253" i="54"/>
  <c r="CQ253" i="54"/>
  <c r="M254" i="54"/>
  <c r="V254" i="54"/>
  <c r="AE254" i="54"/>
  <c r="AN254" i="54"/>
  <c r="AW254" i="54"/>
  <c r="CJ254" i="54"/>
  <c r="AX254" i="54"/>
  <c r="CK254" i="54"/>
  <c r="F254" i="54"/>
  <c r="O254" i="54"/>
  <c r="X254" i="54"/>
  <c r="AG254" i="54"/>
  <c r="AP254" i="54"/>
  <c r="AY254" i="54"/>
  <c r="CL254" i="54"/>
  <c r="G254" i="54"/>
  <c r="P254" i="54"/>
  <c r="Y254" i="54"/>
  <c r="AH254" i="54"/>
  <c r="AQ254" i="54"/>
  <c r="AZ254" i="54"/>
  <c r="CM254" i="54"/>
  <c r="H254" i="54"/>
  <c r="Q254" i="54"/>
  <c r="Z254" i="54"/>
  <c r="AI254" i="54"/>
  <c r="AR254" i="54"/>
  <c r="BA254" i="54"/>
  <c r="CN254" i="54"/>
  <c r="I254" i="54"/>
  <c r="R254" i="54"/>
  <c r="AA254" i="54"/>
  <c r="AJ254" i="54"/>
  <c r="AS254" i="54"/>
  <c r="BB254" i="54"/>
  <c r="CO254" i="54"/>
  <c r="J254" i="54"/>
  <c r="S254" i="54"/>
  <c r="AB254" i="54"/>
  <c r="AK254" i="54"/>
  <c r="AT254" i="54"/>
  <c r="BC254" i="54"/>
  <c r="CP254" i="54"/>
  <c r="K254" i="54"/>
  <c r="T254" i="54"/>
  <c r="AC254" i="54"/>
  <c r="AL254" i="54"/>
  <c r="AU254" i="54"/>
  <c r="BD254" i="54"/>
  <c r="CQ254" i="54"/>
  <c r="M255" i="54"/>
  <c r="V255" i="54"/>
  <c r="AE255" i="54"/>
  <c r="AN255" i="54"/>
  <c r="AW255" i="54"/>
  <c r="CJ255" i="54"/>
  <c r="AX255" i="54"/>
  <c r="CK255" i="54"/>
  <c r="F255" i="54"/>
  <c r="O255" i="54"/>
  <c r="X255" i="54"/>
  <c r="AG255" i="54"/>
  <c r="AP255" i="54"/>
  <c r="AY255" i="54"/>
  <c r="CL255" i="54"/>
  <c r="G255" i="54"/>
  <c r="P255" i="54"/>
  <c r="Y255" i="54"/>
  <c r="AH255" i="54"/>
  <c r="AQ255" i="54"/>
  <c r="AZ255" i="54"/>
  <c r="CM255" i="54"/>
  <c r="H255" i="54"/>
  <c r="Q255" i="54"/>
  <c r="Z255" i="54"/>
  <c r="AI255" i="54"/>
  <c r="AR255" i="54"/>
  <c r="BA255" i="54"/>
  <c r="CN255" i="54"/>
  <c r="I255" i="54"/>
  <c r="R255" i="54"/>
  <c r="AA255" i="54"/>
  <c r="AJ255" i="54"/>
  <c r="AS255" i="54"/>
  <c r="BB255" i="54"/>
  <c r="CO255" i="54"/>
  <c r="J255" i="54"/>
  <c r="S255" i="54"/>
  <c r="AB255" i="54"/>
  <c r="AK255" i="54"/>
  <c r="AT255" i="54"/>
  <c r="BC255" i="54"/>
  <c r="CP255" i="54"/>
  <c r="K255" i="54"/>
  <c r="T255" i="54"/>
  <c r="AC255" i="54"/>
  <c r="AL255" i="54"/>
  <c r="AU255" i="54"/>
  <c r="BD255" i="54"/>
  <c r="CQ255" i="54"/>
  <c r="M256" i="54"/>
  <c r="V256" i="54"/>
  <c r="AE256" i="54"/>
  <c r="AN256" i="54"/>
  <c r="AW256" i="54"/>
  <c r="CJ256" i="54"/>
  <c r="AX256" i="54"/>
  <c r="CK256" i="54"/>
  <c r="F256" i="54"/>
  <c r="O256" i="54"/>
  <c r="X256" i="54"/>
  <c r="AG256" i="54"/>
  <c r="AP256" i="54"/>
  <c r="AY256" i="54"/>
  <c r="CL256" i="54"/>
  <c r="G256" i="54"/>
  <c r="P256" i="54"/>
  <c r="Y256" i="54"/>
  <c r="AH256" i="54"/>
  <c r="AQ256" i="54"/>
  <c r="AZ256" i="54"/>
  <c r="CM256" i="54"/>
  <c r="H256" i="54"/>
  <c r="Q256" i="54"/>
  <c r="Z256" i="54"/>
  <c r="AI256" i="54"/>
  <c r="AR256" i="54"/>
  <c r="BA256" i="54"/>
  <c r="CN256" i="54"/>
  <c r="I256" i="54"/>
  <c r="R256" i="54"/>
  <c r="AA256" i="54"/>
  <c r="AJ256" i="54"/>
  <c r="AS256" i="54"/>
  <c r="BB256" i="54"/>
  <c r="CO256" i="54"/>
  <c r="J256" i="54"/>
  <c r="S256" i="54"/>
  <c r="AB256" i="54"/>
  <c r="AK256" i="54"/>
  <c r="AT256" i="54"/>
  <c r="BC256" i="54"/>
  <c r="CP256" i="54"/>
  <c r="K256" i="54"/>
  <c r="T256" i="54"/>
  <c r="AC256" i="54"/>
  <c r="AL256" i="54"/>
  <c r="AU256" i="54"/>
  <c r="BD256" i="54"/>
  <c r="CQ256" i="54"/>
  <c r="M257" i="54"/>
  <c r="V257" i="54"/>
  <c r="AE257" i="54"/>
  <c r="AN257" i="54"/>
  <c r="AW257" i="54"/>
  <c r="CJ257" i="54"/>
  <c r="AX257" i="54"/>
  <c r="CK257" i="54"/>
  <c r="F257" i="54"/>
  <c r="O257" i="54"/>
  <c r="X257" i="54"/>
  <c r="AG257" i="54"/>
  <c r="AP257" i="54"/>
  <c r="AY257" i="54"/>
  <c r="CL257" i="54"/>
  <c r="G257" i="54"/>
  <c r="P257" i="54"/>
  <c r="Y257" i="54"/>
  <c r="AH257" i="54"/>
  <c r="AQ257" i="54"/>
  <c r="AZ257" i="54"/>
  <c r="CM257" i="54"/>
  <c r="H257" i="54"/>
  <c r="Q257" i="54"/>
  <c r="Z257" i="54"/>
  <c r="AI257" i="54"/>
  <c r="AR257" i="54"/>
  <c r="BA257" i="54"/>
  <c r="CN257" i="54"/>
  <c r="I257" i="54"/>
  <c r="R257" i="54"/>
  <c r="AA257" i="54"/>
  <c r="AJ257" i="54"/>
  <c r="AS257" i="54"/>
  <c r="BB257" i="54"/>
  <c r="CO257" i="54"/>
  <c r="J257" i="54"/>
  <c r="S257" i="54"/>
  <c r="AB257" i="54"/>
  <c r="AK257" i="54"/>
  <c r="AT257" i="54"/>
  <c r="BC257" i="54"/>
  <c r="CP257" i="54"/>
  <c r="K257" i="54"/>
  <c r="T257" i="54"/>
  <c r="AC257" i="54"/>
  <c r="AL257" i="54"/>
  <c r="AU257" i="54"/>
  <c r="BD257" i="54"/>
  <c r="CQ257" i="54"/>
  <c r="M258" i="54"/>
  <c r="V258" i="54"/>
  <c r="AE258" i="54"/>
  <c r="AN258" i="54"/>
  <c r="AW258" i="54"/>
  <c r="BF258" i="54"/>
  <c r="CJ258" i="54"/>
  <c r="BG258" i="54"/>
  <c r="CK258" i="54"/>
  <c r="F258" i="54"/>
  <c r="O258" i="54"/>
  <c r="X258" i="54"/>
  <c r="AG258" i="54"/>
  <c r="AP258" i="54"/>
  <c r="AY258" i="54"/>
  <c r="BH258" i="54"/>
  <c r="CL258" i="54"/>
  <c r="G258" i="54"/>
  <c r="P258" i="54"/>
  <c r="Y258" i="54"/>
  <c r="AH258" i="54"/>
  <c r="AQ258" i="54"/>
  <c r="AZ258" i="54"/>
  <c r="BI258" i="54"/>
  <c r="CM258" i="54"/>
  <c r="H258" i="54"/>
  <c r="Q258" i="54"/>
  <c r="Z258" i="54"/>
  <c r="AI258" i="54"/>
  <c r="AR258" i="54"/>
  <c r="BA258" i="54"/>
  <c r="BJ258" i="54"/>
  <c r="CN258" i="54"/>
  <c r="I258" i="54"/>
  <c r="R258" i="54"/>
  <c r="AA258" i="54"/>
  <c r="AJ258" i="54"/>
  <c r="AS258" i="54"/>
  <c r="BB258" i="54"/>
  <c r="BK258" i="54"/>
  <c r="CO258" i="54"/>
  <c r="J258" i="54"/>
  <c r="S258" i="54"/>
  <c r="AB258" i="54"/>
  <c r="AK258" i="54"/>
  <c r="AT258" i="54"/>
  <c r="BC258" i="54"/>
  <c r="BL258" i="54"/>
  <c r="CP258" i="54"/>
  <c r="K258" i="54"/>
  <c r="T258" i="54"/>
  <c r="AC258" i="54"/>
  <c r="AL258" i="54"/>
  <c r="AU258" i="54"/>
  <c r="BD258" i="54"/>
  <c r="BM258" i="54"/>
  <c r="CQ258" i="54"/>
  <c r="M259" i="54"/>
  <c r="V259" i="54"/>
  <c r="AE259" i="54"/>
  <c r="AN259" i="54"/>
  <c r="AW259" i="54"/>
  <c r="BF259" i="54"/>
  <c r="CJ259" i="54"/>
  <c r="BG259" i="54"/>
  <c r="CK259" i="54"/>
  <c r="F259" i="54"/>
  <c r="O259" i="54"/>
  <c r="X259" i="54"/>
  <c r="AG259" i="54"/>
  <c r="AP259" i="54"/>
  <c r="AY259" i="54"/>
  <c r="BH259" i="54"/>
  <c r="CL259" i="54"/>
  <c r="G259" i="54"/>
  <c r="P259" i="54"/>
  <c r="Y259" i="54"/>
  <c r="AH259" i="54"/>
  <c r="AQ259" i="54"/>
  <c r="AZ259" i="54"/>
  <c r="BI259" i="54"/>
  <c r="CM259" i="54"/>
  <c r="H259" i="54"/>
  <c r="Q259" i="54"/>
  <c r="Z259" i="54"/>
  <c r="AI259" i="54"/>
  <c r="AR259" i="54"/>
  <c r="BA259" i="54"/>
  <c r="BJ259" i="54"/>
  <c r="CN259" i="54"/>
  <c r="I259" i="54"/>
  <c r="R259" i="54"/>
  <c r="AA259" i="54"/>
  <c r="AJ259" i="54"/>
  <c r="AS259" i="54"/>
  <c r="BB259" i="54"/>
  <c r="BK259" i="54"/>
  <c r="CO259" i="54"/>
  <c r="J259" i="54"/>
  <c r="S259" i="54"/>
  <c r="AB259" i="54"/>
  <c r="AK259" i="54"/>
  <c r="AT259" i="54"/>
  <c r="BC259" i="54"/>
  <c r="BL259" i="54"/>
  <c r="CP259" i="54"/>
  <c r="K259" i="54"/>
  <c r="T259" i="54"/>
  <c r="AC259" i="54"/>
  <c r="AL259" i="54"/>
  <c r="AU259" i="54"/>
  <c r="BD259" i="54"/>
  <c r="BM259" i="54"/>
  <c r="CQ259" i="54"/>
  <c r="M260" i="54"/>
  <c r="V260" i="54"/>
  <c r="AE260" i="54"/>
  <c r="AN260" i="54"/>
  <c r="AW260" i="54"/>
  <c r="BF260" i="54"/>
  <c r="CJ260" i="54"/>
  <c r="BG260" i="54"/>
  <c r="CK260" i="54"/>
  <c r="F260" i="54"/>
  <c r="O260" i="54"/>
  <c r="X260" i="54"/>
  <c r="AG260" i="54"/>
  <c r="AP260" i="54"/>
  <c r="AY260" i="54"/>
  <c r="BH260" i="54"/>
  <c r="CL260" i="54"/>
  <c r="G260" i="54"/>
  <c r="P260" i="54"/>
  <c r="Y260" i="54"/>
  <c r="AH260" i="54"/>
  <c r="AQ260" i="54"/>
  <c r="AZ260" i="54"/>
  <c r="BI260" i="54"/>
  <c r="CM260" i="54"/>
  <c r="H260" i="54"/>
  <c r="Q260" i="54"/>
  <c r="Z260" i="54"/>
  <c r="AI260" i="54"/>
  <c r="AR260" i="54"/>
  <c r="BA260" i="54"/>
  <c r="BJ260" i="54"/>
  <c r="CN260" i="54"/>
  <c r="I260" i="54"/>
  <c r="R260" i="54"/>
  <c r="AA260" i="54"/>
  <c r="AJ260" i="54"/>
  <c r="AS260" i="54"/>
  <c r="BB260" i="54"/>
  <c r="BK260" i="54"/>
  <c r="CO260" i="54"/>
  <c r="J260" i="54"/>
  <c r="S260" i="54"/>
  <c r="AB260" i="54"/>
  <c r="AK260" i="54"/>
  <c r="AT260" i="54"/>
  <c r="BC260" i="54"/>
  <c r="BL260" i="54"/>
  <c r="CP260" i="54"/>
  <c r="K260" i="54"/>
  <c r="T260" i="54"/>
  <c r="AC260" i="54"/>
  <c r="AL260" i="54"/>
  <c r="AU260" i="54"/>
  <c r="BD260" i="54"/>
  <c r="BM260" i="54"/>
  <c r="CQ260" i="54"/>
  <c r="M261" i="54"/>
  <c r="V261" i="54"/>
  <c r="AE261" i="54"/>
  <c r="AN261" i="54"/>
  <c r="AW261" i="54"/>
  <c r="BF261" i="54"/>
  <c r="CJ261" i="54"/>
  <c r="BG261" i="54"/>
  <c r="CK261" i="54"/>
  <c r="F261" i="54"/>
  <c r="O261" i="54"/>
  <c r="X261" i="54"/>
  <c r="AG261" i="54"/>
  <c r="AP261" i="54"/>
  <c r="AY261" i="54"/>
  <c r="BH261" i="54"/>
  <c r="CL261" i="54"/>
  <c r="G261" i="54"/>
  <c r="P261" i="54"/>
  <c r="Y261" i="54"/>
  <c r="AH261" i="54"/>
  <c r="AQ261" i="54"/>
  <c r="AZ261" i="54"/>
  <c r="BI261" i="54"/>
  <c r="CM261" i="54"/>
  <c r="H261" i="54"/>
  <c r="Q261" i="54"/>
  <c r="Z261" i="54"/>
  <c r="AI261" i="54"/>
  <c r="AR261" i="54"/>
  <c r="BA261" i="54"/>
  <c r="BJ261" i="54"/>
  <c r="CN261" i="54"/>
  <c r="I261" i="54"/>
  <c r="R261" i="54"/>
  <c r="AA261" i="54"/>
  <c r="AJ261" i="54"/>
  <c r="AS261" i="54"/>
  <c r="BB261" i="54"/>
  <c r="BK261" i="54"/>
  <c r="CO261" i="54"/>
  <c r="J261" i="54"/>
  <c r="S261" i="54"/>
  <c r="AB261" i="54"/>
  <c r="AK261" i="54"/>
  <c r="AT261" i="54"/>
  <c r="BC261" i="54"/>
  <c r="BL261" i="54"/>
  <c r="CP261" i="54"/>
  <c r="K261" i="54"/>
  <c r="T261" i="54"/>
  <c r="AC261" i="54"/>
  <c r="AL261" i="54"/>
  <c r="AU261" i="54"/>
  <c r="BD261" i="54"/>
  <c r="BM261" i="54"/>
  <c r="CQ261" i="54"/>
  <c r="M262" i="54"/>
  <c r="V262" i="54"/>
  <c r="AE262" i="54"/>
  <c r="AN262" i="54"/>
  <c r="AW262" i="54"/>
  <c r="BF262" i="54"/>
  <c r="CJ262" i="54"/>
  <c r="BG262" i="54"/>
  <c r="CK262" i="54"/>
  <c r="F262" i="54"/>
  <c r="O262" i="54"/>
  <c r="X262" i="54"/>
  <c r="AG262" i="54"/>
  <c r="AP262" i="54"/>
  <c r="AY262" i="54"/>
  <c r="BH262" i="54"/>
  <c r="CL262" i="54"/>
  <c r="G262" i="54"/>
  <c r="P262" i="54"/>
  <c r="Y262" i="54"/>
  <c r="AH262" i="54"/>
  <c r="AQ262" i="54"/>
  <c r="AZ262" i="54"/>
  <c r="BI262" i="54"/>
  <c r="CM262" i="54"/>
  <c r="H262" i="54"/>
  <c r="Q262" i="54"/>
  <c r="Z262" i="54"/>
  <c r="AI262" i="54"/>
  <c r="AR262" i="54"/>
  <c r="BA262" i="54"/>
  <c r="BJ262" i="54"/>
  <c r="CN262" i="54"/>
  <c r="I262" i="54"/>
  <c r="R262" i="54"/>
  <c r="AA262" i="54"/>
  <c r="AJ262" i="54"/>
  <c r="AS262" i="54"/>
  <c r="BB262" i="54"/>
  <c r="BK262" i="54"/>
  <c r="CO262" i="54"/>
  <c r="J262" i="54"/>
  <c r="S262" i="54"/>
  <c r="AB262" i="54"/>
  <c r="AK262" i="54"/>
  <c r="AT262" i="54"/>
  <c r="BC262" i="54"/>
  <c r="BL262" i="54"/>
  <c r="CP262" i="54"/>
  <c r="K262" i="54"/>
  <c r="T262" i="54"/>
  <c r="AC262" i="54"/>
  <c r="AL262" i="54"/>
  <c r="AU262" i="54"/>
  <c r="BD262" i="54"/>
  <c r="BM262" i="54"/>
  <c r="CQ262" i="54"/>
  <c r="M263" i="54"/>
  <c r="V263" i="54"/>
  <c r="AE263" i="54"/>
  <c r="AN263" i="54"/>
  <c r="AW263" i="54"/>
  <c r="BF263" i="54"/>
  <c r="CJ263" i="54"/>
  <c r="BG263" i="54"/>
  <c r="CK263" i="54"/>
  <c r="F263" i="54"/>
  <c r="O263" i="54"/>
  <c r="X263" i="54"/>
  <c r="AG263" i="54"/>
  <c r="AP263" i="54"/>
  <c r="AY263" i="54"/>
  <c r="BH263" i="54"/>
  <c r="CL263" i="54"/>
  <c r="G263" i="54"/>
  <c r="P263" i="54"/>
  <c r="Y263" i="54"/>
  <c r="AH263" i="54"/>
  <c r="AQ263" i="54"/>
  <c r="AZ263" i="54"/>
  <c r="BI263" i="54"/>
  <c r="CM263" i="54"/>
  <c r="H263" i="54"/>
  <c r="Q263" i="54"/>
  <c r="Z263" i="54"/>
  <c r="AI263" i="54"/>
  <c r="AR263" i="54"/>
  <c r="BA263" i="54"/>
  <c r="BJ263" i="54"/>
  <c r="CN263" i="54"/>
  <c r="I263" i="54"/>
  <c r="R263" i="54"/>
  <c r="AA263" i="54"/>
  <c r="AJ263" i="54"/>
  <c r="AS263" i="54"/>
  <c r="BB263" i="54"/>
  <c r="BK263" i="54"/>
  <c r="CO263" i="54"/>
  <c r="J263" i="54"/>
  <c r="S263" i="54"/>
  <c r="AB263" i="54"/>
  <c r="AK263" i="54"/>
  <c r="AT263" i="54"/>
  <c r="BC263" i="54"/>
  <c r="BL263" i="54"/>
  <c r="CP263" i="54"/>
  <c r="K263" i="54"/>
  <c r="T263" i="54"/>
  <c r="AC263" i="54"/>
  <c r="AL263" i="54"/>
  <c r="AU263" i="54"/>
  <c r="BD263" i="54"/>
  <c r="BM263" i="54"/>
  <c r="CQ263" i="54"/>
  <c r="M264" i="54"/>
  <c r="V264" i="54"/>
  <c r="AE264" i="54"/>
  <c r="AN264" i="54"/>
  <c r="AW264" i="54"/>
  <c r="BF264" i="54"/>
  <c r="CJ264" i="54"/>
  <c r="BG264" i="54"/>
  <c r="CK264" i="54"/>
  <c r="F264" i="54"/>
  <c r="O264" i="54"/>
  <c r="X264" i="54"/>
  <c r="AG264" i="54"/>
  <c r="AP264" i="54"/>
  <c r="AY264" i="54"/>
  <c r="BH264" i="54"/>
  <c r="CL264" i="54"/>
  <c r="G264" i="54"/>
  <c r="P264" i="54"/>
  <c r="Y264" i="54"/>
  <c r="AH264" i="54"/>
  <c r="AQ264" i="54"/>
  <c r="AZ264" i="54"/>
  <c r="BI264" i="54"/>
  <c r="CM264" i="54"/>
  <c r="H264" i="54"/>
  <c r="Q264" i="54"/>
  <c r="Z264" i="54"/>
  <c r="AI264" i="54"/>
  <c r="AR264" i="54"/>
  <c r="BA264" i="54"/>
  <c r="BJ264" i="54"/>
  <c r="CN264" i="54"/>
  <c r="I264" i="54"/>
  <c r="R264" i="54"/>
  <c r="AA264" i="54"/>
  <c r="AJ264" i="54"/>
  <c r="AS264" i="54"/>
  <c r="BB264" i="54"/>
  <c r="BK264" i="54"/>
  <c r="CO264" i="54"/>
  <c r="J264" i="54"/>
  <c r="S264" i="54"/>
  <c r="AB264" i="54"/>
  <c r="AK264" i="54"/>
  <c r="AT264" i="54"/>
  <c r="BC264" i="54"/>
  <c r="BL264" i="54"/>
  <c r="CP264" i="54"/>
  <c r="K264" i="54"/>
  <c r="T264" i="54"/>
  <c r="AC264" i="54"/>
  <c r="AL264" i="54"/>
  <c r="AU264" i="54"/>
  <c r="BD264" i="54"/>
  <c r="BM264" i="54"/>
  <c r="CQ264" i="54"/>
  <c r="M265" i="54"/>
  <c r="V265" i="54"/>
  <c r="AE265" i="54"/>
  <c r="AN265" i="54"/>
  <c r="AW265" i="54"/>
  <c r="BF265" i="54"/>
  <c r="CJ265" i="54"/>
  <c r="BG265" i="54"/>
  <c r="CK265" i="54"/>
  <c r="F265" i="54"/>
  <c r="O265" i="54"/>
  <c r="X265" i="54"/>
  <c r="AG265" i="54"/>
  <c r="AP265" i="54"/>
  <c r="AY265" i="54"/>
  <c r="BH265" i="54"/>
  <c r="CL265" i="54"/>
  <c r="G265" i="54"/>
  <c r="P265" i="54"/>
  <c r="Y265" i="54"/>
  <c r="AH265" i="54"/>
  <c r="AQ265" i="54"/>
  <c r="AZ265" i="54"/>
  <c r="BI265" i="54"/>
  <c r="CM265" i="54"/>
  <c r="H265" i="54"/>
  <c r="Q265" i="54"/>
  <c r="Z265" i="54"/>
  <c r="AI265" i="54"/>
  <c r="AR265" i="54"/>
  <c r="BA265" i="54"/>
  <c r="BJ265" i="54"/>
  <c r="CN265" i="54"/>
  <c r="I265" i="54"/>
  <c r="R265" i="54"/>
  <c r="AA265" i="54"/>
  <c r="AJ265" i="54"/>
  <c r="AS265" i="54"/>
  <c r="BB265" i="54"/>
  <c r="BK265" i="54"/>
  <c r="CO265" i="54"/>
  <c r="J265" i="54"/>
  <c r="S265" i="54"/>
  <c r="AB265" i="54"/>
  <c r="AK265" i="54"/>
  <c r="AT265" i="54"/>
  <c r="BC265" i="54"/>
  <c r="BL265" i="54"/>
  <c r="CP265" i="54"/>
  <c r="K265" i="54"/>
  <c r="T265" i="54"/>
  <c r="AC265" i="54"/>
  <c r="AL265" i="54"/>
  <c r="AU265" i="54"/>
  <c r="BD265" i="54"/>
  <c r="BM265" i="54"/>
  <c r="CQ265" i="54"/>
  <c r="M266" i="54"/>
  <c r="V266" i="54"/>
  <c r="AE266" i="54"/>
  <c r="AN266" i="54"/>
  <c r="AW266" i="54"/>
  <c r="BF266" i="54"/>
  <c r="CJ266" i="54"/>
  <c r="BG266" i="54"/>
  <c r="CK266" i="54"/>
  <c r="F266" i="54"/>
  <c r="O266" i="54"/>
  <c r="X266" i="54"/>
  <c r="AG266" i="54"/>
  <c r="AP266" i="54"/>
  <c r="AY266" i="54"/>
  <c r="BH266" i="54"/>
  <c r="CL266" i="54"/>
  <c r="G266" i="54"/>
  <c r="P266" i="54"/>
  <c r="Y266" i="54"/>
  <c r="AH266" i="54"/>
  <c r="AQ266" i="54"/>
  <c r="AZ266" i="54"/>
  <c r="BI266" i="54"/>
  <c r="CM266" i="54"/>
  <c r="H266" i="54"/>
  <c r="Q266" i="54"/>
  <c r="Z266" i="54"/>
  <c r="AI266" i="54"/>
  <c r="AR266" i="54"/>
  <c r="BA266" i="54"/>
  <c r="BJ266" i="54"/>
  <c r="CN266" i="54"/>
  <c r="I266" i="54"/>
  <c r="R266" i="54"/>
  <c r="AA266" i="54"/>
  <c r="AJ266" i="54"/>
  <c r="AS266" i="54"/>
  <c r="BB266" i="54"/>
  <c r="BK266" i="54"/>
  <c r="CO266" i="54"/>
  <c r="J266" i="54"/>
  <c r="S266" i="54"/>
  <c r="AB266" i="54"/>
  <c r="AK266" i="54"/>
  <c r="AT266" i="54"/>
  <c r="BC266" i="54"/>
  <c r="BL266" i="54"/>
  <c r="CP266" i="54"/>
  <c r="K266" i="54"/>
  <c r="T266" i="54"/>
  <c r="AC266" i="54"/>
  <c r="AL266" i="54"/>
  <c r="AU266" i="54"/>
  <c r="BD266" i="54"/>
  <c r="BM266" i="54"/>
  <c r="CQ266" i="54"/>
  <c r="M267" i="54"/>
  <c r="V267" i="54"/>
  <c r="AE267" i="54"/>
  <c r="AN267" i="54"/>
  <c r="AW267" i="54"/>
  <c r="BF267" i="54"/>
  <c r="CJ267" i="54"/>
  <c r="BG267" i="54"/>
  <c r="CK267" i="54"/>
  <c r="F267" i="54"/>
  <c r="O267" i="54"/>
  <c r="X267" i="54"/>
  <c r="AG267" i="54"/>
  <c r="AP267" i="54"/>
  <c r="AY267" i="54"/>
  <c r="BH267" i="54"/>
  <c r="CL267" i="54"/>
  <c r="G267" i="54"/>
  <c r="P267" i="54"/>
  <c r="Y267" i="54"/>
  <c r="AH267" i="54"/>
  <c r="AQ267" i="54"/>
  <c r="AZ267" i="54"/>
  <c r="BI267" i="54"/>
  <c r="CM267" i="54"/>
  <c r="H267" i="54"/>
  <c r="Q267" i="54"/>
  <c r="Z267" i="54"/>
  <c r="AI267" i="54"/>
  <c r="AR267" i="54"/>
  <c r="BA267" i="54"/>
  <c r="BJ267" i="54"/>
  <c r="CN267" i="54"/>
  <c r="I267" i="54"/>
  <c r="R267" i="54"/>
  <c r="AA267" i="54"/>
  <c r="AJ267" i="54"/>
  <c r="AS267" i="54"/>
  <c r="BB267" i="54"/>
  <c r="BK267" i="54"/>
  <c r="CO267" i="54"/>
  <c r="J267" i="54"/>
  <c r="S267" i="54"/>
  <c r="AB267" i="54"/>
  <c r="AK267" i="54"/>
  <c r="AT267" i="54"/>
  <c r="BC267" i="54"/>
  <c r="BL267" i="54"/>
  <c r="CP267" i="54"/>
  <c r="K267" i="54"/>
  <c r="T267" i="54"/>
  <c r="AC267" i="54"/>
  <c r="AL267" i="54"/>
  <c r="AU267" i="54"/>
  <c r="BD267" i="54"/>
  <c r="BM267" i="54"/>
  <c r="CQ267" i="54"/>
  <c r="M268" i="54"/>
  <c r="V268" i="54"/>
  <c r="AE268" i="54"/>
  <c r="AN268" i="54"/>
  <c r="AW268" i="54"/>
  <c r="BF268" i="54"/>
  <c r="CJ268" i="54"/>
  <c r="BG268" i="54"/>
  <c r="CK268" i="54"/>
  <c r="F268" i="54"/>
  <c r="O268" i="54"/>
  <c r="X268" i="54"/>
  <c r="AG268" i="54"/>
  <c r="AP268" i="54"/>
  <c r="AY268" i="54"/>
  <c r="BH268" i="54"/>
  <c r="CL268" i="54"/>
  <c r="G268" i="54"/>
  <c r="P268" i="54"/>
  <c r="Y268" i="54"/>
  <c r="AH268" i="54"/>
  <c r="AQ268" i="54"/>
  <c r="AZ268" i="54"/>
  <c r="BI268" i="54"/>
  <c r="CM268" i="54"/>
  <c r="H268" i="54"/>
  <c r="Q268" i="54"/>
  <c r="Z268" i="54"/>
  <c r="AI268" i="54"/>
  <c r="AR268" i="54"/>
  <c r="BA268" i="54"/>
  <c r="BJ268" i="54"/>
  <c r="CN268" i="54"/>
  <c r="I268" i="54"/>
  <c r="R268" i="54"/>
  <c r="AA268" i="54"/>
  <c r="AJ268" i="54"/>
  <c r="AS268" i="54"/>
  <c r="BB268" i="54"/>
  <c r="BK268" i="54"/>
  <c r="CO268" i="54"/>
  <c r="J268" i="54"/>
  <c r="S268" i="54"/>
  <c r="AB268" i="54"/>
  <c r="AK268" i="54"/>
  <c r="AT268" i="54"/>
  <c r="BC268" i="54"/>
  <c r="BL268" i="54"/>
  <c r="CP268" i="54"/>
  <c r="K268" i="54"/>
  <c r="T268" i="54"/>
  <c r="AC268" i="54"/>
  <c r="AL268" i="54"/>
  <c r="AU268" i="54"/>
  <c r="BD268" i="54"/>
  <c r="BM268" i="54"/>
  <c r="CQ268" i="54"/>
  <c r="M269" i="54"/>
  <c r="V269" i="54"/>
  <c r="AE269" i="54"/>
  <c r="AN269" i="54"/>
  <c r="AW269" i="54"/>
  <c r="BF269" i="54"/>
  <c r="CJ269" i="54"/>
  <c r="BG269" i="54"/>
  <c r="CK269" i="54"/>
  <c r="F269" i="54"/>
  <c r="O269" i="54"/>
  <c r="X269" i="54"/>
  <c r="AG269" i="54"/>
  <c r="AP269" i="54"/>
  <c r="AY269" i="54"/>
  <c r="BH269" i="54"/>
  <c r="CL269" i="54"/>
  <c r="G269" i="54"/>
  <c r="P269" i="54"/>
  <c r="Y269" i="54"/>
  <c r="AH269" i="54"/>
  <c r="AQ269" i="54"/>
  <c r="AZ269" i="54"/>
  <c r="BI269" i="54"/>
  <c r="CM269" i="54"/>
  <c r="H269" i="54"/>
  <c r="Q269" i="54"/>
  <c r="Z269" i="54"/>
  <c r="AI269" i="54"/>
  <c r="AR269" i="54"/>
  <c r="BA269" i="54"/>
  <c r="BJ269" i="54"/>
  <c r="CN269" i="54"/>
  <c r="I269" i="54"/>
  <c r="R269" i="54"/>
  <c r="AA269" i="54"/>
  <c r="AJ269" i="54"/>
  <c r="AS269" i="54"/>
  <c r="BB269" i="54"/>
  <c r="BK269" i="54"/>
  <c r="CO269" i="54"/>
  <c r="J269" i="54"/>
  <c r="S269" i="54"/>
  <c r="AB269" i="54"/>
  <c r="AK269" i="54"/>
  <c r="AT269" i="54"/>
  <c r="BC269" i="54"/>
  <c r="BL269" i="54"/>
  <c r="CP269" i="54"/>
  <c r="K269" i="54"/>
  <c r="T269" i="54"/>
  <c r="AC269" i="54"/>
  <c r="AL269" i="54"/>
  <c r="AU269" i="54"/>
  <c r="BD269" i="54"/>
  <c r="BM269" i="54"/>
  <c r="CQ269" i="54"/>
  <c r="M270" i="54"/>
  <c r="V270" i="54"/>
  <c r="AE270" i="54"/>
  <c r="AN270" i="54"/>
  <c r="AW270" i="54"/>
  <c r="BF270" i="54"/>
  <c r="CJ270" i="54"/>
  <c r="BG270" i="54"/>
  <c r="CK270" i="54"/>
  <c r="F270" i="54"/>
  <c r="O270" i="54"/>
  <c r="X270" i="54"/>
  <c r="AG270" i="54"/>
  <c r="AP270" i="54"/>
  <c r="AY270" i="54"/>
  <c r="BH270" i="54"/>
  <c r="CL270" i="54"/>
  <c r="G270" i="54"/>
  <c r="P270" i="54"/>
  <c r="Y270" i="54"/>
  <c r="AH270" i="54"/>
  <c r="AQ270" i="54"/>
  <c r="AZ270" i="54"/>
  <c r="BI270" i="54"/>
  <c r="CM270" i="54"/>
  <c r="H270" i="54"/>
  <c r="Q270" i="54"/>
  <c r="Z270" i="54"/>
  <c r="AI270" i="54"/>
  <c r="AR270" i="54"/>
  <c r="BA270" i="54"/>
  <c r="BJ270" i="54"/>
  <c r="CN270" i="54"/>
  <c r="I270" i="54"/>
  <c r="R270" i="54"/>
  <c r="AA270" i="54"/>
  <c r="AJ270" i="54"/>
  <c r="AS270" i="54"/>
  <c r="BB270" i="54"/>
  <c r="BK270" i="54"/>
  <c r="CO270" i="54"/>
  <c r="J270" i="54"/>
  <c r="S270" i="54"/>
  <c r="AB270" i="54"/>
  <c r="AK270" i="54"/>
  <c r="AT270" i="54"/>
  <c r="BC270" i="54"/>
  <c r="BL270" i="54"/>
  <c r="CP270" i="54"/>
  <c r="K270" i="54"/>
  <c r="T270" i="54"/>
  <c r="AC270" i="54"/>
  <c r="AL270" i="54"/>
  <c r="AU270" i="54"/>
  <c r="BD270" i="54"/>
  <c r="BM270" i="54"/>
  <c r="CQ270" i="54"/>
  <c r="M271" i="54"/>
  <c r="V271" i="54"/>
  <c r="AE271" i="54"/>
  <c r="AN271" i="54"/>
  <c r="AW271" i="54"/>
  <c r="BF271" i="54"/>
  <c r="CJ271" i="54"/>
  <c r="BG271" i="54"/>
  <c r="CK271" i="54"/>
  <c r="F271" i="54"/>
  <c r="O271" i="54"/>
  <c r="X271" i="54"/>
  <c r="AG271" i="54"/>
  <c r="AP271" i="54"/>
  <c r="AY271" i="54"/>
  <c r="BH271" i="54"/>
  <c r="CL271" i="54"/>
  <c r="G271" i="54"/>
  <c r="P271" i="54"/>
  <c r="Y271" i="54"/>
  <c r="AH271" i="54"/>
  <c r="AQ271" i="54"/>
  <c r="AZ271" i="54"/>
  <c r="BI271" i="54"/>
  <c r="CM271" i="54"/>
  <c r="H271" i="54"/>
  <c r="Q271" i="54"/>
  <c r="Z271" i="54"/>
  <c r="AI271" i="54"/>
  <c r="AR271" i="54"/>
  <c r="BA271" i="54"/>
  <c r="BJ271" i="54"/>
  <c r="CN271" i="54"/>
  <c r="I271" i="54"/>
  <c r="R271" i="54"/>
  <c r="AA271" i="54"/>
  <c r="AJ271" i="54"/>
  <c r="AS271" i="54"/>
  <c r="BB271" i="54"/>
  <c r="BK271" i="54"/>
  <c r="CO271" i="54"/>
  <c r="J271" i="54"/>
  <c r="S271" i="54"/>
  <c r="AB271" i="54"/>
  <c r="AK271" i="54"/>
  <c r="AT271" i="54"/>
  <c r="BC271" i="54"/>
  <c r="BL271" i="54"/>
  <c r="CP271" i="54"/>
  <c r="K271" i="54"/>
  <c r="T271" i="54"/>
  <c r="AC271" i="54"/>
  <c r="AL271" i="54"/>
  <c r="AU271" i="54"/>
  <c r="BD271" i="54"/>
  <c r="BM271" i="54"/>
  <c r="CQ271" i="54"/>
  <c r="M272" i="54"/>
  <c r="V272" i="54"/>
  <c r="AE272" i="54"/>
  <c r="AN272" i="54"/>
  <c r="AW272" i="54"/>
  <c r="BF272" i="54"/>
  <c r="CJ272" i="54"/>
  <c r="BG272" i="54"/>
  <c r="CK272" i="54"/>
  <c r="F272" i="54"/>
  <c r="O272" i="54"/>
  <c r="X272" i="54"/>
  <c r="AG272" i="54"/>
  <c r="AP272" i="54"/>
  <c r="AY272" i="54"/>
  <c r="BH272" i="54"/>
  <c r="CL272" i="54"/>
  <c r="G272" i="54"/>
  <c r="P272" i="54"/>
  <c r="Y272" i="54"/>
  <c r="AH272" i="54"/>
  <c r="AQ272" i="54"/>
  <c r="AZ272" i="54"/>
  <c r="BI272" i="54"/>
  <c r="CM272" i="54"/>
  <c r="H272" i="54"/>
  <c r="Q272" i="54"/>
  <c r="Z272" i="54"/>
  <c r="AI272" i="54"/>
  <c r="AR272" i="54"/>
  <c r="BA272" i="54"/>
  <c r="BJ272" i="54"/>
  <c r="CN272" i="54"/>
  <c r="I272" i="54"/>
  <c r="R272" i="54"/>
  <c r="AA272" i="54"/>
  <c r="AJ272" i="54"/>
  <c r="AS272" i="54"/>
  <c r="BB272" i="54"/>
  <c r="BK272" i="54"/>
  <c r="CO272" i="54"/>
  <c r="J272" i="54"/>
  <c r="S272" i="54"/>
  <c r="AB272" i="54"/>
  <c r="AK272" i="54"/>
  <c r="AT272" i="54"/>
  <c r="BC272" i="54"/>
  <c r="BL272" i="54"/>
  <c r="CP272" i="54"/>
  <c r="K272" i="54"/>
  <c r="T272" i="54"/>
  <c r="AC272" i="54"/>
  <c r="AL272" i="54"/>
  <c r="AU272" i="54"/>
  <c r="BD272" i="54"/>
  <c r="BM272" i="54"/>
  <c r="CQ272" i="54"/>
  <c r="M273" i="54"/>
  <c r="V273" i="54"/>
  <c r="AE273" i="54"/>
  <c r="AN273" i="54"/>
  <c r="AW273" i="54"/>
  <c r="BF273" i="54"/>
  <c r="CJ273" i="54"/>
  <c r="BG273" i="54"/>
  <c r="CK273" i="54"/>
  <c r="F273" i="54"/>
  <c r="O273" i="54"/>
  <c r="X273" i="54"/>
  <c r="AG273" i="54"/>
  <c r="AP273" i="54"/>
  <c r="AY273" i="54"/>
  <c r="BH273" i="54"/>
  <c r="CL273" i="54"/>
  <c r="G273" i="54"/>
  <c r="P273" i="54"/>
  <c r="Y273" i="54"/>
  <c r="AH273" i="54"/>
  <c r="AQ273" i="54"/>
  <c r="AZ273" i="54"/>
  <c r="BI273" i="54"/>
  <c r="CM273" i="54"/>
  <c r="H273" i="54"/>
  <c r="Q273" i="54"/>
  <c r="Z273" i="54"/>
  <c r="AI273" i="54"/>
  <c r="AR273" i="54"/>
  <c r="BA273" i="54"/>
  <c r="BJ273" i="54"/>
  <c r="CN273" i="54"/>
  <c r="I273" i="54"/>
  <c r="R273" i="54"/>
  <c r="AA273" i="54"/>
  <c r="AJ273" i="54"/>
  <c r="AS273" i="54"/>
  <c r="BB273" i="54"/>
  <c r="BK273" i="54"/>
  <c r="CO273" i="54"/>
  <c r="J273" i="54"/>
  <c r="S273" i="54"/>
  <c r="AB273" i="54"/>
  <c r="AK273" i="54"/>
  <c r="AT273" i="54"/>
  <c r="BC273" i="54"/>
  <c r="BL273" i="54"/>
  <c r="CP273" i="54"/>
  <c r="K273" i="54"/>
  <c r="T273" i="54"/>
  <c r="AC273" i="54"/>
  <c r="AL273" i="54"/>
  <c r="AU273" i="54"/>
  <c r="BD273" i="54"/>
  <c r="BM273" i="54"/>
  <c r="CQ273" i="54"/>
  <c r="M274" i="54"/>
  <c r="V274" i="54"/>
  <c r="AE274" i="54"/>
  <c r="AN274" i="54"/>
  <c r="AW274" i="54"/>
  <c r="BF274" i="54"/>
  <c r="CJ274" i="54"/>
  <c r="BG274" i="54"/>
  <c r="CK274" i="54"/>
  <c r="F274" i="54"/>
  <c r="O274" i="54"/>
  <c r="X274" i="54"/>
  <c r="AG274" i="54"/>
  <c r="AP274" i="54"/>
  <c r="AY274" i="54"/>
  <c r="BH274" i="54"/>
  <c r="CL274" i="54"/>
  <c r="G274" i="54"/>
  <c r="P274" i="54"/>
  <c r="Y274" i="54"/>
  <c r="AH274" i="54"/>
  <c r="AQ274" i="54"/>
  <c r="AZ274" i="54"/>
  <c r="BI274" i="54"/>
  <c r="CM274" i="54"/>
  <c r="H274" i="54"/>
  <c r="Q274" i="54"/>
  <c r="Z274" i="54"/>
  <c r="AI274" i="54"/>
  <c r="AR274" i="54"/>
  <c r="BA274" i="54"/>
  <c r="BJ274" i="54"/>
  <c r="CN274" i="54"/>
  <c r="I274" i="54"/>
  <c r="R274" i="54"/>
  <c r="AA274" i="54"/>
  <c r="AJ274" i="54"/>
  <c r="AS274" i="54"/>
  <c r="BB274" i="54"/>
  <c r="BK274" i="54"/>
  <c r="CO274" i="54"/>
  <c r="J274" i="54"/>
  <c r="S274" i="54"/>
  <c r="AB274" i="54"/>
  <c r="AK274" i="54"/>
  <c r="AT274" i="54"/>
  <c r="BC274" i="54"/>
  <c r="BL274" i="54"/>
  <c r="CP274" i="54"/>
  <c r="K274" i="54"/>
  <c r="T274" i="54"/>
  <c r="AC274" i="54"/>
  <c r="AL274" i="54"/>
  <c r="AU274" i="54"/>
  <c r="BD274" i="54"/>
  <c r="BM274" i="54"/>
  <c r="CQ274" i="54"/>
  <c r="M275" i="54"/>
  <c r="V275" i="54"/>
  <c r="AE275" i="54"/>
  <c r="AN275" i="54"/>
  <c r="AW275" i="54"/>
  <c r="BF275" i="54"/>
  <c r="CJ275" i="54"/>
  <c r="BG275" i="54"/>
  <c r="CK275" i="54"/>
  <c r="F275" i="54"/>
  <c r="O275" i="54"/>
  <c r="X275" i="54"/>
  <c r="AG275" i="54"/>
  <c r="AP275" i="54"/>
  <c r="AY275" i="54"/>
  <c r="BH275" i="54"/>
  <c r="CL275" i="54"/>
  <c r="G275" i="54"/>
  <c r="P275" i="54"/>
  <c r="Y275" i="54"/>
  <c r="AH275" i="54"/>
  <c r="AQ275" i="54"/>
  <c r="AZ275" i="54"/>
  <c r="BI275" i="54"/>
  <c r="CM275" i="54"/>
  <c r="H275" i="54"/>
  <c r="Q275" i="54"/>
  <c r="Z275" i="54"/>
  <c r="AI275" i="54"/>
  <c r="AR275" i="54"/>
  <c r="BA275" i="54"/>
  <c r="BJ275" i="54"/>
  <c r="CN275" i="54"/>
  <c r="I275" i="54"/>
  <c r="R275" i="54"/>
  <c r="AA275" i="54"/>
  <c r="AJ275" i="54"/>
  <c r="AS275" i="54"/>
  <c r="BB275" i="54"/>
  <c r="BK275" i="54"/>
  <c r="CO275" i="54"/>
  <c r="J275" i="54"/>
  <c r="S275" i="54"/>
  <c r="AB275" i="54"/>
  <c r="AK275" i="54"/>
  <c r="AT275" i="54"/>
  <c r="BC275" i="54"/>
  <c r="BL275" i="54"/>
  <c r="CP275" i="54"/>
  <c r="K275" i="54"/>
  <c r="T275" i="54"/>
  <c r="AC275" i="54"/>
  <c r="AL275" i="54"/>
  <c r="AU275" i="54"/>
  <c r="BD275" i="54"/>
  <c r="BM275" i="54"/>
  <c r="CQ275" i="54"/>
  <c r="M276" i="54"/>
  <c r="V276" i="54"/>
  <c r="AE276" i="54"/>
  <c r="AN276" i="54"/>
  <c r="AW276" i="54"/>
  <c r="BF276" i="54"/>
  <c r="CJ276" i="54"/>
  <c r="BG276" i="54"/>
  <c r="CK276" i="54"/>
  <c r="F276" i="54"/>
  <c r="O276" i="54"/>
  <c r="X276" i="54"/>
  <c r="AG276" i="54"/>
  <c r="AP276" i="54"/>
  <c r="AY276" i="54"/>
  <c r="BH276" i="54"/>
  <c r="CL276" i="54"/>
  <c r="G276" i="54"/>
  <c r="P276" i="54"/>
  <c r="Y276" i="54"/>
  <c r="AH276" i="54"/>
  <c r="AQ276" i="54"/>
  <c r="AZ276" i="54"/>
  <c r="BI276" i="54"/>
  <c r="CM276" i="54"/>
  <c r="H276" i="54"/>
  <c r="Q276" i="54"/>
  <c r="Z276" i="54"/>
  <c r="AI276" i="54"/>
  <c r="AR276" i="54"/>
  <c r="BA276" i="54"/>
  <c r="BJ276" i="54"/>
  <c r="CN276" i="54"/>
  <c r="I276" i="54"/>
  <c r="R276" i="54"/>
  <c r="AA276" i="54"/>
  <c r="AJ276" i="54"/>
  <c r="AS276" i="54"/>
  <c r="BB276" i="54"/>
  <c r="BK276" i="54"/>
  <c r="CO276" i="54"/>
  <c r="J276" i="54"/>
  <c r="S276" i="54"/>
  <c r="AB276" i="54"/>
  <c r="AK276" i="54"/>
  <c r="AT276" i="54"/>
  <c r="BC276" i="54"/>
  <c r="BL276" i="54"/>
  <c r="CP276" i="54"/>
  <c r="K276" i="54"/>
  <c r="T276" i="54"/>
  <c r="AC276" i="54"/>
  <c r="AL276" i="54"/>
  <c r="AU276" i="54"/>
  <c r="BD276" i="54"/>
  <c r="BM276" i="54"/>
  <c r="CQ276" i="54"/>
  <c r="M277" i="54"/>
  <c r="V277" i="54"/>
  <c r="AE277" i="54"/>
  <c r="AN277" i="54"/>
  <c r="AW277" i="54"/>
  <c r="BF277" i="54"/>
  <c r="CJ277" i="54"/>
  <c r="BG277" i="54"/>
  <c r="CK277" i="54"/>
  <c r="F277" i="54"/>
  <c r="O277" i="54"/>
  <c r="X277" i="54"/>
  <c r="AG277" i="54"/>
  <c r="AP277" i="54"/>
  <c r="AY277" i="54"/>
  <c r="BH277" i="54"/>
  <c r="CL277" i="54"/>
  <c r="G277" i="54"/>
  <c r="P277" i="54"/>
  <c r="Y277" i="54"/>
  <c r="AH277" i="54"/>
  <c r="AQ277" i="54"/>
  <c r="AZ277" i="54"/>
  <c r="BI277" i="54"/>
  <c r="CM277" i="54"/>
  <c r="H277" i="54"/>
  <c r="Q277" i="54"/>
  <c r="Z277" i="54"/>
  <c r="AI277" i="54"/>
  <c r="AR277" i="54"/>
  <c r="BA277" i="54"/>
  <c r="BJ277" i="54"/>
  <c r="CN277" i="54"/>
  <c r="I277" i="54"/>
  <c r="R277" i="54"/>
  <c r="AA277" i="54"/>
  <c r="AJ277" i="54"/>
  <c r="AS277" i="54"/>
  <c r="BB277" i="54"/>
  <c r="BK277" i="54"/>
  <c r="CO277" i="54"/>
  <c r="J277" i="54"/>
  <c r="S277" i="54"/>
  <c r="AB277" i="54"/>
  <c r="AK277" i="54"/>
  <c r="AT277" i="54"/>
  <c r="BC277" i="54"/>
  <c r="BL277" i="54"/>
  <c r="CP277" i="54"/>
  <c r="K277" i="54"/>
  <c r="T277" i="54"/>
  <c r="AC277" i="54"/>
  <c r="AL277" i="54"/>
  <c r="AU277" i="54"/>
  <c r="BD277" i="54"/>
  <c r="BM277" i="54"/>
  <c r="CQ277" i="54"/>
  <c r="M278" i="54"/>
  <c r="V278" i="54"/>
  <c r="AE278" i="54"/>
  <c r="AN278" i="54"/>
  <c r="AW278" i="54"/>
  <c r="BF278" i="54"/>
  <c r="BO278" i="54"/>
  <c r="CJ278" i="54"/>
  <c r="BP278" i="54"/>
  <c r="CK278" i="54"/>
  <c r="F278" i="54"/>
  <c r="O278" i="54"/>
  <c r="X278" i="54"/>
  <c r="AG278" i="54"/>
  <c r="AP278" i="54"/>
  <c r="AY278" i="54"/>
  <c r="BH278" i="54"/>
  <c r="BQ278" i="54"/>
  <c r="CL278" i="54"/>
  <c r="G278" i="54"/>
  <c r="P278" i="54"/>
  <c r="Y278" i="54"/>
  <c r="AH278" i="54"/>
  <c r="AQ278" i="54"/>
  <c r="AZ278" i="54"/>
  <c r="BI278" i="54"/>
  <c r="BR278" i="54"/>
  <c r="CM278" i="54"/>
  <c r="H278" i="54"/>
  <c r="Q278" i="54"/>
  <c r="Z278" i="54"/>
  <c r="AI278" i="54"/>
  <c r="AR278" i="54"/>
  <c r="BA278" i="54"/>
  <c r="BJ278" i="54"/>
  <c r="BS278" i="54"/>
  <c r="CN278" i="54"/>
  <c r="I278" i="54"/>
  <c r="R278" i="54"/>
  <c r="AA278" i="54"/>
  <c r="AJ278" i="54"/>
  <c r="AS278" i="54"/>
  <c r="BB278" i="54"/>
  <c r="BK278" i="54"/>
  <c r="BT278" i="54"/>
  <c r="CO278" i="54"/>
  <c r="J278" i="54"/>
  <c r="S278" i="54"/>
  <c r="AB278" i="54"/>
  <c r="AK278" i="54"/>
  <c r="AT278" i="54"/>
  <c r="BC278" i="54"/>
  <c r="BL278" i="54"/>
  <c r="BU278" i="54"/>
  <c r="CP278" i="54"/>
  <c r="K278" i="54"/>
  <c r="T278" i="54"/>
  <c r="AC278" i="54"/>
  <c r="AL278" i="54"/>
  <c r="AU278" i="54"/>
  <c r="BD278" i="54"/>
  <c r="BM278" i="54"/>
  <c r="BV278" i="54"/>
  <c r="CQ278" i="54"/>
  <c r="M279" i="54"/>
  <c r="V279" i="54"/>
  <c r="AE279" i="54"/>
  <c r="AN279" i="54"/>
  <c r="AW279" i="54"/>
  <c r="BF279" i="54"/>
  <c r="BO279" i="54"/>
  <c r="CJ279" i="54"/>
  <c r="BP279" i="54"/>
  <c r="CK279" i="54"/>
  <c r="F279" i="54"/>
  <c r="O279" i="54"/>
  <c r="X279" i="54"/>
  <c r="AG279" i="54"/>
  <c r="AP279" i="54"/>
  <c r="AY279" i="54"/>
  <c r="BH279" i="54"/>
  <c r="BQ279" i="54"/>
  <c r="CL279" i="54"/>
  <c r="G279" i="54"/>
  <c r="P279" i="54"/>
  <c r="Y279" i="54"/>
  <c r="AH279" i="54"/>
  <c r="AQ279" i="54"/>
  <c r="AZ279" i="54"/>
  <c r="BI279" i="54"/>
  <c r="BR279" i="54"/>
  <c r="CM279" i="54"/>
  <c r="H279" i="54"/>
  <c r="Q279" i="54"/>
  <c r="Z279" i="54"/>
  <c r="AI279" i="54"/>
  <c r="AR279" i="54"/>
  <c r="BA279" i="54"/>
  <c r="BJ279" i="54"/>
  <c r="BS279" i="54"/>
  <c r="CN279" i="54"/>
  <c r="I279" i="54"/>
  <c r="R279" i="54"/>
  <c r="AA279" i="54"/>
  <c r="AJ279" i="54"/>
  <c r="AS279" i="54"/>
  <c r="BB279" i="54"/>
  <c r="BK279" i="54"/>
  <c r="BT279" i="54"/>
  <c r="CO279" i="54"/>
  <c r="J279" i="54"/>
  <c r="S279" i="54"/>
  <c r="AB279" i="54"/>
  <c r="AK279" i="54"/>
  <c r="AT279" i="54"/>
  <c r="BC279" i="54"/>
  <c r="BL279" i="54"/>
  <c r="BU279" i="54"/>
  <c r="CP279" i="54"/>
  <c r="K279" i="54"/>
  <c r="T279" i="54"/>
  <c r="AC279" i="54"/>
  <c r="AL279" i="54"/>
  <c r="AU279" i="54"/>
  <c r="BD279" i="54"/>
  <c r="BM279" i="54"/>
  <c r="BV279" i="54"/>
  <c r="CQ279" i="54"/>
  <c r="M280" i="54"/>
  <c r="V280" i="54"/>
  <c r="AE280" i="54"/>
  <c r="AN280" i="54"/>
  <c r="AW280" i="54"/>
  <c r="BF280" i="54"/>
  <c r="BO280" i="54"/>
  <c r="CJ280" i="54"/>
  <c r="BP280" i="54"/>
  <c r="CK280" i="54"/>
  <c r="F280" i="54"/>
  <c r="O280" i="54"/>
  <c r="X280" i="54"/>
  <c r="AG280" i="54"/>
  <c r="AP280" i="54"/>
  <c r="AY280" i="54"/>
  <c r="BH280" i="54"/>
  <c r="BQ280" i="54"/>
  <c r="CL280" i="54"/>
  <c r="G280" i="54"/>
  <c r="P280" i="54"/>
  <c r="Y280" i="54"/>
  <c r="AH280" i="54"/>
  <c r="AQ280" i="54"/>
  <c r="AZ280" i="54"/>
  <c r="BI280" i="54"/>
  <c r="BR280" i="54"/>
  <c r="CM280" i="54"/>
  <c r="H280" i="54"/>
  <c r="Q280" i="54"/>
  <c r="Z280" i="54"/>
  <c r="AI280" i="54"/>
  <c r="AR280" i="54"/>
  <c r="BA280" i="54"/>
  <c r="BJ280" i="54"/>
  <c r="BS280" i="54"/>
  <c r="CN280" i="54"/>
  <c r="I280" i="54"/>
  <c r="R280" i="54"/>
  <c r="AA280" i="54"/>
  <c r="AJ280" i="54"/>
  <c r="AS280" i="54"/>
  <c r="BB280" i="54"/>
  <c r="BK280" i="54"/>
  <c r="BT280" i="54"/>
  <c r="CO280" i="54"/>
  <c r="J280" i="54"/>
  <c r="S280" i="54"/>
  <c r="AB280" i="54"/>
  <c r="AK280" i="54"/>
  <c r="AT280" i="54"/>
  <c r="BC280" i="54"/>
  <c r="BL280" i="54"/>
  <c r="BU280" i="54"/>
  <c r="CP280" i="54"/>
  <c r="K280" i="54"/>
  <c r="T280" i="54"/>
  <c r="AC280" i="54"/>
  <c r="AL280" i="54"/>
  <c r="AU280" i="54"/>
  <c r="BD280" i="54"/>
  <c r="BM280" i="54"/>
  <c r="BV280" i="54"/>
  <c r="CQ280" i="54"/>
  <c r="M281" i="54"/>
  <c r="V281" i="54"/>
  <c r="AE281" i="54"/>
  <c r="AN281" i="54"/>
  <c r="AW281" i="54"/>
  <c r="BF281" i="54"/>
  <c r="BO281" i="54"/>
  <c r="CJ281" i="54"/>
  <c r="BP281" i="54"/>
  <c r="CK281" i="54"/>
  <c r="F281" i="54"/>
  <c r="O281" i="54"/>
  <c r="X281" i="54"/>
  <c r="AG281" i="54"/>
  <c r="AP281" i="54"/>
  <c r="AY281" i="54"/>
  <c r="BH281" i="54"/>
  <c r="BQ281" i="54"/>
  <c r="CL281" i="54"/>
  <c r="G281" i="54"/>
  <c r="P281" i="54"/>
  <c r="Y281" i="54"/>
  <c r="AH281" i="54"/>
  <c r="AQ281" i="54"/>
  <c r="AZ281" i="54"/>
  <c r="BI281" i="54"/>
  <c r="BR281" i="54"/>
  <c r="CM281" i="54"/>
  <c r="H281" i="54"/>
  <c r="Q281" i="54"/>
  <c r="Z281" i="54"/>
  <c r="AI281" i="54"/>
  <c r="AR281" i="54"/>
  <c r="BA281" i="54"/>
  <c r="BJ281" i="54"/>
  <c r="BS281" i="54"/>
  <c r="CN281" i="54"/>
  <c r="I281" i="54"/>
  <c r="R281" i="54"/>
  <c r="AA281" i="54"/>
  <c r="AJ281" i="54"/>
  <c r="AS281" i="54"/>
  <c r="BB281" i="54"/>
  <c r="BK281" i="54"/>
  <c r="BT281" i="54"/>
  <c r="CO281" i="54"/>
  <c r="J281" i="54"/>
  <c r="S281" i="54"/>
  <c r="AB281" i="54"/>
  <c r="AK281" i="54"/>
  <c r="AT281" i="54"/>
  <c r="BC281" i="54"/>
  <c r="BL281" i="54"/>
  <c r="BU281" i="54"/>
  <c r="CP281" i="54"/>
  <c r="K281" i="54"/>
  <c r="T281" i="54"/>
  <c r="AC281" i="54"/>
  <c r="AL281" i="54"/>
  <c r="AU281" i="54"/>
  <c r="BD281" i="54"/>
  <c r="BM281" i="54"/>
  <c r="BV281" i="54"/>
  <c r="CQ281" i="54"/>
  <c r="M282" i="54"/>
  <c r="V282" i="54"/>
  <c r="AE282" i="54"/>
  <c r="AN282" i="54"/>
  <c r="AW282" i="54"/>
  <c r="BF282" i="54"/>
  <c r="BO282" i="54"/>
  <c r="CJ282" i="54"/>
  <c r="BP282" i="54"/>
  <c r="CK282" i="54"/>
  <c r="F282" i="54"/>
  <c r="O282" i="54"/>
  <c r="X282" i="54"/>
  <c r="AG282" i="54"/>
  <c r="AP282" i="54"/>
  <c r="AY282" i="54"/>
  <c r="BH282" i="54"/>
  <c r="BQ282" i="54"/>
  <c r="CL282" i="54"/>
  <c r="G282" i="54"/>
  <c r="P282" i="54"/>
  <c r="Y282" i="54"/>
  <c r="AH282" i="54"/>
  <c r="AQ282" i="54"/>
  <c r="AZ282" i="54"/>
  <c r="BI282" i="54"/>
  <c r="BR282" i="54"/>
  <c r="CM282" i="54"/>
  <c r="H282" i="54"/>
  <c r="Q282" i="54"/>
  <c r="Z282" i="54"/>
  <c r="AI282" i="54"/>
  <c r="AR282" i="54"/>
  <c r="BA282" i="54"/>
  <c r="BJ282" i="54"/>
  <c r="BS282" i="54"/>
  <c r="CN282" i="54"/>
  <c r="I282" i="54"/>
  <c r="R282" i="54"/>
  <c r="AA282" i="54"/>
  <c r="AJ282" i="54"/>
  <c r="AS282" i="54"/>
  <c r="BB282" i="54"/>
  <c r="BK282" i="54"/>
  <c r="BT282" i="54"/>
  <c r="CO282" i="54"/>
  <c r="J282" i="54"/>
  <c r="S282" i="54"/>
  <c r="AB282" i="54"/>
  <c r="AK282" i="54"/>
  <c r="AT282" i="54"/>
  <c r="BC282" i="54"/>
  <c r="BL282" i="54"/>
  <c r="BU282" i="54"/>
  <c r="CP282" i="54"/>
  <c r="K282" i="54"/>
  <c r="T282" i="54"/>
  <c r="AC282" i="54"/>
  <c r="AL282" i="54"/>
  <c r="AU282" i="54"/>
  <c r="BD282" i="54"/>
  <c r="BM282" i="54"/>
  <c r="BV282" i="54"/>
  <c r="CQ282" i="54"/>
  <c r="M283" i="54"/>
  <c r="V283" i="54"/>
  <c r="AE283" i="54"/>
  <c r="AN283" i="54"/>
  <c r="AW283" i="54"/>
  <c r="BF283" i="54"/>
  <c r="BO283" i="54"/>
  <c r="CJ283" i="54"/>
  <c r="BP283" i="54"/>
  <c r="CK283" i="54"/>
  <c r="F283" i="54"/>
  <c r="O283" i="54"/>
  <c r="X283" i="54"/>
  <c r="AG283" i="54"/>
  <c r="AP283" i="54"/>
  <c r="AY283" i="54"/>
  <c r="BH283" i="54"/>
  <c r="BQ283" i="54"/>
  <c r="CL283" i="54"/>
  <c r="G283" i="54"/>
  <c r="P283" i="54"/>
  <c r="Y283" i="54"/>
  <c r="AH283" i="54"/>
  <c r="AQ283" i="54"/>
  <c r="AZ283" i="54"/>
  <c r="BI283" i="54"/>
  <c r="BR283" i="54"/>
  <c r="CM283" i="54"/>
  <c r="H283" i="54"/>
  <c r="Q283" i="54"/>
  <c r="Z283" i="54"/>
  <c r="AI283" i="54"/>
  <c r="AR283" i="54"/>
  <c r="BA283" i="54"/>
  <c r="BJ283" i="54"/>
  <c r="BS283" i="54"/>
  <c r="CN283" i="54"/>
  <c r="I283" i="54"/>
  <c r="R283" i="54"/>
  <c r="AA283" i="54"/>
  <c r="AJ283" i="54"/>
  <c r="AS283" i="54"/>
  <c r="BB283" i="54"/>
  <c r="BK283" i="54"/>
  <c r="BT283" i="54"/>
  <c r="CO283" i="54"/>
  <c r="J283" i="54"/>
  <c r="S283" i="54"/>
  <c r="AB283" i="54"/>
  <c r="AK283" i="54"/>
  <c r="AT283" i="54"/>
  <c r="BC283" i="54"/>
  <c r="BL283" i="54"/>
  <c r="BU283" i="54"/>
  <c r="CP283" i="54"/>
  <c r="K283" i="54"/>
  <c r="T283" i="54"/>
  <c r="AC283" i="54"/>
  <c r="AL283" i="54"/>
  <c r="AU283" i="54"/>
  <c r="BD283" i="54"/>
  <c r="BM283" i="54"/>
  <c r="BV283" i="54"/>
  <c r="CQ283" i="54"/>
  <c r="M284" i="54"/>
  <c r="V284" i="54"/>
  <c r="AE284" i="54"/>
  <c r="AN284" i="54"/>
  <c r="AW284" i="54"/>
  <c r="BF284" i="54"/>
  <c r="BO284" i="54"/>
  <c r="CJ284" i="54"/>
  <c r="BP284" i="54"/>
  <c r="CK284" i="54"/>
  <c r="F284" i="54"/>
  <c r="O284" i="54"/>
  <c r="X284" i="54"/>
  <c r="AG284" i="54"/>
  <c r="AP284" i="54"/>
  <c r="AY284" i="54"/>
  <c r="BH284" i="54"/>
  <c r="BQ284" i="54"/>
  <c r="CL284" i="54"/>
  <c r="G284" i="54"/>
  <c r="P284" i="54"/>
  <c r="Y284" i="54"/>
  <c r="AH284" i="54"/>
  <c r="AQ284" i="54"/>
  <c r="AZ284" i="54"/>
  <c r="BI284" i="54"/>
  <c r="BR284" i="54"/>
  <c r="CM284" i="54"/>
  <c r="H284" i="54"/>
  <c r="Q284" i="54"/>
  <c r="Z284" i="54"/>
  <c r="AI284" i="54"/>
  <c r="AR284" i="54"/>
  <c r="BA284" i="54"/>
  <c r="BJ284" i="54"/>
  <c r="BS284" i="54"/>
  <c r="CN284" i="54"/>
  <c r="I284" i="54"/>
  <c r="R284" i="54"/>
  <c r="AA284" i="54"/>
  <c r="AJ284" i="54"/>
  <c r="AS284" i="54"/>
  <c r="BB284" i="54"/>
  <c r="BK284" i="54"/>
  <c r="BT284" i="54"/>
  <c r="CO284" i="54"/>
  <c r="J284" i="54"/>
  <c r="S284" i="54"/>
  <c r="AB284" i="54"/>
  <c r="AK284" i="54"/>
  <c r="AT284" i="54"/>
  <c r="BC284" i="54"/>
  <c r="BL284" i="54"/>
  <c r="BU284" i="54"/>
  <c r="CP284" i="54"/>
  <c r="K284" i="54"/>
  <c r="T284" i="54"/>
  <c r="AC284" i="54"/>
  <c r="AL284" i="54"/>
  <c r="AU284" i="54"/>
  <c r="BD284" i="54"/>
  <c r="BM284" i="54"/>
  <c r="BV284" i="54"/>
  <c r="CQ284" i="54"/>
  <c r="M285" i="54"/>
  <c r="V285" i="54"/>
  <c r="AE285" i="54"/>
  <c r="AN285" i="54"/>
  <c r="AW285" i="54"/>
  <c r="BF285" i="54"/>
  <c r="BO285" i="54"/>
  <c r="CJ285" i="54"/>
  <c r="BP285" i="54"/>
  <c r="CK285" i="54"/>
  <c r="F285" i="54"/>
  <c r="O285" i="54"/>
  <c r="X285" i="54"/>
  <c r="AG285" i="54"/>
  <c r="AP285" i="54"/>
  <c r="AY285" i="54"/>
  <c r="BH285" i="54"/>
  <c r="BQ285" i="54"/>
  <c r="CL285" i="54"/>
  <c r="G285" i="54"/>
  <c r="P285" i="54"/>
  <c r="Y285" i="54"/>
  <c r="AH285" i="54"/>
  <c r="AQ285" i="54"/>
  <c r="AZ285" i="54"/>
  <c r="BI285" i="54"/>
  <c r="BR285" i="54"/>
  <c r="CM285" i="54"/>
  <c r="H285" i="54"/>
  <c r="Q285" i="54"/>
  <c r="Z285" i="54"/>
  <c r="AI285" i="54"/>
  <c r="AR285" i="54"/>
  <c r="BA285" i="54"/>
  <c r="BJ285" i="54"/>
  <c r="BS285" i="54"/>
  <c r="CN285" i="54"/>
  <c r="I285" i="54"/>
  <c r="R285" i="54"/>
  <c r="AA285" i="54"/>
  <c r="AJ285" i="54"/>
  <c r="AS285" i="54"/>
  <c r="BB285" i="54"/>
  <c r="BK285" i="54"/>
  <c r="BT285" i="54"/>
  <c r="CO285" i="54"/>
  <c r="J285" i="54"/>
  <c r="S285" i="54"/>
  <c r="AB285" i="54"/>
  <c r="AK285" i="54"/>
  <c r="AT285" i="54"/>
  <c r="BC285" i="54"/>
  <c r="BL285" i="54"/>
  <c r="BU285" i="54"/>
  <c r="CP285" i="54"/>
  <c r="K285" i="54"/>
  <c r="T285" i="54"/>
  <c r="AC285" i="54"/>
  <c r="AL285" i="54"/>
  <c r="AU285" i="54"/>
  <c r="BD285" i="54"/>
  <c r="BM285" i="54"/>
  <c r="BV285" i="54"/>
  <c r="CQ285" i="54"/>
  <c r="M286" i="54"/>
  <c r="V286" i="54"/>
  <c r="AE286" i="54"/>
  <c r="AN286" i="54"/>
  <c r="AW286" i="54"/>
  <c r="BF286" i="54"/>
  <c r="BO286" i="54"/>
  <c r="CJ286" i="54"/>
  <c r="BP286" i="54"/>
  <c r="CK286" i="54"/>
  <c r="F286" i="54"/>
  <c r="O286" i="54"/>
  <c r="X286" i="54"/>
  <c r="AG286" i="54"/>
  <c r="AP286" i="54"/>
  <c r="AY286" i="54"/>
  <c r="BH286" i="54"/>
  <c r="BQ286" i="54"/>
  <c r="CL286" i="54"/>
  <c r="G286" i="54"/>
  <c r="P286" i="54"/>
  <c r="Y286" i="54"/>
  <c r="AH286" i="54"/>
  <c r="AQ286" i="54"/>
  <c r="AZ286" i="54"/>
  <c r="BI286" i="54"/>
  <c r="BR286" i="54"/>
  <c r="CM286" i="54"/>
  <c r="H286" i="54"/>
  <c r="Q286" i="54"/>
  <c r="Z286" i="54"/>
  <c r="AI286" i="54"/>
  <c r="AR286" i="54"/>
  <c r="BA286" i="54"/>
  <c r="BJ286" i="54"/>
  <c r="BS286" i="54"/>
  <c r="CN286" i="54"/>
  <c r="I286" i="54"/>
  <c r="R286" i="54"/>
  <c r="AA286" i="54"/>
  <c r="AJ286" i="54"/>
  <c r="AS286" i="54"/>
  <c r="BB286" i="54"/>
  <c r="BK286" i="54"/>
  <c r="BT286" i="54"/>
  <c r="CO286" i="54"/>
  <c r="J286" i="54"/>
  <c r="S286" i="54"/>
  <c r="AB286" i="54"/>
  <c r="AK286" i="54"/>
  <c r="AT286" i="54"/>
  <c r="BC286" i="54"/>
  <c r="BL286" i="54"/>
  <c r="BU286" i="54"/>
  <c r="CP286" i="54"/>
  <c r="K286" i="54"/>
  <c r="T286" i="54"/>
  <c r="AC286" i="54"/>
  <c r="AL286" i="54"/>
  <c r="AU286" i="54"/>
  <c r="BD286" i="54"/>
  <c r="BM286" i="54"/>
  <c r="BV286" i="54"/>
  <c r="CQ286" i="54"/>
  <c r="M287" i="54"/>
  <c r="V287" i="54"/>
  <c r="AE287" i="54"/>
  <c r="AN287" i="54"/>
  <c r="AW287" i="54"/>
  <c r="BF287" i="54"/>
  <c r="BO287" i="54"/>
  <c r="CJ287" i="54"/>
  <c r="BP287" i="54"/>
  <c r="CK287" i="54"/>
  <c r="F287" i="54"/>
  <c r="O287" i="54"/>
  <c r="X287" i="54"/>
  <c r="AG287" i="54"/>
  <c r="AP287" i="54"/>
  <c r="AY287" i="54"/>
  <c r="BH287" i="54"/>
  <c r="BQ287" i="54"/>
  <c r="CL287" i="54"/>
  <c r="G287" i="54"/>
  <c r="P287" i="54"/>
  <c r="Y287" i="54"/>
  <c r="AH287" i="54"/>
  <c r="AQ287" i="54"/>
  <c r="AZ287" i="54"/>
  <c r="BI287" i="54"/>
  <c r="BR287" i="54"/>
  <c r="CM287" i="54"/>
  <c r="H287" i="54"/>
  <c r="Q287" i="54"/>
  <c r="Z287" i="54"/>
  <c r="AI287" i="54"/>
  <c r="AR287" i="54"/>
  <c r="BA287" i="54"/>
  <c r="BJ287" i="54"/>
  <c r="BS287" i="54"/>
  <c r="CN287" i="54"/>
  <c r="I287" i="54"/>
  <c r="R287" i="54"/>
  <c r="AA287" i="54"/>
  <c r="AJ287" i="54"/>
  <c r="AS287" i="54"/>
  <c r="BB287" i="54"/>
  <c r="BK287" i="54"/>
  <c r="BT287" i="54"/>
  <c r="CO287" i="54"/>
  <c r="J287" i="54"/>
  <c r="S287" i="54"/>
  <c r="AB287" i="54"/>
  <c r="AK287" i="54"/>
  <c r="AT287" i="54"/>
  <c r="BC287" i="54"/>
  <c r="BL287" i="54"/>
  <c r="BU287" i="54"/>
  <c r="CP287" i="54"/>
  <c r="K287" i="54"/>
  <c r="T287" i="54"/>
  <c r="AC287" i="54"/>
  <c r="AL287" i="54"/>
  <c r="AU287" i="54"/>
  <c r="BD287" i="54"/>
  <c r="BM287" i="54"/>
  <c r="BV287" i="54"/>
  <c r="CQ287" i="54"/>
  <c r="M288" i="54"/>
  <c r="V288" i="54"/>
  <c r="AE288" i="54"/>
  <c r="AN288" i="54"/>
  <c r="AW288" i="54"/>
  <c r="BF288" i="54"/>
  <c r="BO288" i="54"/>
  <c r="CJ288" i="54"/>
  <c r="BP288" i="54"/>
  <c r="CK288" i="54"/>
  <c r="F288" i="54"/>
  <c r="O288" i="54"/>
  <c r="X288" i="54"/>
  <c r="AG288" i="54"/>
  <c r="AP288" i="54"/>
  <c r="AY288" i="54"/>
  <c r="BH288" i="54"/>
  <c r="BQ288" i="54"/>
  <c r="CL288" i="54"/>
  <c r="G288" i="54"/>
  <c r="P288" i="54"/>
  <c r="Y288" i="54"/>
  <c r="AH288" i="54"/>
  <c r="AQ288" i="54"/>
  <c r="AZ288" i="54"/>
  <c r="BI288" i="54"/>
  <c r="BR288" i="54"/>
  <c r="CM288" i="54"/>
  <c r="H288" i="54"/>
  <c r="Q288" i="54"/>
  <c r="Z288" i="54"/>
  <c r="AI288" i="54"/>
  <c r="AR288" i="54"/>
  <c r="BA288" i="54"/>
  <c r="BJ288" i="54"/>
  <c r="BS288" i="54"/>
  <c r="CN288" i="54"/>
  <c r="I288" i="54"/>
  <c r="R288" i="54"/>
  <c r="AA288" i="54"/>
  <c r="AJ288" i="54"/>
  <c r="AS288" i="54"/>
  <c r="BB288" i="54"/>
  <c r="BK288" i="54"/>
  <c r="BT288" i="54"/>
  <c r="CO288" i="54"/>
  <c r="J288" i="54"/>
  <c r="S288" i="54"/>
  <c r="AB288" i="54"/>
  <c r="AK288" i="54"/>
  <c r="AT288" i="54"/>
  <c r="BC288" i="54"/>
  <c r="BL288" i="54"/>
  <c r="BU288" i="54"/>
  <c r="CP288" i="54"/>
  <c r="K288" i="54"/>
  <c r="T288" i="54"/>
  <c r="AC288" i="54"/>
  <c r="AL288" i="54"/>
  <c r="AU288" i="54"/>
  <c r="BD288" i="54"/>
  <c r="BM288" i="54"/>
  <c r="BV288" i="54"/>
  <c r="CQ288" i="54"/>
  <c r="M289" i="54"/>
  <c r="V289" i="54"/>
  <c r="AE289" i="54"/>
  <c r="AN289" i="54"/>
  <c r="AW289" i="54"/>
  <c r="BF289" i="54"/>
  <c r="BO289" i="54"/>
  <c r="CJ289" i="54"/>
  <c r="BP289" i="54"/>
  <c r="CK289" i="54"/>
  <c r="F289" i="54"/>
  <c r="O289" i="54"/>
  <c r="X289" i="54"/>
  <c r="AG289" i="54"/>
  <c r="AP289" i="54"/>
  <c r="AY289" i="54"/>
  <c r="BH289" i="54"/>
  <c r="BQ289" i="54"/>
  <c r="CL289" i="54"/>
  <c r="G289" i="54"/>
  <c r="P289" i="54"/>
  <c r="Y289" i="54"/>
  <c r="AH289" i="54"/>
  <c r="AQ289" i="54"/>
  <c r="AZ289" i="54"/>
  <c r="BI289" i="54"/>
  <c r="BR289" i="54"/>
  <c r="CM289" i="54"/>
  <c r="H289" i="54"/>
  <c r="Q289" i="54"/>
  <c r="Z289" i="54"/>
  <c r="AI289" i="54"/>
  <c r="AR289" i="54"/>
  <c r="BA289" i="54"/>
  <c r="BJ289" i="54"/>
  <c r="BS289" i="54"/>
  <c r="CN289" i="54"/>
  <c r="I289" i="54"/>
  <c r="R289" i="54"/>
  <c r="AA289" i="54"/>
  <c r="AJ289" i="54"/>
  <c r="AS289" i="54"/>
  <c r="BB289" i="54"/>
  <c r="BK289" i="54"/>
  <c r="BT289" i="54"/>
  <c r="CO289" i="54"/>
  <c r="J289" i="54"/>
  <c r="S289" i="54"/>
  <c r="AB289" i="54"/>
  <c r="AK289" i="54"/>
  <c r="AT289" i="54"/>
  <c r="BC289" i="54"/>
  <c r="BL289" i="54"/>
  <c r="BU289" i="54"/>
  <c r="CP289" i="54"/>
  <c r="K289" i="54"/>
  <c r="T289" i="54"/>
  <c r="AC289" i="54"/>
  <c r="AL289" i="54"/>
  <c r="AU289" i="54"/>
  <c r="BD289" i="54"/>
  <c r="BM289" i="54"/>
  <c r="BV289" i="54"/>
  <c r="CQ289" i="54"/>
  <c r="M290" i="54"/>
  <c r="V290" i="54"/>
  <c r="AE290" i="54"/>
  <c r="AN290" i="54"/>
  <c r="AW290" i="54"/>
  <c r="BF290" i="54"/>
  <c r="BO290" i="54"/>
  <c r="CJ290" i="54"/>
  <c r="BP290" i="54"/>
  <c r="CK290" i="54"/>
  <c r="F290" i="54"/>
  <c r="O290" i="54"/>
  <c r="X290" i="54"/>
  <c r="AG290" i="54"/>
  <c r="AP290" i="54"/>
  <c r="AY290" i="54"/>
  <c r="BH290" i="54"/>
  <c r="BQ290" i="54"/>
  <c r="CL290" i="54"/>
  <c r="G290" i="54"/>
  <c r="P290" i="54"/>
  <c r="Y290" i="54"/>
  <c r="AH290" i="54"/>
  <c r="AQ290" i="54"/>
  <c r="AZ290" i="54"/>
  <c r="BI290" i="54"/>
  <c r="BR290" i="54"/>
  <c r="CM290" i="54"/>
  <c r="H290" i="54"/>
  <c r="Q290" i="54"/>
  <c r="Z290" i="54"/>
  <c r="AI290" i="54"/>
  <c r="AR290" i="54"/>
  <c r="BA290" i="54"/>
  <c r="BJ290" i="54"/>
  <c r="BS290" i="54"/>
  <c r="CN290" i="54"/>
  <c r="I290" i="54"/>
  <c r="R290" i="54"/>
  <c r="AA290" i="54"/>
  <c r="AJ290" i="54"/>
  <c r="AS290" i="54"/>
  <c r="BB290" i="54"/>
  <c r="BK290" i="54"/>
  <c r="BT290" i="54"/>
  <c r="CO290" i="54"/>
  <c r="J290" i="54"/>
  <c r="S290" i="54"/>
  <c r="AB290" i="54"/>
  <c r="AK290" i="54"/>
  <c r="AT290" i="54"/>
  <c r="BC290" i="54"/>
  <c r="BL290" i="54"/>
  <c r="BU290" i="54"/>
  <c r="CP290" i="54"/>
  <c r="K290" i="54"/>
  <c r="T290" i="54"/>
  <c r="AC290" i="54"/>
  <c r="AL290" i="54"/>
  <c r="AU290" i="54"/>
  <c r="BD290" i="54"/>
  <c r="BM290" i="54"/>
  <c r="BV290" i="54"/>
  <c r="CQ290" i="54"/>
  <c r="M291" i="54"/>
  <c r="V291" i="54"/>
  <c r="AE291" i="54"/>
  <c r="AN291" i="54"/>
  <c r="AW291" i="54"/>
  <c r="BF291" i="54"/>
  <c r="BO291" i="54"/>
  <c r="CJ291" i="54"/>
  <c r="BP291" i="54"/>
  <c r="CK291" i="54"/>
  <c r="F291" i="54"/>
  <c r="O291" i="54"/>
  <c r="X291" i="54"/>
  <c r="AG291" i="54"/>
  <c r="AP291" i="54"/>
  <c r="AY291" i="54"/>
  <c r="BH291" i="54"/>
  <c r="BQ291" i="54"/>
  <c r="CL291" i="54"/>
  <c r="G291" i="54"/>
  <c r="P291" i="54"/>
  <c r="Y291" i="54"/>
  <c r="AH291" i="54"/>
  <c r="AQ291" i="54"/>
  <c r="AZ291" i="54"/>
  <c r="BI291" i="54"/>
  <c r="BR291" i="54"/>
  <c r="CM291" i="54"/>
  <c r="H291" i="54"/>
  <c r="Q291" i="54"/>
  <c r="Z291" i="54"/>
  <c r="AI291" i="54"/>
  <c r="AR291" i="54"/>
  <c r="BA291" i="54"/>
  <c r="BJ291" i="54"/>
  <c r="BS291" i="54"/>
  <c r="CN291" i="54"/>
  <c r="I291" i="54"/>
  <c r="R291" i="54"/>
  <c r="AA291" i="54"/>
  <c r="AJ291" i="54"/>
  <c r="AS291" i="54"/>
  <c r="BB291" i="54"/>
  <c r="BK291" i="54"/>
  <c r="BT291" i="54"/>
  <c r="CO291" i="54"/>
  <c r="J291" i="54"/>
  <c r="S291" i="54"/>
  <c r="AB291" i="54"/>
  <c r="AK291" i="54"/>
  <c r="AT291" i="54"/>
  <c r="BC291" i="54"/>
  <c r="BL291" i="54"/>
  <c r="BU291" i="54"/>
  <c r="CP291" i="54"/>
  <c r="K291" i="54"/>
  <c r="T291" i="54"/>
  <c r="AC291" i="54"/>
  <c r="AL291" i="54"/>
  <c r="AU291" i="54"/>
  <c r="BD291" i="54"/>
  <c r="BM291" i="54"/>
  <c r="BV291" i="54"/>
  <c r="CQ291" i="54"/>
  <c r="M292" i="54"/>
  <c r="V292" i="54"/>
  <c r="AE292" i="54"/>
  <c r="AN292" i="54"/>
  <c r="AW292" i="54"/>
  <c r="BF292" i="54"/>
  <c r="BO292" i="54"/>
  <c r="CJ292" i="54"/>
  <c r="BP292" i="54"/>
  <c r="CK292" i="54"/>
  <c r="F292" i="54"/>
  <c r="O292" i="54"/>
  <c r="X292" i="54"/>
  <c r="AG292" i="54"/>
  <c r="AP292" i="54"/>
  <c r="AY292" i="54"/>
  <c r="BH292" i="54"/>
  <c r="BQ292" i="54"/>
  <c r="CL292" i="54"/>
  <c r="G292" i="54"/>
  <c r="P292" i="54"/>
  <c r="Y292" i="54"/>
  <c r="AH292" i="54"/>
  <c r="AQ292" i="54"/>
  <c r="AZ292" i="54"/>
  <c r="BI292" i="54"/>
  <c r="BR292" i="54"/>
  <c r="CM292" i="54"/>
  <c r="H292" i="54"/>
  <c r="Q292" i="54"/>
  <c r="Z292" i="54"/>
  <c r="AI292" i="54"/>
  <c r="AR292" i="54"/>
  <c r="BA292" i="54"/>
  <c r="BJ292" i="54"/>
  <c r="BS292" i="54"/>
  <c r="CN292" i="54"/>
  <c r="I292" i="54"/>
  <c r="R292" i="54"/>
  <c r="AA292" i="54"/>
  <c r="AJ292" i="54"/>
  <c r="AS292" i="54"/>
  <c r="BB292" i="54"/>
  <c r="BK292" i="54"/>
  <c r="BT292" i="54"/>
  <c r="CO292" i="54"/>
  <c r="J292" i="54"/>
  <c r="S292" i="54"/>
  <c r="AB292" i="54"/>
  <c r="AK292" i="54"/>
  <c r="AT292" i="54"/>
  <c r="BC292" i="54"/>
  <c r="BL292" i="54"/>
  <c r="BU292" i="54"/>
  <c r="CP292" i="54"/>
  <c r="K292" i="54"/>
  <c r="T292" i="54"/>
  <c r="AC292" i="54"/>
  <c r="AL292" i="54"/>
  <c r="AU292" i="54"/>
  <c r="BD292" i="54"/>
  <c r="BM292" i="54"/>
  <c r="BV292" i="54"/>
  <c r="CQ292" i="54"/>
  <c r="M293" i="54"/>
  <c r="V293" i="54"/>
  <c r="AE293" i="54"/>
  <c r="AN293" i="54"/>
  <c r="AW293" i="54"/>
  <c r="BF293" i="54"/>
  <c r="BO293" i="54"/>
  <c r="CJ293" i="54"/>
  <c r="BP293" i="54"/>
  <c r="CK293" i="54"/>
  <c r="F293" i="54"/>
  <c r="O293" i="54"/>
  <c r="X293" i="54"/>
  <c r="AG293" i="54"/>
  <c r="AP293" i="54"/>
  <c r="AY293" i="54"/>
  <c r="BH293" i="54"/>
  <c r="BQ293" i="54"/>
  <c r="CL293" i="54"/>
  <c r="G293" i="54"/>
  <c r="P293" i="54"/>
  <c r="Y293" i="54"/>
  <c r="AH293" i="54"/>
  <c r="AQ293" i="54"/>
  <c r="AZ293" i="54"/>
  <c r="BI293" i="54"/>
  <c r="BR293" i="54"/>
  <c r="CM293" i="54"/>
  <c r="H293" i="54"/>
  <c r="Q293" i="54"/>
  <c r="Z293" i="54"/>
  <c r="AI293" i="54"/>
  <c r="AR293" i="54"/>
  <c r="BA293" i="54"/>
  <c r="BJ293" i="54"/>
  <c r="BS293" i="54"/>
  <c r="CN293" i="54"/>
  <c r="I293" i="54"/>
  <c r="R293" i="54"/>
  <c r="AA293" i="54"/>
  <c r="AJ293" i="54"/>
  <c r="AS293" i="54"/>
  <c r="BB293" i="54"/>
  <c r="BK293" i="54"/>
  <c r="BT293" i="54"/>
  <c r="CO293" i="54"/>
  <c r="J293" i="54"/>
  <c r="S293" i="54"/>
  <c r="AB293" i="54"/>
  <c r="AK293" i="54"/>
  <c r="AT293" i="54"/>
  <c r="BC293" i="54"/>
  <c r="BL293" i="54"/>
  <c r="BU293" i="54"/>
  <c r="CP293" i="54"/>
  <c r="K293" i="54"/>
  <c r="T293" i="54"/>
  <c r="AC293" i="54"/>
  <c r="AL293" i="54"/>
  <c r="AU293" i="54"/>
  <c r="BD293" i="54"/>
  <c r="BM293" i="54"/>
  <c r="BV293" i="54"/>
  <c r="CQ293" i="54"/>
  <c r="M294" i="54"/>
  <c r="V294" i="54"/>
  <c r="AE294" i="54"/>
  <c r="AN294" i="54"/>
  <c r="AW294" i="54"/>
  <c r="BF294" i="54"/>
  <c r="BO294" i="54"/>
  <c r="CJ294" i="54"/>
  <c r="BP294" i="54"/>
  <c r="CK294" i="54"/>
  <c r="F294" i="54"/>
  <c r="O294" i="54"/>
  <c r="X294" i="54"/>
  <c r="AG294" i="54"/>
  <c r="AP294" i="54"/>
  <c r="AY294" i="54"/>
  <c r="BH294" i="54"/>
  <c r="BQ294" i="54"/>
  <c r="CL294" i="54"/>
  <c r="G294" i="54"/>
  <c r="P294" i="54"/>
  <c r="Y294" i="54"/>
  <c r="AH294" i="54"/>
  <c r="AQ294" i="54"/>
  <c r="AZ294" i="54"/>
  <c r="BI294" i="54"/>
  <c r="BR294" i="54"/>
  <c r="CM294" i="54"/>
  <c r="H294" i="54"/>
  <c r="Q294" i="54"/>
  <c r="Z294" i="54"/>
  <c r="AI294" i="54"/>
  <c r="AR294" i="54"/>
  <c r="BA294" i="54"/>
  <c r="BJ294" i="54"/>
  <c r="BS294" i="54"/>
  <c r="CN294" i="54"/>
  <c r="I294" i="54"/>
  <c r="R294" i="54"/>
  <c r="AA294" i="54"/>
  <c r="AJ294" i="54"/>
  <c r="AS294" i="54"/>
  <c r="BB294" i="54"/>
  <c r="BK294" i="54"/>
  <c r="BT294" i="54"/>
  <c r="CO294" i="54"/>
  <c r="J294" i="54"/>
  <c r="S294" i="54"/>
  <c r="AB294" i="54"/>
  <c r="AK294" i="54"/>
  <c r="AT294" i="54"/>
  <c r="BC294" i="54"/>
  <c r="BL294" i="54"/>
  <c r="BU294" i="54"/>
  <c r="CP294" i="54"/>
  <c r="K294" i="54"/>
  <c r="T294" i="54"/>
  <c r="AC294" i="54"/>
  <c r="AL294" i="54"/>
  <c r="AU294" i="54"/>
  <c r="BD294" i="54"/>
  <c r="BM294" i="54"/>
  <c r="BV294" i="54"/>
  <c r="CQ294" i="54"/>
  <c r="M295" i="54"/>
  <c r="V295" i="54"/>
  <c r="AE295" i="54"/>
  <c r="AN295" i="54"/>
  <c r="AW295" i="54"/>
  <c r="BF295" i="54"/>
  <c r="BO295" i="54"/>
  <c r="CJ295" i="54"/>
  <c r="BP295" i="54"/>
  <c r="CK295" i="54"/>
  <c r="F295" i="54"/>
  <c r="O295" i="54"/>
  <c r="X295" i="54"/>
  <c r="AG295" i="54"/>
  <c r="AP295" i="54"/>
  <c r="AY295" i="54"/>
  <c r="BH295" i="54"/>
  <c r="BQ295" i="54"/>
  <c r="CL295" i="54"/>
  <c r="G295" i="54"/>
  <c r="P295" i="54"/>
  <c r="Y295" i="54"/>
  <c r="AH295" i="54"/>
  <c r="AQ295" i="54"/>
  <c r="AZ295" i="54"/>
  <c r="BI295" i="54"/>
  <c r="BR295" i="54"/>
  <c r="CM295" i="54"/>
  <c r="H295" i="54"/>
  <c r="Q295" i="54"/>
  <c r="Z295" i="54"/>
  <c r="AI295" i="54"/>
  <c r="AR295" i="54"/>
  <c r="BA295" i="54"/>
  <c r="BJ295" i="54"/>
  <c r="BS295" i="54"/>
  <c r="CN295" i="54"/>
  <c r="I295" i="54"/>
  <c r="R295" i="54"/>
  <c r="AA295" i="54"/>
  <c r="AJ295" i="54"/>
  <c r="AS295" i="54"/>
  <c r="BB295" i="54"/>
  <c r="BK295" i="54"/>
  <c r="BT295" i="54"/>
  <c r="CO295" i="54"/>
  <c r="J295" i="54"/>
  <c r="S295" i="54"/>
  <c r="AB295" i="54"/>
  <c r="AK295" i="54"/>
  <c r="AT295" i="54"/>
  <c r="BC295" i="54"/>
  <c r="BL295" i="54"/>
  <c r="BU295" i="54"/>
  <c r="CP295" i="54"/>
  <c r="K295" i="54"/>
  <c r="T295" i="54"/>
  <c r="AC295" i="54"/>
  <c r="AL295" i="54"/>
  <c r="AU295" i="54"/>
  <c r="BD295" i="54"/>
  <c r="BM295" i="54"/>
  <c r="BV295" i="54"/>
  <c r="CQ295" i="54"/>
  <c r="M296" i="54"/>
  <c r="V296" i="54"/>
  <c r="AE296" i="54"/>
  <c r="AN296" i="54"/>
  <c r="AW296" i="54"/>
  <c r="BF296" i="54"/>
  <c r="BO296" i="54"/>
  <c r="CJ296" i="54"/>
  <c r="BP296" i="54"/>
  <c r="CK296" i="54"/>
  <c r="F296" i="54"/>
  <c r="O296" i="54"/>
  <c r="X296" i="54"/>
  <c r="AG296" i="54"/>
  <c r="AP296" i="54"/>
  <c r="AY296" i="54"/>
  <c r="BH296" i="54"/>
  <c r="BQ296" i="54"/>
  <c r="CL296" i="54"/>
  <c r="G296" i="54"/>
  <c r="P296" i="54"/>
  <c r="Y296" i="54"/>
  <c r="AH296" i="54"/>
  <c r="AQ296" i="54"/>
  <c r="AZ296" i="54"/>
  <c r="BI296" i="54"/>
  <c r="BR296" i="54"/>
  <c r="CM296" i="54"/>
  <c r="H296" i="54"/>
  <c r="Q296" i="54"/>
  <c r="Z296" i="54"/>
  <c r="AI296" i="54"/>
  <c r="AR296" i="54"/>
  <c r="BA296" i="54"/>
  <c r="BJ296" i="54"/>
  <c r="BS296" i="54"/>
  <c r="CN296" i="54"/>
  <c r="I296" i="54"/>
  <c r="R296" i="54"/>
  <c r="AA296" i="54"/>
  <c r="AJ296" i="54"/>
  <c r="AS296" i="54"/>
  <c r="BB296" i="54"/>
  <c r="BK296" i="54"/>
  <c r="BT296" i="54"/>
  <c r="CO296" i="54"/>
  <c r="J296" i="54"/>
  <c r="S296" i="54"/>
  <c r="AB296" i="54"/>
  <c r="AK296" i="54"/>
  <c r="AT296" i="54"/>
  <c r="BC296" i="54"/>
  <c r="BL296" i="54"/>
  <c r="BU296" i="54"/>
  <c r="CP296" i="54"/>
  <c r="K296" i="54"/>
  <c r="T296" i="54"/>
  <c r="AC296" i="54"/>
  <c r="AL296" i="54"/>
  <c r="AU296" i="54"/>
  <c r="BD296" i="54"/>
  <c r="BM296" i="54"/>
  <c r="BV296" i="54"/>
  <c r="CQ296" i="54"/>
  <c r="M297" i="54"/>
  <c r="V297" i="54"/>
  <c r="AE297" i="54"/>
  <c r="AN297" i="54"/>
  <c r="AW297" i="54"/>
  <c r="BF297" i="54"/>
  <c r="BO297" i="54"/>
  <c r="CJ297" i="54"/>
  <c r="BP297" i="54"/>
  <c r="CK297" i="54"/>
  <c r="F297" i="54"/>
  <c r="O297" i="54"/>
  <c r="X297" i="54"/>
  <c r="AG297" i="54"/>
  <c r="AP297" i="54"/>
  <c r="AY297" i="54"/>
  <c r="BH297" i="54"/>
  <c r="BQ297" i="54"/>
  <c r="CL297" i="54"/>
  <c r="G297" i="54"/>
  <c r="P297" i="54"/>
  <c r="Y297" i="54"/>
  <c r="AH297" i="54"/>
  <c r="AQ297" i="54"/>
  <c r="AZ297" i="54"/>
  <c r="BI297" i="54"/>
  <c r="BR297" i="54"/>
  <c r="CM297" i="54"/>
  <c r="H297" i="54"/>
  <c r="Q297" i="54"/>
  <c r="Z297" i="54"/>
  <c r="AI297" i="54"/>
  <c r="AR297" i="54"/>
  <c r="BA297" i="54"/>
  <c r="BJ297" i="54"/>
  <c r="BS297" i="54"/>
  <c r="CN297" i="54"/>
  <c r="I297" i="54"/>
  <c r="R297" i="54"/>
  <c r="AA297" i="54"/>
  <c r="AJ297" i="54"/>
  <c r="AS297" i="54"/>
  <c r="BB297" i="54"/>
  <c r="BK297" i="54"/>
  <c r="BT297" i="54"/>
  <c r="CO297" i="54"/>
  <c r="J297" i="54"/>
  <c r="S297" i="54"/>
  <c r="AB297" i="54"/>
  <c r="AK297" i="54"/>
  <c r="AT297" i="54"/>
  <c r="BC297" i="54"/>
  <c r="BL297" i="54"/>
  <c r="BU297" i="54"/>
  <c r="CP297" i="54"/>
  <c r="K297" i="54"/>
  <c r="T297" i="54"/>
  <c r="AC297" i="54"/>
  <c r="AL297" i="54"/>
  <c r="AU297" i="54"/>
  <c r="BD297" i="54"/>
  <c r="BM297" i="54"/>
  <c r="BV297" i="54"/>
  <c r="CQ297" i="54"/>
  <c r="M298" i="54"/>
  <c r="V298" i="54"/>
  <c r="AE298" i="54"/>
  <c r="AN298" i="54"/>
  <c r="AW298" i="54"/>
  <c r="BF298" i="54"/>
  <c r="BO298" i="54"/>
  <c r="BX298" i="54"/>
  <c r="CJ298" i="54"/>
  <c r="BY298" i="54"/>
  <c r="CK298" i="54"/>
  <c r="F298" i="54"/>
  <c r="O298" i="54"/>
  <c r="X298" i="54"/>
  <c r="AG298" i="54"/>
  <c r="AP298" i="54"/>
  <c r="AY298" i="54"/>
  <c r="BH298" i="54"/>
  <c r="BQ298" i="54"/>
  <c r="BZ298" i="54"/>
  <c r="CL298" i="54"/>
  <c r="G298" i="54"/>
  <c r="P298" i="54"/>
  <c r="Y298" i="54"/>
  <c r="AH298" i="54"/>
  <c r="AQ298" i="54"/>
  <c r="AZ298" i="54"/>
  <c r="BI298" i="54"/>
  <c r="BR298" i="54"/>
  <c r="CA298" i="54"/>
  <c r="CM298" i="54"/>
  <c r="H298" i="54"/>
  <c r="Q298" i="54"/>
  <c r="Z298" i="54"/>
  <c r="AI298" i="54"/>
  <c r="AR298" i="54"/>
  <c r="BA298" i="54"/>
  <c r="BJ298" i="54"/>
  <c r="BS298" i="54"/>
  <c r="CB298" i="54"/>
  <c r="CN298" i="54"/>
  <c r="I298" i="54"/>
  <c r="R298" i="54"/>
  <c r="AA298" i="54"/>
  <c r="AJ298" i="54"/>
  <c r="AS298" i="54"/>
  <c r="BB298" i="54"/>
  <c r="BK298" i="54"/>
  <c r="BT298" i="54"/>
  <c r="CC298" i="54"/>
  <c r="CO298" i="54"/>
  <c r="J298" i="54"/>
  <c r="S298" i="54"/>
  <c r="AB298" i="54"/>
  <c r="AK298" i="54"/>
  <c r="AT298" i="54"/>
  <c r="BC298" i="54"/>
  <c r="BL298" i="54"/>
  <c r="BU298" i="54"/>
  <c r="CD298" i="54"/>
  <c r="CP298" i="54"/>
  <c r="K298" i="54"/>
  <c r="T298" i="54"/>
  <c r="AC298" i="54"/>
  <c r="AL298" i="54"/>
  <c r="AU298" i="54"/>
  <c r="BD298" i="54"/>
  <c r="BM298" i="54"/>
  <c r="BV298" i="54"/>
  <c r="CE298" i="54"/>
  <c r="CQ298" i="54"/>
  <c r="M299" i="54"/>
  <c r="V299" i="54"/>
  <c r="AE299" i="54"/>
  <c r="AN299" i="54"/>
  <c r="AW299" i="54"/>
  <c r="BF299" i="54"/>
  <c r="BO299" i="54"/>
  <c r="BX299" i="54"/>
  <c r="CJ299" i="54"/>
  <c r="BY299" i="54"/>
  <c r="CK299" i="54"/>
  <c r="F299" i="54"/>
  <c r="O299" i="54"/>
  <c r="X299" i="54"/>
  <c r="AG299" i="54"/>
  <c r="AP299" i="54"/>
  <c r="AY299" i="54"/>
  <c r="BH299" i="54"/>
  <c r="BQ299" i="54"/>
  <c r="BZ299" i="54"/>
  <c r="CL299" i="54"/>
  <c r="G299" i="54"/>
  <c r="P299" i="54"/>
  <c r="Y299" i="54"/>
  <c r="AH299" i="54"/>
  <c r="AQ299" i="54"/>
  <c r="AZ299" i="54"/>
  <c r="BI299" i="54"/>
  <c r="BR299" i="54"/>
  <c r="CA299" i="54"/>
  <c r="CM299" i="54"/>
  <c r="H299" i="54"/>
  <c r="Q299" i="54"/>
  <c r="Z299" i="54"/>
  <c r="AI299" i="54"/>
  <c r="AR299" i="54"/>
  <c r="BA299" i="54"/>
  <c r="BJ299" i="54"/>
  <c r="BS299" i="54"/>
  <c r="CB299" i="54"/>
  <c r="CN299" i="54"/>
  <c r="I299" i="54"/>
  <c r="R299" i="54"/>
  <c r="AA299" i="54"/>
  <c r="AJ299" i="54"/>
  <c r="AS299" i="54"/>
  <c r="BB299" i="54"/>
  <c r="BK299" i="54"/>
  <c r="BT299" i="54"/>
  <c r="CC299" i="54"/>
  <c r="CO299" i="54"/>
  <c r="J299" i="54"/>
  <c r="S299" i="54"/>
  <c r="AB299" i="54"/>
  <c r="AK299" i="54"/>
  <c r="AT299" i="54"/>
  <c r="BC299" i="54"/>
  <c r="BL299" i="54"/>
  <c r="BU299" i="54"/>
  <c r="CD299" i="54"/>
  <c r="CP299" i="54"/>
  <c r="K299" i="54"/>
  <c r="T299" i="54"/>
  <c r="AC299" i="54"/>
  <c r="AL299" i="54"/>
  <c r="AU299" i="54"/>
  <c r="BD299" i="54"/>
  <c r="BM299" i="54"/>
  <c r="BV299" i="54"/>
  <c r="CE299" i="54"/>
  <c r="CQ299" i="54"/>
  <c r="M300" i="54"/>
  <c r="V300" i="54"/>
  <c r="AE300" i="54"/>
  <c r="AN300" i="54"/>
  <c r="AW300" i="54"/>
  <c r="BF300" i="54"/>
  <c r="BO300" i="54"/>
  <c r="BX300" i="54"/>
  <c r="CJ300" i="54"/>
  <c r="BY300" i="54"/>
  <c r="CK300" i="54"/>
  <c r="F300" i="54"/>
  <c r="O300" i="54"/>
  <c r="X300" i="54"/>
  <c r="AG300" i="54"/>
  <c r="AP300" i="54"/>
  <c r="AY300" i="54"/>
  <c r="BH300" i="54"/>
  <c r="BQ300" i="54"/>
  <c r="BZ300" i="54"/>
  <c r="CL300" i="54"/>
  <c r="G300" i="54"/>
  <c r="P300" i="54"/>
  <c r="Y300" i="54"/>
  <c r="AH300" i="54"/>
  <c r="AQ300" i="54"/>
  <c r="AZ300" i="54"/>
  <c r="BI300" i="54"/>
  <c r="BR300" i="54"/>
  <c r="CA300" i="54"/>
  <c r="CM300" i="54"/>
  <c r="H300" i="54"/>
  <c r="Q300" i="54"/>
  <c r="Z300" i="54"/>
  <c r="AI300" i="54"/>
  <c r="AR300" i="54"/>
  <c r="BA300" i="54"/>
  <c r="BJ300" i="54"/>
  <c r="BS300" i="54"/>
  <c r="CB300" i="54"/>
  <c r="CN300" i="54"/>
  <c r="I300" i="54"/>
  <c r="R300" i="54"/>
  <c r="AA300" i="54"/>
  <c r="AJ300" i="54"/>
  <c r="AS300" i="54"/>
  <c r="BB300" i="54"/>
  <c r="BK300" i="54"/>
  <c r="BT300" i="54"/>
  <c r="CC300" i="54"/>
  <c r="CO300" i="54"/>
  <c r="J300" i="54"/>
  <c r="S300" i="54"/>
  <c r="AB300" i="54"/>
  <c r="AK300" i="54"/>
  <c r="AT300" i="54"/>
  <c r="BC300" i="54"/>
  <c r="BL300" i="54"/>
  <c r="BU300" i="54"/>
  <c r="CD300" i="54"/>
  <c r="CP300" i="54"/>
  <c r="K300" i="54"/>
  <c r="T300" i="54"/>
  <c r="AC300" i="54"/>
  <c r="AL300" i="54"/>
  <c r="AU300" i="54"/>
  <c r="BD300" i="54"/>
  <c r="BM300" i="54"/>
  <c r="BV300" i="54"/>
  <c r="CE300" i="54"/>
  <c r="CQ300" i="54"/>
  <c r="M301" i="54"/>
  <c r="V301" i="54"/>
  <c r="AE301" i="54"/>
  <c r="AN301" i="54"/>
  <c r="AW301" i="54"/>
  <c r="BF301" i="54"/>
  <c r="BO301" i="54"/>
  <c r="BX301" i="54"/>
  <c r="CJ301" i="54"/>
  <c r="BY301" i="54"/>
  <c r="CK301" i="54"/>
  <c r="F301" i="54"/>
  <c r="O301" i="54"/>
  <c r="X301" i="54"/>
  <c r="AG301" i="54"/>
  <c r="AP301" i="54"/>
  <c r="AY301" i="54"/>
  <c r="BH301" i="54"/>
  <c r="BQ301" i="54"/>
  <c r="BZ301" i="54"/>
  <c r="CL301" i="54"/>
  <c r="G301" i="54"/>
  <c r="P301" i="54"/>
  <c r="Y301" i="54"/>
  <c r="AH301" i="54"/>
  <c r="AQ301" i="54"/>
  <c r="AZ301" i="54"/>
  <c r="BI301" i="54"/>
  <c r="BR301" i="54"/>
  <c r="CA301" i="54"/>
  <c r="CM301" i="54"/>
  <c r="H301" i="54"/>
  <c r="Q301" i="54"/>
  <c r="Z301" i="54"/>
  <c r="AI301" i="54"/>
  <c r="AR301" i="54"/>
  <c r="BA301" i="54"/>
  <c r="BJ301" i="54"/>
  <c r="BS301" i="54"/>
  <c r="CB301" i="54"/>
  <c r="CN301" i="54"/>
  <c r="I301" i="54"/>
  <c r="R301" i="54"/>
  <c r="AA301" i="54"/>
  <c r="AJ301" i="54"/>
  <c r="AS301" i="54"/>
  <c r="BB301" i="54"/>
  <c r="BK301" i="54"/>
  <c r="BT301" i="54"/>
  <c r="CC301" i="54"/>
  <c r="CO301" i="54"/>
  <c r="J301" i="54"/>
  <c r="S301" i="54"/>
  <c r="AB301" i="54"/>
  <c r="AK301" i="54"/>
  <c r="AT301" i="54"/>
  <c r="BC301" i="54"/>
  <c r="BL301" i="54"/>
  <c r="BU301" i="54"/>
  <c r="CD301" i="54"/>
  <c r="CP301" i="54"/>
  <c r="K301" i="54"/>
  <c r="T301" i="54"/>
  <c r="AC301" i="54"/>
  <c r="AL301" i="54"/>
  <c r="AU301" i="54"/>
  <c r="BD301" i="54"/>
  <c r="BM301" i="54"/>
  <c r="BV301" i="54"/>
  <c r="CE301" i="54"/>
  <c r="CQ301" i="54"/>
  <c r="M302" i="54"/>
  <c r="V302" i="54"/>
  <c r="AE302" i="54"/>
  <c r="AN302" i="54"/>
  <c r="AW302" i="54"/>
  <c r="BF302" i="54"/>
  <c r="BO302" i="54"/>
  <c r="BX302" i="54"/>
  <c r="CJ302" i="54"/>
  <c r="BY302" i="54"/>
  <c r="CK302" i="54"/>
  <c r="F302" i="54"/>
  <c r="O302" i="54"/>
  <c r="X302" i="54"/>
  <c r="AG302" i="54"/>
  <c r="AP302" i="54"/>
  <c r="AY302" i="54"/>
  <c r="BH302" i="54"/>
  <c r="BQ302" i="54"/>
  <c r="BZ302" i="54"/>
  <c r="CL302" i="54"/>
  <c r="G302" i="54"/>
  <c r="P302" i="54"/>
  <c r="Y302" i="54"/>
  <c r="AH302" i="54"/>
  <c r="AQ302" i="54"/>
  <c r="AZ302" i="54"/>
  <c r="BI302" i="54"/>
  <c r="BR302" i="54"/>
  <c r="CA302" i="54"/>
  <c r="CM302" i="54"/>
  <c r="H302" i="54"/>
  <c r="Q302" i="54"/>
  <c r="Z302" i="54"/>
  <c r="AI302" i="54"/>
  <c r="AR302" i="54"/>
  <c r="BA302" i="54"/>
  <c r="BJ302" i="54"/>
  <c r="BS302" i="54"/>
  <c r="CB302" i="54"/>
  <c r="CN302" i="54"/>
  <c r="I302" i="54"/>
  <c r="R302" i="54"/>
  <c r="AA302" i="54"/>
  <c r="AJ302" i="54"/>
  <c r="AS302" i="54"/>
  <c r="BB302" i="54"/>
  <c r="BK302" i="54"/>
  <c r="BT302" i="54"/>
  <c r="CC302" i="54"/>
  <c r="CO302" i="54"/>
  <c r="J302" i="54"/>
  <c r="S302" i="54"/>
  <c r="AB302" i="54"/>
  <c r="AK302" i="54"/>
  <c r="AT302" i="54"/>
  <c r="BC302" i="54"/>
  <c r="BL302" i="54"/>
  <c r="BU302" i="54"/>
  <c r="CD302" i="54"/>
  <c r="CP302" i="54"/>
  <c r="K302" i="54"/>
  <c r="T302" i="54"/>
  <c r="AC302" i="54"/>
  <c r="AL302" i="54"/>
  <c r="AU302" i="54"/>
  <c r="BD302" i="54"/>
  <c r="BM302" i="54"/>
  <c r="BV302" i="54"/>
  <c r="CE302" i="54"/>
  <c r="CQ302" i="54"/>
  <c r="M303" i="54"/>
  <c r="V303" i="54"/>
  <c r="AE303" i="54"/>
  <c r="AN303" i="54"/>
  <c r="AW303" i="54"/>
  <c r="BF303" i="54"/>
  <c r="BO303" i="54"/>
  <c r="BX303" i="54"/>
  <c r="CJ303" i="54"/>
  <c r="BY303" i="54"/>
  <c r="CK303" i="54"/>
  <c r="F303" i="54"/>
  <c r="O303" i="54"/>
  <c r="X303" i="54"/>
  <c r="AG303" i="54"/>
  <c r="AP303" i="54"/>
  <c r="AY303" i="54"/>
  <c r="BH303" i="54"/>
  <c r="BQ303" i="54"/>
  <c r="BZ303" i="54"/>
  <c r="CL303" i="54"/>
  <c r="G303" i="54"/>
  <c r="P303" i="54"/>
  <c r="Y303" i="54"/>
  <c r="AH303" i="54"/>
  <c r="AQ303" i="54"/>
  <c r="AZ303" i="54"/>
  <c r="BI303" i="54"/>
  <c r="BR303" i="54"/>
  <c r="CA303" i="54"/>
  <c r="CM303" i="54"/>
  <c r="H303" i="54"/>
  <c r="Q303" i="54"/>
  <c r="Z303" i="54"/>
  <c r="AI303" i="54"/>
  <c r="AR303" i="54"/>
  <c r="BA303" i="54"/>
  <c r="BJ303" i="54"/>
  <c r="BS303" i="54"/>
  <c r="CB303" i="54"/>
  <c r="CN303" i="54"/>
  <c r="I303" i="54"/>
  <c r="R303" i="54"/>
  <c r="AA303" i="54"/>
  <c r="AJ303" i="54"/>
  <c r="AS303" i="54"/>
  <c r="BB303" i="54"/>
  <c r="BK303" i="54"/>
  <c r="BT303" i="54"/>
  <c r="CC303" i="54"/>
  <c r="CO303" i="54"/>
  <c r="J303" i="54"/>
  <c r="S303" i="54"/>
  <c r="AB303" i="54"/>
  <c r="AK303" i="54"/>
  <c r="AT303" i="54"/>
  <c r="BC303" i="54"/>
  <c r="BL303" i="54"/>
  <c r="BU303" i="54"/>
  <c r="CD303" i="54"/>
  <c r="CP303" i="54"/>
  <c r="K303" i="54"/>
  <c r="T303" i="54"/>
  <c r="AC303" i="54"/>
  <c r="AL303" i="54"/>
  <c r="AU303" i="54"/>
  <c r="BD303" i="54"/>
  <c r="BM303" i="54"/>
  <c r="BV303" i="54"/>
  <c r="CE303" i="54"/>
  <c r="CQ303" i="54"/>
  <c r="M304" i="54"/>
  <c r="V304" i="54"/>
  <c r="AE304" i="54"/>
  <c r="AN304" i="54"/>
  <c r="AW304" i="54"/>
  <c r="BF304" i="54"/>
  <c r="BO304" i="54"/>
  <c r="BX304" i="54"/>
  <c r="CJ304" i="54"/>
  <c r="BY304" i="54"/>
  <c r="CK304" i="54"/>
  <c r="F304" i="54"/>
  <c r="O304" i="54"/>
  <c r="X304" i="54"/>
  <c r="AG304" i="54"/>
  <c r="AP304" i="54"/>
  <c r="AY304" i="54"/>
  <c r="BH304" i="54"/>
  <c r="BQ304" i="54"/>
  <c r="BZ304" i="54"/>
  <c r="CL304" i="54"/>
  <c r="G304" i="54"/>
  <c r="P304" i="54"/>
  <c r="Y304" i="54"/>
  <c r="AH304" i="54"/>
  <c r="AQ304" i="54"/>
  <c r="AZ304" i="54"/>
  <c r="BI304" i="54"/>
  <c r="BR304" i="54"/>
  <c r="CA304" i="54"/>
  <c r="CM304" i="54"/>
  <c r="H304" i="54"/>
  <c r="Q304" i="54"/>
  <c r="Z304" i="54"/>
  <c r="AI304" i="54"/>
  <c r="AR304" i="54"/>
  <c r="BA304" i="54"/>
  <c r="BJ304" i="54"/>
  <c r="BS304" i="54"/>
  <c r="CB304" i="54"/>
  <c r="CN304" i="54"/>
  <c r="I304" i="54"/>
  <c r="R304" i="54"/>
  <c r="AA304" i="54"/>
  <c r="AJ304" i="54"/>
  <c r="AS304" i="54"/>
  <c r="BB304" i="54"/>
  <c r="BK304" i="54"/>
  <c r="BT304" i="54"/>
  <c r="CC304" i="54"/>
  <c r="CO304" i="54"/>
  <c r="J304" i="54"/>
  <c r="S304" i="54"/>
  <c r="AB304" i="54"/>
  <c r="AK304" i="54"/>
  <c r="AT304" i="54"/>
  <c r="BC304" i="54"/>
  <c r="BL304" i="54"/>
  <c r="BU304" i="54"/>
  <c r="CD304" i="54"/>
  <c r="CP304" i="54"/>
  <c r="K304" i="54"/>
  <c r="T304" i="54"/>
  <c r="AC304" i="54"/>
  <c r="AL304" i="54"/>
  <c r="AU304" i="54"/>
  <c r="BD304" i="54"/>
  <c r="BM304" i="54"/>
  <c r="BV304" i="54"/>
  <c r="CE304" i="54"/>
  <c r="CQ304" i="54"/>
  <c r="M305" i="54"/>
  <c r="V305" i="54"/>
  <c r="AE305" i="54"/>
  <c r="AN305" i="54"/>
  <c r="AW305" i="54"/>
  <c r="BF305" i="54"/>
  <c r="BO305" i="54"/>
  <c r="BX305" i="54"/>
  <c r="CJ305" i="54"/>
  <c r="BY305" i="54"/>
  <c r="CK305" i="54"/>
  <c r="F305" i="54"/>
  <c r="O305" i="54"/>
  <c r="X305" i="54"/>
  <c r="AG305" i="54"/>
  <c r="AP305" i="54"/>
  <c r="AY305" i="54"/>
  <c r="BH305" i="54"/>
  <c r="BQ305" i="54"/>
  <c r="BZ305" i="54"/>
  <c r="CL305" i="54"/>
  <c r="G305" i="54"/>
  <c r="P305" i="54"/>
  <c r="Y305" i="54"/>
  <c r="AH305" i="54"/>
  <c r="AQ305" i="54"/>
  <c r="AZ305" i="54"/>
  <c r="BI305" i="54"/>
  <c r="BR305" i="54"/>
  <c r="CA305" i="54"/>
  <c r="CM305" i="54"/>
  <c r="H305" i="54"/>
  <c r="Q305" i="54"/>
  <c r="Z305" i="54"/>
  <c r="AI305" i="54"/>
  <c r="AR305" i="54"/>
  <c r="BA305" i="54"/>
  <c r="BJ305" i="54"/>
  <c r="BS305" i="54"/>
  <c r="CB305" i="54"/>
  <c r="CN305" i="54"/>
  <c r="I305" i="54"/>
  <c r="R305" i="54"/>
  <c r="AA305" i="54"/>
  <c r="AJ305" i="54"/>
  <c r="AS305" i="54"/>
  <c r="BB305" i="54"/>
  <c r="BK305" i="54"/>
  <c r="BT305" i="54"/>
  <c r="CC305" i="54"/>
  <c r="CO305" i="54"/>
  <c r="J305" i="54"/>
  <c r="S305" i="54"/>
  <c r="AB305" i="54"/>
  <c r="AK305" i="54"/>
  <c r="AT305" i="54"/>
  <c r="BC305" i="54"/>
  <c r="BL305" i="54"/>
  <c r="BU305" i="54"/>
  <c r="CD305" i="54"/>
  <c r="CP305" i="54"/>
  <c r="K305" i="54"/>
  <c r="T305" i="54"/>
  <c r="AC305" i="54"/>
  <c r="AL305" i="54"/>
  <c r="AU305" i="54"/>
  <c r="BD305" i="54"/>
  <c r="BM305" i="54"/>
  <c r="BV305" i="54"/>
  <c r="CE305" i="54"/>
  <c r="CQ305" i="54"/>
  <c r="M306" i="54"/>
  <c r="V306" i="54"/>
  <c r="AE306" i="54"/>
  <c r="AN306" i="54"/>
  <c r="AW306" i="54"/>
  <c r="BF306" i="54"/>
  <c r="BO306" i="54"/>
  <c r="BX306" i="54"/>
  <c r="CJ306" i="54"/>
  <c r="BY306" i="54"/>
  <c r="CK306" i="54"/>
  <c r="F306" i="54"/>
  <c r="O306" i="54"/>
  <c r="X306" i="54"/>
  <c r="AG306" i="54"/>
  <c r="AP306" i="54"/>
  <c r="AY306" i="54"/>
  <c r="BH306" i="54"/>
  <c r="BQ306" i="54"/>
  <c r="BZ306" i="54"/>
  <c r="CL306" i="54"/>
  <c r="G306" i="54"/>
  <c r="P306" i="54"/>
  <c r="Y306" i="54"/>
  <c r="AH306" i="54"/>
  <c r="AQ306" i="54"/>
  <c r="AZ306" i="54"/>
  <c r="BI306" i="54"/>
  <c r="BR306" i="54"/>
  <c r="CA306" i="54"/>
  <c r="CM306" i="54"/>
  <c r="H306" i="54"/>
  <c r="Q306" i="54"/>
  <c r="Z306" i="54"/>
  <c r="AI306" i="54"/>
  <c r="AR306" i="54"/>
  <c r="BA306" i="54"/>
  <c r="BJ306" i="54"/>
  <c r="BS306" i="54"/>
  <c r="CB306" i="54"/>
  <c r="CN306" i="54"/>
  <c r="I306" i="54"/>
  <c r="R306" i="54"/>
  <c r="AA306" i="54"/>
  <c r="AJ306" i="54"/>
  <c r="AS306" i="54"/>
  <c r="BB306" i="54"/>
  <c r="BK306" i="54"/>
  <c r="BT306" i="54"/>
  <c r="CC306" i="54"/>
  <c r="CO306" i="54"/>
  <c r="J306" i="54"/>
  <c r="S306" i="54"/>
  <c r="AB306" i="54"/>
  <c r="AK306" i="54"/>
  <c r="AT306" i="54"/>
  <c r="BC306" i="54"/>
  <c r="BL306" i="54"/>
  <c r="BU306" i="54"/>
  <c r="CD306" i="54"/>
  <c r="CP306" i="54"/>
  <c r="K306" i="54"/>
  <c r="T306" i="54"/>
  <c r="AC306" i="54"/>
  <c r="AL306" i="54"/>
  <c r="AU306" i="54"/>
  <c r="BD306" i="54"/>
  <c r="BM306" i="54"/>
  <c r="BV306" i="54"/>
  <c r="CE306" i="54"/>
  <c r="CQ306" i="54"/>
  <c r="M307" i="54"/>
  <c r="V307" i="54"/>
  <c r="AE307" i="54"/>
  <c r="AN307" i="54"/>
  <c r="AW307" i="54"/>
  <c r="BF307" i="54"/>
  <c r="BO307" i="54"/>
  <c r="BX307" i="54"/>
  <c r="CJ307" i="54"/>
  <c r="BY307" i="54"/>
  <c r="CK307" i="54"/>
  <c r="F307" i="54"/>
  <c r="O307" i="54"/>
  <c r="X307" i="54"/>
  <c r="AG307" i="54"/>
  <c r="AP307" i="54"/>
  <c r="AY307" i="54"/>
  <c r="BH307" i="54"/>
  <c r="BQ307" i="54"/>
  <c r="BZ307" i="54"/>
  <c r="CL307" i="54"/>
  <c r="G307" i="54"/>
  <c r="P307" i="54"/>
  <c r="Y307" i="54"/>
  <c r="AH307" i="54"/>
  <c r="AQ307" i="54"/>
  <c r="AZ307" i="54"/>
  <c r="BI307" i="54"/>
  <c r="BR307" i="54"/>
  <c r="CA307" i="54"/>
  <c r="CM307" i="54"/>
  <c r="H307" i="54"/>
  <c r="Q307" i="54"/>
  <c r="Z307" i="54"/>
  <c r="AI307" i="54"/>
  <c r="AR307" i="54"/>
  <c r="BA307" i="54"/>
  <c r="BJ307" i="54"/>
  <c r="BS307" i="54"/>
  <c r="CB307" i="54"/>
  <c r="CN307" i="54"/>
  <c r="I307" i="54"/>
  <c r="R307" i="54"/>
  <c r="AA307" i="54"/>
  <c r="AJ307" i="54"/>
  <c r="AS307" i="54"/>
  <c r="BB307" i="54"/>
  <c r="BK307" i="54"/>
  <c r="BT307" i="54"/>
  <c r="CC307" i="54"/>
  <c r="CO307" i="54"/>
  <c r="J307" i="54"/>
  <c r="S307" i="54"/>
  <c r="AB307" i="54"/>
  <c r="AK307" i="54"/>
  <c r="AT307" i="54"/>
  <c r="BC307" i="54"/>
  <c r="BL307" i="54"/>
  <c r="BU307" i="54"/>
  <c r="CD307" i="54"/>
  <c r="CP307" i="54"/>
  <c r="K307" i="54"/>
  <c r="T307" i="54"/>
  <c r="AC307" i="54"/>
  <c r="AL307" i="54"/>
  <c r="AU307" i="54"/>
  <c r="BD307" i="54"/>
  <c r="BM307" i="54"/>
  <c r="BV307" i="54"/>
  <c r="CE307" i="54"/>
  <c r="CQ307" i="54"/>
  <c r="M308" i="54"/>
  <c r="V308" i="54"/>
  <c r="AE308" i="54"/>
  <c r="AN308" i="54"/>
  <c r="AW308" i="54"/>
  <c r="BF308" i="54"/>
  <c r="BO308" i="54"/>
  <c r="BX308" i="54"/>
  <c r="CJ308" i="54"/>
  <c r="BY308" i="54"/>
  <c r="CK308" i="54"/>
  <c r="F308" i="54"/>
  <c r="O308" i="54"/>
  <c r="X308" i="54"/>
  <c r="AG308" i="54"/>
  <c r="AP308" i="54"/>
  <c r="AY308" i="54"/>
  <c r="BH308" i="54"/>
  <c r="BQ308" i="54"/>
  <c r="BZ308" i="54"/>
  <c r="CL308" i="54"/>
  <c r="G308" i="54"/>
  <c r="P308" i="54"/>
  <c r="Y308" i="54"/>
  <c r="AH308" i="54"/>
  <c r="AQ308" i="54"/>
  <c r="AZ308" i="54"/>
  <c r="BI308" i="54"/>
  <c r="BR308" i="54"/>
  <c r="CA308" i="54"/>
  <c r="CM308" i="54"/>
  <c r="H308" i="54"/>
  <c r="Q308" i="54"/>
  <c r="Z308" i="54"/>
  <c r="AI308" i="54"/>
  <c r="AR308" i="54"/>
  <c r="BA308" i="54"/>
  <c r="BJ308" i="54"/>
  <c r="BS308" i="54"/>
  <c r="CB308" i="54"/>
  <c r="CN308" i="54"/>
  <c r="I308" i="54"/>
  <c r="R308" i="54"/>
  <c r="AA308" i="54"/>
  <c r="AJ308" i="54"/>
  <c r="AS308" i="54"/>
  <c r="BB308" i="54"/>
  <c r="BK308" i="54"/>
  <c r="BT308" i="54"/>
  <c r="CC308" i="54"/>
  <c r="CO308" i="54"/>
  <c r="J308" i="54"/>
  <c r="S308" i="54"/>
  <c r="AB308" i="54"/>
  <c r="AK308" i="54"/>
  <c r="AT308" i="54"/>
  <c r="BC308" i="54"/>
  <c r="BL308" i="54"/>
  <c r="BU308" i="54"/>
  <c r="CD308" i="54"/>
  <c r="CP308" i="54"/>
  <c r="K308" i="54"/>
  <c r="T308" i="54"/>
  <c r="AC308" i="54"/>
  <c r="AL308" i="54"/>
  <c r="AU308" i="54"/>
  <c r="BD308" i="54"/>
  <c r="BM308" i="54"/>
  <c r="BV308" i="54"/>
  <c r="CE308" i="54"/>
  <c r="CQ308" i="54"/>
  <c r="M309" i="54"/>
  <c r="V309" i="54"/>
  <c r="AE309" i="54"/>
  <c r="AN309" i="54"/>
  <c r="AW309" i="54"/>
  <c r="BF309" i="54"/>
  <c r="BO309" i="54"/>
  <c r="BX309" i="54"/>
  <c r="CJ309" i="54"/>
  <c r="BY309" i="54"/>
  <c r="CK309" i="54"/>
  <c r="F309" i="54"/>
  <c r="O309" i="54"/>
  <c r="X309" i="54"/>
  <c r="AG309" i="54"/>
  <c r="AP309" i="54"/>
  <c r="AY309" i="54"/>
  <c r="BH309" i="54"/>
  <c r="BQ309" i="54"/>
  <c r="BZ309" i="54"/>
  <c r="CL309" i="54"/>
  <c r="G309" i="54"/>
  <c r="P309" i="54"/>
  <c r="Y309" i="54"/>
  <c r="AH309" i="54"/>
  <c r="AQ309" i="54"/>
  <c r="AZ309" i="54"/>
  <c r="BI309" i="54"/>
  <c r="BR309" i="54"/>
  <c r="CA309" i="54"/>
  <c r="CM309" i="54"/>
  <c r="H309" i="54"/>
  <c r="Q309" i="54"/>
  <c r="Z309" i="54"/>
  <c r="AI309" i="54"/>
  <c r="AR309" i="54"/>
  <c r="BA309" i="54"/>
  <c r="BJ309" i="54"/>
  <c r="BS309" i="54"/>
  <c r="CB309" i="54"/>
  <c r="CN309" i="54"/>
  <c r="I309" i="54"/>
  <c r="R309" i="54"/>
  <c r="AA309" i="54"/>
  <c r="AJ309" i="54"/>
  <c r="AS309" i="54"/>
  <c r="BB309" i="54"/>
  <c r="BK309" i="54"/>
  <c r="BT309" i="54"/>
  <c r="CC309" i="54"/>
  <c r="CO309" i="54"/>
  <c r="J309" i="54"/>
  <c r="S309" i="54"/>
  <c r="AB309" i="54"/>
  <c r="AK309" i="54"/>
  <c r="AT309" i="54"/>
  <c r="BC309" i="54"/>
  <c r="BL309" i="54"/>
  <c r="BU309" i="54"/>
  <c r="CD309" i="54"/>
  <c r="CP309" i="54"/>
  <c r="K309" i="54"/>
  <c r="T309" i="54"/>
  <c r="AC309" i="54"/>
  <c r="AL309" i="54"/>
  <c r="AU309" i="54"/>
  <c r="BD309" i="54"/>
  <c r="BM309" i="54"/>
  <c r="BV309" i="54"/>
  <c r="CE309" i="54"/>
  <c r="CQ309" i="54"/>
  <c r="M310" i="54"/>
  <c r="V310" i="54"/>
  <c r="AE310" i="54"/>
  <c r="AN310" i="54"/>
  <c r="AW310" i="54"/>
  <c r="BF310" i="54"/>
  <c r="BO310" i="54"/>
  <c r="BX310" i="54"/>
  <c r="CJ310" i="54"/>
  <c r="BY310" i="54"/>
  <c r="CK310" i="54"/>
  <c r="F310" i="54"/>
  <c r="O310" i="54"/>
  <c r="X310" i="54"/>
  <c r="AG310" i="54"/>
  <c r="AP310" i="54"/>
  <c r="AY310" i="54"/>
  <c r="BH310" i="54"/>
  <c r="BQ310" i="54"/>
  <c r="BZ310" i="54"/>
  <c r="CL310" i="54"/>
  <c r="G310" i="54"/>
  <c r="P310" i="54"/>
  <c r="Y310" i="54"/>
  <c r="AH310" i="54"/>
  <c r="AQ310" i="54"/>
  <c r="AZ310" i="54"/>
  <c r="BI310" i="54"/>
  <c r="BR310" i="54"/>
  <c r="CA310" i="54"/>
  <c r="CM310" i="54"/>
  <c r="H310" i="54"/>
  <c r="Q310" i="54"/>
  <c r="Z310" i="54"/>
  <c r="AI310" i="54"/>
  <c r="AR310" i="54"/>
  <c r="BA310" i="54"/>
  <c r="BJ310" i="54"/>
  <c r="BS310" i="54"/>
  <c r="CB310" i="54"/>
  <c r="CN310" i="54"/>
  <c r="I310" i="54"/>
  <c r="R310" i="54"/>
  <c r="AA310" i="54"/>
  <c r="AJ310" i="54"/>
  <c r="AS310" i="54"/>
  <c r="BB310" i="54"/>
  <c r="BK310" i="54"/>
  <c r="BT310" i="54"/>
  <c r="CC310" i="54"/>
  <c r="CO310" i="54"/>
  <c r="J310" i="54"/>
  <c r="S310" i="54"/>
  <c r="AB310" i="54"/>
  <c r="AK310" i="54"/>
  <c r="AT310" i="54"/>
  <c r="BC310" i="54"/>
  <c r="BL310" i="54"/>
  <c r="BU310" i="54"/>
  <c r="CD310" i="54"/>
  <c r="CP310" i="54"/>
  <c r="K310" i="54"/>
  <c r="T310" i="54"/>
  <c r="AC310" i="54"/>
  <c r="AL310" i="54"/>
  <c r="AU310" i="54"/>
  <c r="BD310" i="54"/>
  <c r="BM310" i="54"/>
  <c r="BV310" i="54"/>
  <c r="CE310" i="54"/>
  <c r="CQ310" i="54"/>
  <c r="M311" i="54"/>
  <c r="V311" i="54"/>
  <c r="AE311" i="54"/>
  <c r="AN311" i="54"/>
  <c r="AW311" i="54"/>
  <c r="BF311" i="54"/>
  <c r="BO311" i="54"/>
  <c r="BX311" i="54"/>
  <c r="CJ311" i="54"/>
  <c r="BY311" i="54"/>
  <c r="CK311" i="54"/>
  <c r="F311" i="54"/>
  <c r="O311" i="54"/>
  <c r="X311" i="54"/>
  <c r="AG311" i="54"/>
  <c r="AP311" i="54"/>
  <c r="AY311" i="54"/>
  <c r="BH311" i="54"/>
  <c r="BQ311" i="54"/>
  <c r="BZ311" i="54"/>
  <c r="CL311" i="54"/>
  <c r="G311" i="54"/>
  <c r="P311" i="54"/>
  <c r="Y311" i="54"/>
  <c r="AH311" i="54"/>
  <c r="AQ311" i="54"/>
  <c r="AZ311" i="54"/>
  <c r="BI311" i="54"/>
  <c r="BR311" i="54"/>
  <c r="CA311" i="54"/>
  <c r="CM311" i="54"/>
  <c r="H311" i="54"/>
  <c r="Q311" i="54"/>
  <c r="Z311" i="54"/>
  <c r="AI311" i="54"/>
  <c r="AR311" i="54"/>
  <c r="BA311" i="54"/>
  <c r="BJ311" i="54"/>
  <c r="BS311" i="54"/>
  <c r="CB311" i="54"/>
  <c r="CN311" i="54"/>
  <c r="I311" i="54"/>
  <c r="R311" i="54"/>
  <c r="AA311" i="54"/>
  <c r="AJ311" i="54"/>
  <c r="AS311" i="54"/>
  <c r="BB311" i="54"/>
  <c r="BK311" i="54"/>
  <c r="BT311" i="54"/>
  <c r="CC311" i="54"/>
  <c r="CO311" i="54"/>
  <c r="J311" i="54"/>
  <c r="S311" i="54"/>
  <c r="AB311" i="54"/>
  <c r="AK311" i="54"/>
  <c r="AT311" i="54"/>
  <c r="BC311" i="54"/>
  <c r="BL311" i="54"/>
  <c r="BU311" i="54"/>
  <c r="CD311" i="54"/>
  <c r="CP311" i="54"/>
  <c r="K311" i="54"/>
  <c r="T311" i="54"/>
  <c r="AC311" i="54"/>
  <c r="AL311" i="54"/>
  <c r="AU311" i="54"/>
  <c r="BD311" i="54"/>
  <c r="BM311" i="54"/>
  <c r="BV311" i="54"/>
  <c r="CE311" i="54"/>
  <c r="CQ311" i="54"/>
  <c r="M312" i="54"/>
  <c r="V312" i="54"/>
  <c r="AE312" i="54"/>
  <c r="AN312" i="54"/>
  <c r="AW312" i="54"/>
  <c r="BF312" i="54"/>
  <c r="BO312" i="54"/>
  <c r="BX312" i="54"/>
  <c r="CJ312" i="54"/>
  <c r="BY312" i="54"/>
  <c r="CK312" i="54"/>
  <c r="F312" i="54"/>
  <c r="O312" i="54"/>
  <c r="X312" i="54"/>
  <c r="AG312" i="54"/>
  <c r="AP312" i="54"/>
  <c r="AY312" i="54"/>
  <c r="BH312" i="54"/>
  <c r="BQ312" i="54"/>
  <c r="BZ312" i="54"/>
  <c r="CL312" i="54"/>
  <c r="G312" i="54"/>
  <c r="P312" i="54"/>
  <c r="Y312" i="54"/>
  <c r="AH312" i="54"/>
  <c r="AQ312" i="54"/>
  <c r="AZ312" i="54"/>
  <c r="BI312" i="54"/>
  <c r="BR312" i="54"/>
  <c r="CA312" i="54"/>
  <c r="CM312" i="54"/>
  <c r="H312" i="54"/>
  <c r="Q312" i="54"/>
  <c r="Z312" i="54"/>
  <c r="AI312" i="54"/>
  <c r="AR312" i="54"/>
  <c r="BA312" i="54"/>
  <c r="BJ312" i="54"/>
  <c r="BS312" i="54"/>
  <c r="CB312" i="54"/>
  <c r="CN312" i="54"/>
  <c r="I312" i="54"/>
  <c r="R312" i="54"/>
  <c r="AA312" i="54"/>
  <c r="AJ312" i="54"/>
  <c r="AS312" i="54"/>
  <c r="BB312" i="54"/>
  <c r="BK312" i="54"/>
  <c r="BT312" i="54"/>
  <c r="CC312" i="54"/>
  <c r="CO312" i="54"/>
  <c r="J312" i="54"/>
  <c r="S312" i="54"/>
  <c r="AB312" i="54"/>
  <c r="AK312" i="54"/>
  <c r="AT312" i="54"/>
  <c r="BC312" i="54"/>
  <c r="BL312" i="54"/>
  <c r="BU312" i="54"/>
  <c r="CD312" i="54"/>
  <c r="CP312" i="54"/>
  <c r="K312" i="54"/>
  <c r="T312" i="54"/>
  <c r="AC312" i="54"/>
  <c r="AL312" i="54"/>
  <c r="AU312" i="54"/>
  <c r="BD312" i="54"/>
  <c r="BM312" i="54"/>
  <c r="BV312" i="54"/>
  <c r="CE312" i="54"/>
  <c r="CQ312" i="54"/>
  <c r="M313" i="54"/>
  <c r="V313" i="54"/>
  <c r="AE313" i="54"/>
  <c r="AN313" i="54"/>
  <c r="AW313" i="54"/>
  <c r="BF313" i="54"/>
  <c r="BO313" i="54"/>
  <c r="BX313" i="54"/>
  <c r="CJ313" i="54"/>
  <c r="BY313" i="54"/>
  <c r="CK313" i="54"/>
  <c r="F313" i="54"/>
  <c r="O313" i="54"/>
  <c r="X313" i="54"/>
  <c r="AG313" i="54"/>
  <c r="AP313" i="54"/>
  <c r="AY313" i="54"/>
  <c r="BH313" i="54"/>
  <c r="BQ313" i="54"/>
  <c r="BZ313" i="54"/>
  <c r="CL313" i="54"/>
  <c r="G313" i="54"/>
  <c r="P313" i="54"/>
  <c r="Y313" i="54"/>
  <c r="AH313" i="54"/>
  <c r="AQ313" i="54"/>
  <c r="AZ313" i="54"/>
  <c r="BI313" i="54"/>
  <c r="BR313" i="54"/>
  <c r="CA313" i="54"/>
  <c r="CM313" i="54"/>
  <c r="H313" i="54"/>
  <c r="Q313" i="54"/>
  <c r="Z313" i="54"/>
  <c r="AI313" i="54"/>
  <c r="AR313" i="54"/>
  <c r="BA313" i="54"/>
  <c r="BJ313" i="54"/>
  <c r="BS313" i="54"/>
  <c r="CB313" i="54"/>
  <c r="CN313" i="54"/>
  <c r="I313" i="54"/>
  <c r="R313" i="54"/>
  <c r="AA313" i="54"/>
  <c r="AJ313" i="54"/>
  <c r="AS313" i="54"/>
  <c r="BB313" i="54"/>
  <c r="BK313" i="54"/>
  <c r="BT313" i="54"/>
  <c r="CC313" i="54"/>
  <c r="CO313" i="54"/>
  <c r="J313" i="54"/>
  <c r="S313" i="54"/>
  <c r="AB313" i="54"/>
  <c r="AK313" i="54"/>
  <c r="AT313" i="54"/>
  <c r="BC313" i="54"/>
  <c r="BL313" i="54"/>
  <c r="BU313" i="54"/>
  <c r="CD313" i="54"/>
  <c r="CP313" i="54"/>
  <c r="K313" i="54"/>
  <c r="T313" i="54"/>
  <c r="AC313" i="54"/>
  <c r="AL313" i="54"/>
  <c r="AU313" i="54"/>
  <c r="BD313" i="54"/>
  <c r="BM313" i="54"/>
  <c r="BV313" i="54"/>
  <c r="CE313" i="54"/>
  <c r="CQ313" i="54"/>
  <c r="M314" i="54"/>
  <c r="V314" i="54"/>
  <c r="AE314" i="54"/>
  <c r="AN314" i="54"/>
  <c r="AW314" i="54"/>
  <c r="BF314" i="54"/>
  <c r="BO314" i="54"/>
  <c r="BX314" i="54"/>
  <c r="CJ314" i="54"/>
  <c r="BY314" i="54"/>
  <c r="CK314" i="54"/>
  <c r="F314" i="54"/>
  <c r="O314" i="54"/>
  <c r="X314" i="54"/>
  <c r="AG314" i="54"/>
  <c r="AP314" i="54"/>
  <c r="AY314" i="54"/>
  <c r="BH314" i="54"/>
  <c r="BQ314" i="54"/>
  <c r="BZ314" i="54"/>
  <c r="CL314" i="54"/>
  <c r="G314" i="54"/>
  <c r="P314" i="54"/>
  <c r="Y314" i="54"/>
  <c r="AH314" i="54"/>
  <c r="AQ314" i="54"/>
  <c r="AZ314" i="54"/>
  <c r="BI314" i="54"/>
  <c r="BR314" i="54"/>
  <c r="CA314" i="54"/>
  <c r="CM314" i="54"/>
  <c r="H314" i="54"/>
  <c r="Q314" i="54"/>
  <c r="Z314" i="54"/>
  <c r="AI314" i="54"/>
  <c r="AR314" i="54"/>
  <c r="BA314" i="54"/>
  <c r="BJ314" i="54"/>
  <c r="BS314" i="54"/>
  <c r="CB314" i="54"/>
  <c r="CN314" i="54"/>
  <c r="I314" i="54"/>
  <c r="R314" i="54"/>
  <c r="AA314" i="54"/>
  <c r="AJ314" i="54"/>
  <c r="AS314" i="54"/>
  <c r="BB314" i="54"/>
  <c r="BK314" i="54"/>
  <c r="BT314" i="54"/>
  <c r="CC314" i="54"/>
  <c r="CO314" i="54"/>
  <c r="J314" i="54"/>
  <c r="S314" i="54"/>
  <c r="AB314" i="54"/>
  <c r="AK314" i="54"/>
  <c r="AT314" i="54"/>
  <c r="BC314" i="54"/>
  <c r="BL314" i="54"/>
  <c r="BU314" i="54"/>
  <c r="CD314" i="54"/>
  <c r="CP314" i="54"/>
  <c r="K314" i="54"/>
  <c r="T314" i="54"/>
  <c r="AC314" i="54"/>
  <c r="AL314" i="54"/>
  <c r="AU314" i="54"/>
  <c r="BD314" i="54"/>
  <c r="BM314" i="54"/>
  <c r="BV314" i="54"/>
  <c r="CE314" i="54"/>
  <c r="CQ314" i="54"/>
  <c r="M315" i="54"/>
  <c r="V315" i="54"/>
  <c r="AE315" i="54"/>
  <c r="AN315" i="54"/>
  <c r="AW315" i="54"/>
  <c r="BF315" i="54"/>
  <c r="BO315" i="54"/>
  <c r="BX315" i="54"/>
  <c r="CJ315" i="54"/>
  <c r="BY315" i="54"/>
  <c r="CK315" i="54"/>
  <c r="F315" i="54"/>
  <c r="O315" i="54"/>
  <c r="X315" i="54"/>
  <c r="AG315" i="54"/>
  <c r="AP315" i="54"/>
  <c r="AY315" i="54"/>
  <c r="BH315" i="54"/>
  <c r="BQ315" i="54"/>
  <c r="BZ315" i="54"/>
  <c r="CL315" i="54"/>
  <c r="G315" i="54"/>
  <c r="P315" i="54"/>
  <c r="Y315" i="54"/>
  <c r="AH315" i="54"/>
  <c r="AQ315" i="54"/>
  <c r="AZ315" i="54"/>
  <c r="BI315" i="54"/>
  <c r="BR315" i="54"/>
  <c r="CA315" i="54"/>
  <c r="CM315" i="54"/>
  <c r="H315" i="54"/>
  <c r="Q315" i="54"/>
  <c r="Z315" i="54"/>
  <c r="AI315" i="54"/>
  <c r="AR315" i="54"/>
  <c r="BA315" i="54"/>
  <c r="BJ315" i="54"/>
  <c r="BS315" i="54"/>
  <c r="CB315" i="54"/>
  <c r="CN315" i="54"/>
  <c r="I315" i="54"/>
  <c r="R315" i="54"/>
  <c r="AA315" i="54"/>
  <c r="AJ315" i="54"/>
  <c r="AS315" i="54"/>
  <c r="BB315" i="54"/>
  <c r="BK315" i="54"/>
  <c r="BT315" i="54"/>
  <c r="CC315" i="54"/>
  <c r="CO315" i="54"/>
  <c r="J315" i="54"/>
  <c r="S315" i="54"/>
  <c r="AB315" i="54"/>
  <c r="AK315" i="54"/>
  <c r="AT315" i="54"/>
  <c r="BC315" i="54"/>
  <c r="BL315" i="54"/>
  <c r="BU315" i="54"/>
  <c r="CD315" i="54"/>
  <c r="CP315" i="54"/>
  <c r="K315" i="54"/>
  <c r="T315" i="54"/>
  <c r="AC315" i="54"/>
  <c r="AL315" i="54"/>
  <c r="AU315" i="54"/>
  <c r="BD315" i="54"/>
  <c r="BM315" i="54"/>
  <c r="BV315" i="54"/>
  <c r="CE315" i="54"/>
  <c r="CQ315" i="54"/>
  <c r="M316" i="54"/>
  <c r="V316" i="54"/>
  <c r="AE316" i="54"/>
  <c r="AN316" i="54"/>
  <c r="AW316" i="54"/>
  <c r="BF316" i="54"/>
  <c r="BO316" i="54"/>
  <c r="BX316" i="54"/>
  <c r="CJ316" i="54"/>
  <c r="BY316" i="54"/>
  <c r="CK316" i="54"/>
  <c r="F316" i="54"/>
  <c r="O316" i="54"/>
  <c r="X316" i="54"/>
  <c r="AG316" i="54"/>
  <c r="AP316" i="54"/>
  <c r="AY316" i="54"/>
  <c r="BH316" i="54"/>
  <c r="BQ316" i="54"/>
  <c r="BZ316" i="54"/>
  <c r="CL316" i="54"/>
  <c r="G316" i="54"/>
  <c r="P316" i="54"/>
  <c r="Y316" i="54"/>
  <c r="AH316" i="54"/>
  <c r="AQ316" i="54"/>
  <c r="AZ316" i="54"/>
  <c r="BI316" i="54"/>
  <c r="BR316" i="54"/>
  <c r="CA316" i="54"/>
  <c r="CM316" i="54"/>
  <c r="H316" i="54"/>
  <c r="Q316" i="54"/>
  <c r="Z316" i="54"/>
  <c r="AI316" i="54"/>
  <c r="AR316" i="54"/>
  <c r="BA316" i="54"/>
  <c r="BJ316" i="54"/>
  <c r="BS316" i="54"/>
  <c r="CB316" i="54"/>
  <c r="CN316" i="54"/>
  <c r="I316" i="54"/>
  <c r="R316" i="54"/>
  <c r="AA316" i="54"/>
  <c r="AJ316" i="54"/>
  <c r="AS316" i="54"/>
  <c r="BB316" i="54"/>
  <c r="BK316" i="54"/>
  <c r="BT316" i="54"/>
  <c r="CC316" i="54"/>
  <c r="CO316" i="54"/>
  <c r="J316" i="54"/>
  <c r="S316" i="54"/>
  <c r="AB316" i="54"/>
  <c r="AK316" i="54"/>
  <c r="AT316" i="54"/>
  <c r="BC316" i="54"/>
  <c r="BL316" i="54"/>
  <c r="BU316" i="54"/>
  <c r="CD316" i="54"/>
  <c r="CP316" i="54"/>
  <c r="K316" i="54"/>
  <c r="T316" i="54"/>
  <c r="AC316" i="54"/>
  <c r="AL316" i="54"/>
  <c r="AU316" i="54"/>
  <c r="BD316" i="54"/>
  <c r="BM316" i="54"/>
  <c r="BV316" i="54"/>
  <c r="CE316" i="54"/>
  <c r="CQ316" i="54"/>
  <c r="M317" i="54"/>
  <c r="V317" i="54"/>
  <c r="AE317" i="54"/>
  <c r="AN317" i="54"/>
  <c r="AW317" i="54"/>
  <c r="BF317" i="54"/>
  <c r="BO317" i="54"/>
  <c r="BX317" i="54"/>
  <c r="CJ317" i="54"/>
  <c r="BY317" i="54"/>
  <c r="CK317" i="54"/>
  <c r="F317" i="54"/>
  <c r="O317" i="54"/>
  <c r="X317" i="54"/>
  <c r="AG317" i="54"/>
  <c r="AP317" i="54"/>
  <c r="AY317" i="54"/>
  <c r="BH317" i="54"/>
  <c r="BQ317" i="54"/>
  <c r="BZ317" i="54"/>
  <c r="CL317" i="54"/>
  <c r="G317" i="54"/>
  <c r="P317" i="54"/>
  <c r="Y317" i="54"/>
  <c r="AH317" i="54"/>
  <c r="AQ317" i="54"/>
  <c r="AZ317" i="54"/>
  <c r="BI317" i="54"/>
  <c r="BR317" i="54"/>
  <c r="CA317" i="54"/>
  <c r="CM317" i="54"/>
  <c r="H317" i="54"/>
  <c r="Q317" i="54"/>
  <c r="Z317" i="54"/>
  <c r="AI317" i="54"/>
  <c r="AR317" i="54"/>
  <c r="BA317" i="54"/>
  <c r="BJ317" i="54"/>
  <c r="BS317" i="54"/>
  <c r="CB317" i="54"/>
  <c r="CN317" i="54"/>
  <c r="I317" i="54"/>
  <c r="R317" i="54"/>
  <c r="AA317" i="54"/>
  <c r="AJ317" i="54"/>
  <c r="AS317" i="54"/>
  <c r="BB317" i="54"/>
  <c r="BK317" i="54"/>
  <c r="BT317" i="54"/>
  <c r="CC317" i="54"/>
  <c r="CO317" i="54"/>
  <c r="J317" i="54"/>
  <c r="S317" i="54"/>
  <c r="AB317" i="54"/>
  <c r="AK317" i="54"/>
  <c r="AT317" i="54"/>
  <c r="BC317" i="54"/>
  <c r="BL317" i="54"/>
  <c r="BU317" i="54"/>
  <c r="CD317" i="54"/>
  <c r="CP317" i="54"/>
  <c r="K317" i="54"/>
  <c r="T317" i="54"/>
  <c r="AC317" i="54"/>
  <c r="AL317" i="54"/>
  <c r="AU317" i="54"/>
  <c r="BD317" i="54"/>
  <c r="BM317" i="54"/>
  <c r="BV317" i="54"/>
  <c r="CE317" i="54"/>
  <c r="CQ317" i="54"/>
  <c r="M318" i="54"/>
  <c r="V318" i="54"/>
  <c r="AE318" i="54"/>
  <c r="AN318" i="54"/>
  <c r="AW318" i="54"/>
  <c r="BF318" i="54"/>
  <c r="BO318" i="54"/>
  <c r="BX318" i="54"/>
  <c r="CJ318" i="54"/>
  <c r="F318" i="54"/>
  <c r="O318" i="54"/>
  <c r="X318" i="54"/>
  <c r="AG318" i="54"/>
  <c r="AP318" i="54"/>
  <c r="AY318" i="54"/>
  <c r="BH318" i="54"/>
  <c r="BQ318" i="54"/>
  <c r="BZ318" i="54"/>
  <c r="CL318" i="54"/>
  <c r="G318" i="54"/>
  <c r="P318" i="54"/>
  <c r="Y318" i="54"/>
  <c r="AH318" i="54"/>
  <c r="AQ318" i="54"/>
  <c r="AZ318" i="54"/>
  <c r="BI318" i="54"/>
  <c r="BR318" i="54"/>
  <c r="CA318" i="54"/>
  <c r="CM318" i="54"/>
  <c r="H318" i="54"/>
  <c r="Q318" i="54"/>
  <c r="Z318" i="54"/>
  <c r="AI318" i="54"/>
  <c r="AR318" i="54"/>
  <c r="BA318" i="54"/>
  <c r="BJ318" i="54"/>
  <c r="BS318" i="54"/>
  <c r="CB318" i="54"/>
  <c r="CN318" i="54"/>
  <c r="I318" i="54"/>
  <c r="R318" i="54"/>
  <c r="AA318" i="54"/>
  <c r="AJ318" i="54"/>
  <c r="AS318" i="54"/>
  <c r="BB318" i="54"/>
  <c r="BK318" i="54"/>
  <c r="BT318" i="54"/>
  <c r="CC318" i="54"/>
  <c r="CO318" i="54"/>
  <c r="J318" i="54"/>
  <c r="S318" i="54"/>
  <c r="AB318" i="54"/>
  <c r="AK318" i="54"/>
  <c r="AT318" i="54"/>
  <c r="BC318" i="54"/>
  <c r="BL318" i="54"/>
  <c r="BU318" i="54"/>
  <c r="CD318" i="54"/>
  <c r="CP318" i="54"/>
  <c r="K318" i="54"/>
  <c r="T318" i="54"/>
  <c r="AC318" i="54"/>
  <c r="AL318" i="54"/>
  <c r="AU318" i="54"/>
  <c r="BD318" i="54"/>
  <c r="BM318" i="54"/>
  <c r="BV318" i="54"/>
  <c r="CE318" i="54"/>
  <c r="CQ318" i="54"/>
  <c r="B26" i="54"/>
  <c r="C199" i="54"/>
  <c r="C200" i="54"/>
  <c r="C201" i="54"/>
  <c r="C202" i="54"/>
  <c r="C203" i="54"/>
  <c r="C204" i="54"/>
  <c r="C205" i="54"/>
  <c r="C206" i="54"/>
  <c r="C207" i="54"/>
  <c r="C208" i="54"/>
  <c r="C209" i="54"/>
  <c r="C210" i="54"/>
  <c r="C211" i="54"/>
  <c r="C212" i="54"/>
  <c r="C213" i="54"/>
  <c r="C214" i="54"/>
  <c r="C215" i="54"/>
  <c r="C216" i="54"/>
  <c r="C217" i="54"/>
  <c r="C218" i="54"/>
  <c r="C219" i="54"/>
  <c r="C220" i="54"/>
  <c r="C221" i="54"/>
  <c r="C222" i="54"/>
  <c r="C223" i="54"/>
  <c r="C224" i="54"/>
  <c r="C225" i="54"/>
  <c r="C226" i="54"/>
  <c r="C227" i="54"/>
  <c r="C228" i="54"/>
  <c r="C229" i="54"/>
  <c r="C230" i="54"/>
  <c r="C231" i="54"/>
  <c r="C232" i="54"/>
  <c r="C233" i="54"/>
  <c r="C234" i="54"/>
  <c r="C235" i="54"/>
  <c r="C236" i="54"/>
  <c r="C237" i="54"/>
  <c r="C238" i="54"/>
  <c r="C239" i="54"/>
  <c r="C240" i="54"/>
  <c r="C241" i="54"/>
  <c r="C242" i="54"/>
  <c r="C243" i="54"/>
  <c r="C244" i="54"/>
  <c r="C245" i="54"/>
  <c r="C246" i="54"/>
  <c r="C247" i="54"/>
  <c r="C248" i="54"/>
  <c r="C249" i="54"/>
  <c r="C250" i="54"/>
  <c r="C251" i="54"/>
  <c r="C252" i="54"/>
  <c r="C253" i="54"/>
  <c r="C254" i="54"/>
  <c r="C255" i="54"/>
  <c r="C256" i="54"/>
  <c r="C257" i="54"/>
  <c r="C258" i="54"/>
  <c r="C259" i="54"/>
  <c r="C260" i="54"/>
  <c r="C261" i="54"/>
  <c r="C262" i="54"/>
  <c r="C263" i="54"/>
  <c r="C264" i="54"/>
  <c r="C265" i="54"/>
  <c r="C266" i="54"/>
  <c r="C267" i="54"/>
  <c r="C268" i="54"/>
  <c r="C269" i="54"/>
  <c r="C270" i="54"/>
  <c r="C271" i="54"/>
  <c r="C272" i="54"/>
  <c r="C273" i="54"/>
  <c r="C274" i="54"/>
  <c r="C275" i="54"/>
  <c r="C276" i="54"/>
  <c r="C277" i="54"/>
  <c r="C278" i="54"/>
  <c r="C279" i="54"/>
  <c r="C280" i="54"/>
  <c r="C281" i="54"/>
  <c r="C282" i="54"/>
  <c r="C283" i="54"/>
  <c r="C284" i="54"/>
  <c r="C285" i="54"/>
  <c r="C286" i="54"/>
  <c r="C287" i="54"/>
  <c r="C288" i="54"/>
  <c r="C289" i="54"/>
  <c r="C290" i="54"/>
  <c r="C291" i="54"/>
  <c r="C292" i="54"/>
  <c r="C293" i="54"/>
  <c r="C294" i="54"/>
  <c r="C295" i="54"/>
  <c r="C296" i="54"/>
  <c r="C297" i="54"/>
  <c r="C298" i="54"/>
  <c r="C299" i="54"/>
  <c r="C300" i="54"/>
  <c r="C301" i="54"/>
  <c r="C302" i="54"/>
  <c r="C303" i="54"/>
  <c r="C304" i="54"/>
  <c r="C305" i="54"/>
  <c r="C306" i="54"/>
  <c r="C307" i="54"/>
  <c r="C308" i="54"/>
  <c r="C309" i="54"/>
  <c r="C310" i="54"/>
  <c r="C311" i="54"/>
  <c r="C312" i="54"/>
  <c r="C313" i="54"/>
  <c r="C314" i="54"/>
  <c r="C315" i="54"/>
  <c r="C316" i="54"/>
  <c r="C317" i="54"/>
  <c r="C318" i="54"/>
  <c r="B21" i="54"/>
  <c r="D26" i="54"/>
  <c r="B25" i="54"/>
  <c r="B20" i="54"/>
  <c r="D25" i="54"/>
  <c r="E26" i="54"/>
  <c r="C24" i="54"/>
  <c r="C19" i="54"/>
  <c r="D24" i="54"/>
  <c r="E24" i="54"/>
  <c r="X78" i="35"/>
  <c r="X79" i="35"/>
  <c r="X80" i="35"/>
  <c r="X81" i="35"/>
  <c r="X82" i="35"/>
  <c r="X83" i="35"/>
  <c r="X84" i="35"/>
  <c r="X85" i="35"/>
  <c r="X86" i="35"/>
  <c r="X87" i="35"/>
  <c r="X88" i="35"/>
  <c r="X89" i="35"/>
  <c r="X90" i="35"/>
  <c r="X91" i="35"/>
  <c r="X92" i="35"/>
  <c r="X93" i="35"/>
  <c r="X94" i="35"/>
  <c r="X95" i="35"/>
  <c r="X96" i="35"/>
  <c r="X97" i="35"/>
  <c r="X98" i="35"/>
  <c r="X99" i="35"/>
  <c r="X100" i="35"/>
  <c r="X101" i="35"/>
  <c r="X102" i="35"/>
  <c r="X103" i="35"/>
  <c r="X104" i="35"/>
  <c r="X105" i="35"/>
  <c r="X106" i="35"/>
  <c r="X107" i="35"/>
  <c r="X108" i="35"/>
  <c r="X109" i="35"/>
  <c r="X110" i="35"/>
  <c r="X111" i="35"/>
  <c r="X112" i="35"/>
  <c r="X113" i="35"/>
  <c r="X114" i="35"/>
  <c r="X115" i="35"/>
  <c r="X116" i="35"/>
  <c r="X117" i="35"/>
  <c r="X118" i="35"/>
  <c r="X119" i="35"/>
  <c r="X120" i="35"/>
  <c r="X121" i="35"/>
  <c r="X122" i="35"/>
  <c r="X123" i="35"/>
  <c r="X124" i="35"/>
  <c r="X125" i="35"/>
  <c r="X126" i="35"/>
  <c r="X127" i="35"/>
  <c r="X128" i="35"/>
  <c r="X129" i="35"/>
  <c r="X130" i="35"/>
  <c r="X131" i="35"/>
  <c r="X132" i="35"/>
  <c r="X133" i="35"/>
  <c r="X134" i="35"/>
  <c r="X135" i="35"/>
  <c r="X136" i="35"/>
  <c r="X137" i="35"/>
  <c r="X138" i="35"/>
  <c r="X139" i="35"/>
  <c r="X140" i="35"/>
  <c r="X141" i="35"/>
  <c r="X142" i="35"/>
  <c r="X143" i="35"/>
  <c r="X144" i="35"/>
  <c r="X145" i="35"/>
  <c r="X146" i="35"/>
  <c r="X147" i="35"/>
  <c r="X148" i="35"/>
  <c r="X149" i="35"/>
  <c r="X150" i="35"/>
  <c r="X151" i="35"/>
  <c r="X152" i="35"/>
  <c r="X153" i="35"/>
  <c r="X154" i="35"/>
  <c r="X155" i="35"/>
  <c r="X156" i="35"/>
  <c r="X157" i="35"/>
  <c r="X158" i="35"/>
  <c r="D239" i="35"/>
  <c r="M239" i="35"/>
  <c r="Y239" i="35"/>
  <c r="N239" i="35"/>
  <c r="Z239" i="35"/>
  <c r="F239" i="35"/>
  <c r="O239" i="35"/>
  <c r="AA239" i="35"/>
  <c r="G239" i="35"/>
  <c r="P239" i="35"/>
  <c r="AB239" i="35"/>
  <c r="H239" i="35"/>
  <c r="Q239" i="35"/>
  <c r="AC239" i="35"/>
  <c r="I239" i="35"/>
  <c r="R239" i="35"/>
  <c r="AD239" i="35"/>
  <c r="J239" i="35"/>
  <c r="S239" i="35"/>
  <c r="AE239" i="35"/>
  <c r="K239" i="35"/>
  <c r="T239" i="35"/>
  <c r="AF239" i="35"/>
  <c r="D240" i="35"/>
  <c r="M240" i="35"/>
  <c r="Y240" i="35"/>
  <c r="N240" i="35"/>
  <c r="Z240" i="35"/>
  <c r="F240" i="35"/>
  <c r="O240" i="35"/>
  <c r="AA240" i="35"/>
  <c r="G240" i="35"/>
  <c r="P240" i="35"/>
  <c r="AB240" i="35"/>
  <c r="H240" i="35"/>
  <c r="Q240" i="35"/>
  <c r="AC240" i="35"/>
  <c r="I240" i="35"/>
  <c r="R240" i="35"/>
  <c r="AD240" i="35"/>
  <c r="J240" i="35"/>
  <c r="S240" i="35"/>
  <c r="AE240" i="35"/>
  <c r="K240" i="35"/>
  <c r="T240" i="35"/>
  <c r="AF240" i="35"/>
  <c r="D241" i="35"/>
  <c r="M241" i="35"/>
  <c r="Y241" i="35"/>
  <c r="N241" i="35"/>
  <c r="Z241" i="35"/>
  <c r="F241" i="35"/>
  <c r="O241" i="35"/>
  <c r="AA241" i="35"/>
  <c r="G241" i="35"/>
  <c r="P241" i="35"/>
  <c r="AB241" i="35"/>
  <c r="H241" i="35"/>
  <c r="Q241" i="35"/>
  <c r="AC241" i="35"/>
  <c r="I241" i="35"/>
  <c r="R241" i="35"/>
  <c r="AD241" i="35"/>
  <c r="J241" i="35"/>
  <c r="S241" i="35"/>
  <c r="AE241" i="35"/>
  <c r="K241" i="35"/>
  <c r="T241" i="35"/>
  <c r="AF241" i="35"/>
  <c r="D242" i="35"/>
  <c r="M242" i="35"/>
  <c r="Y242" i="35"/>
  <c r="N242" i="35"/>
  <c r="Z242" i="35"/>
  <c r="F242" i="35"/>
  <c r="O242" i="35"/>
  <c r="AA242" i="35"/>
  <c r="G242" i="35"/>
  <c r="P242" i="35"/>
  <c r="AB242" i="35"/>
  <c r="H242" i="35"/>
  <c r="Q242" i="35"/>
  <c r="AC242" i="35"/>
  <c r="I242" i="35"/>
  <c r="R242" i="35"/>
  <c r="AD242" i="35"/>
  <c r="J242" i="35"/>
  <c r="S242" i="35"/>
  <c r="AE242" i="35"/>
  <c r="K242" i="35"/>
  <c r="T242" i="35"/>
  <c r="AF242" i="35"/>
  <c r="D243" i="35"/>
  <c r="M243" i="35"/>
  <c r="Y243" i="35"/>
  <c r="N243" i="35"/>
  <c r="Z243" i="35"/>
  <c r="F243" i="35"/>
  <c r="O243" i="35"/>
  <c r="AA243" i="35"/>
  <c r="G243" i="35"/>
  <c r="P243" i="35"/>
  <c r="AB243" i="35"/>
  <c r="H243" i="35"/>
  <c r="Q243" i="35"/>
  <c r="AC243" i="35"/>
  <c r="I243" i="35"/>
  <c r="R243" i="35"/>
  <c r="AD243" i="35"/>
  <c r="J243" i="35"/>
  <c r="S243" i="35"/>
  <c r="AE243" i="35"/>
  <c r="K243" i="35"/>
  <c r="T243" i="35"/>
  <c r="AF243" i="35"/>
  <c r="D244" i="35"/>
  <c r="M244" i="35"/>
  <c r="Y244" i="35"/>
  <c r="N244" i="35"/>
  <c r="Z244" i="35"/>
  <c r="F244" i="35"/>
  <c r="O244" i="35"/>
  <c r="AA244" i="35"/>
  <c r="G244" i="35"/>
  <c r="P244" i="35"/>
  <c r="AB244" i="35"/>
  <c r="H244" i="35"/>
  <c r="Q244" i="35"/>
  <c r="AC244" i="35"/>
  <c r="I244" i="35"/>
  <c r="R244" i="35"/>
  <c r="AD244" i="35"/>
  <c r="J244" i="35"/>
  <c r="S244" i="35"/>
  <c r="AE244" i="35"/>
  <c r="K244" i="35"/>
  <c r="T244" i="35"/>
  <c r="AF244" i="35"/>
  <c r="D245" i="35"/>
  <c r="M245" i="35"/>
  <c r="Y245" i="35"/>
  <c r="N245" i="35"/>
  <c r="Z245" i="35"/>
  <c r="F245" i="35"/>
  <c r="O245" i="35"/>
  <c r="AA245" i="35"/>
  <c r="G245" i="35"/>
  <c r="P245" i="35"/>
  <c r="AB245" i="35"/>
  <c r="H245" i="35"/>
  <c r="Q245" i="35"/>
  <c r="AC245" i="35"/>
  <c r="I245" i="35"/>
  <c r="R245" i="35"/>
  <c r="AD245" i="35"/>
  <c r="J245" i="35"/>
  <c r="S245" i="35"/>
  <c r="AE245" i="35"/>
  <c r="K245" i="35"/>
  <c r="T245" i="35"/>
  <c r="AF245" i="35"/>
  <c r="D246" i="35"/>
  <c r="M246" i="35"/>
  <c r="Y246" i="35"/>
  <c r="N246" i="35"/>
  <c r="Z246" i="35"/>
  <c r="F246" i="35"/>
  <c r="O246" i="35"/>
  <c r="AA246" i="35"/>
  <c r="G246" i="35"/>
  <c r="P246" i="35"/>
  <c r="AB246" i="35"/>
  <c r="H246" i="35"/>
  <c r="Q246" i="35"/>
  <c r="AC246" i="35"/>
  <c r="I246" i="35"/>
  <c r="R246" i="35"/>
  <c r="AD246" i="35"/>
  <c r="J246" i="35"/>
  <c r="S246" i="35"/>
  <c r="AE246" i="35"/>
  <c r="K246" i="35"/>
  <c r="T246" i="35"/>
  <c r="AF246" i="35"/>
  <c r="D247" i="35"/>
  <c r="M247" i="35"/>
  <c r="Y247" i="35"/>
  <c r="N247" i="35"/>
  <c r="Z247" i="35"/>
  <c r="F247" i="35"/>
  <c r="O247" i="35"/>
  <c r="AA247" i="35"/>
  <c r="G247" i="35"/>
  <c r="P247" i="35"/>
  <c r="AB247" i="35"/>
  <c r="H247" i="35"/>
  <c r="Q247" i="35"/>
  <c r="AC247" i="35"/>
  <c r="I247" i="35"/>
  <c r="R247" i="35"/>
  <c r="AD247" i="35"/>
  <c r="J247" i="35"/>
  <c r="S247" i="35"/>
  <c r="AE247" i="35"/>
  <c r="K247" i="35"/>
  <c r="T247" i="35"/>
  <c r="AF247" i="35"/>
  <c r="D248" i="35"/>
  <c r="M248" i="35"/>
  <c r="Y248" i="35"/>
  <c r="N248" i="35"/>
  <c r="Z248" i="35"/>
  <c r="F248" i="35"/>
  <c r="O248" i="35"/>
  <c r="AA248" i="35"/>
  <c r="G248" i="35"/>
  <c r="P248" i="35"/>
  <c r="AB248" i="35"/>
  <c r="H248" i="35"/>
  <c r="Q248" i="35"/>
  <c r="AC248" i="35"/>
  <c r="I248" i="35"/>
  <c r="R248" i="35"/>
  <c r="AD248" i="35"/>
  <c r="J248" i="35"/>
  <c r="S248" i="35"/>
  <c r="AE248" i="35"/>
  <c r="K248" i="35"/>
  <c r="T248" i="35"/>
  <c r="AF248" i="35"/>
  <c r="D249" i="35"/>
  <c r="M249" i="35"/>
  <c r="Y249" i="35"/>
  <c r="N249" i="35"/>
  <c r="Z249" i="35"/>
  <c r="F249" i="35"/>
  <c r="O249" i="35"/>
  <c r="AA249" i="35"/>
  <c r="G249" i="35"/>
  <c r="P249" i="35"/>
  <c r="AB249" i="35"/>
  <c r="H249" i="35"/>
  <c r="Q249" i="35"/>
  <c r="AC249" i="35"/>
  <c r="I249" i="35"/>
  <c r="R249" i="35"/>
  <c r="AD249" i="35"/>
  <c r="J249" i="35"/>
  <c r="S249" i="35"/>
  <c r="AE249" i="35"/>
  <c r="K249" i="35"/>
  <c r="T249" i="35"/>
  <c r="AF249" i="35"/>
  <c r="D250" i="35"/>
  <c r="M250" i="35"/>
  <c r="Y250" i="35"/>
  <c r="N250" i="35"/>
  <c r="Z250" i="35"/>
  <c r="F250" i="35"/>
  <c r="O250" i="35"/>
  <c r="AA250" i="35"/>
  <c r="G250" i="35"/>
  <c r="P250" i="35"/>
  <c r="AB250" i="35"/>
  <c r="H250" i="35"/>
  <c r="Q250" i="35"/>
  <c r="AC250" i="35"/>
  <c r="I250" i="35"/>
  <c r="R250" i="35"/>
  <c r="AD250" i="35"/>
  <c r="J250" i="35"/>
  <c r="S250" i="35"/>
  <c r="AE250" i="35"/>
  <c r="K250" i="35"/>
  <c r="T250" i="35"/>
  <c r="AF250" i="35"/>
  <c r="D251" i="35"/>
  <c r="M251" i="35"/>
  <c r="Y251" i="35"/>
  <c r="N251" i="35"/>
  <c r="Z251" i="35"/>
  <c r="F251" i="35"/>
  <c r="O251" i="35"/>
  <c r="AA251" i="35"/>
  <c r="G251" i="35"/>
  <c r="P251" i="35"/>
  <c r="AB251" i="35"/>
  <c r="H251" i="35"/>
  <c r="Q251" i="35"/>
  <c r="AC251" i="35"/>
  <c r="I251" i="35"/>
  <c r="R251" i="35"/>
  <c r="AD251" i="35"/>
  <c r="J251" i="35"/>
  <c r="S251" i="35"/>
  <c r="AE251" i="35"/>
  <c r="K251" i="35"/>
  <c r="T251" i="35"/>
  <c r="AF251" i="35"/>
  <c r="D252" i="35"/>
  <c r="M252" i="35"/>
  <c r="Y252" i="35"/>
  <c r="N252" i="35"/>
  <c r="Z252" i="35"/>
  <c r="F252" i="35"/>
  <c r="O252" i="35"/>
  <c r="AA252" i="35"/>
  <c r="G252" i="35"/>
  <c r="P252" i="35"/>
  <c r="AB252" i="35"/>
  <c r="H252" i="35"/>
  <c r="Q252" i="35"/>
  <c r="AC252" i="35"/>
  <c r="I252" i="35"/>
  <c r="R252" i="35"/>
  <c r="AD252" i="35"/>
  <c r="J252" i="35"/>
  <c r="S252" i="35"/>
  <c r="AE252" i="35"/>
  <c r="K252" i="35"/>
  <c r="T252" i="35"/>
  <c r="AF252" i="35"/>
  <c r="D253" i="35"/>
  <c r="M253" i="35"/>
  <c r="Y253" i="35"/>
  <c r="N253" i="35"/>
  <c r="Z253" i="35"/>
  <c r="F253" i="35"/>
  <c r="O253" i="35"/>
  <c r="AA253" i="35"/>
  <c r="G253" i="35"/>
  <c r="P253" i="35"/>
  <c r="AB253" i="35"/>
  <c r="H253" i="35"/>
  <c r="Q253" i="35"/>
  <c r="AC253" i="35"/>
  <c r="I253" i="35"/>
  <c r="R253" i="35"/>
  <c r="AD253" i="35"/>
  <c r="J253" i="35"/>
  <c r="S253" i="35"/>
  <c r="AE253" i="35"/>
  <c r="K253" i="35"/>
  <c r="T253" i="35"/>
  <c r="AF253" i="35"/>
  <c r="D254" i="35"/>
  <c r="M254" i="35"/>
  <c r="Y254" i="35"/>
  <c r="N254" i="35"/>
  <c r="Z254" i="35"/>
  <c r="F254" i="35"/>
  <c r="O254" i="35"/>
  <c r="AA254" i="35"/>
  <c r="G254" i="35"/>
  <c r="P254" i="35"/>
  <c r="AB254" i="35"/>
  <c r="H254" i="35"/>
  <c r="Q254" i="35"/>
  <c r="AC254" i="35"/>
  <c r="I254" i="35"/>
  <c r="R254" i="35"/>
  <c r="AD254" i="35"/>
  <c r="J254" i="35"/>
  <c r="S254" i="35"/>
  <c r="AE254" i="35"/>
  <c r="K254" i="35"/>
  <c r="T254" i="35"/>
  <c r="AF254" i="35"/>
  <c r="D255" i="35"/>
  <c r="M255" i="35"/>
  <c r="Y255" i="35"/>
  <c r="N255" i="35"/>
  <c r="Z255" i="35"/>
  <c r="F255" i="35"/>
  <c r="O255" i="35"/>
  <c r="AA255" i="35"/>
  <c r="G255" i="35"/>
  <c r="P255" i="35"/>
  <c r="AB255" i="35"/>
  <c r="H255" i="35"/>
  <c r="Q255" i="35"/>
  <c r="AC255" i="35"/>
  <c r="I255" i="35"/>
  <c r="R255" i="35"/>
  <c r="AD255" i="35"/>
  <c r="J255" i="35"/>
  <c r="S255" i="35"/>
  <c r="AE255" i="35"/>
  <c r="K255" i="35"/>
  <c r="T255" i="35"/>
  <c r="AF255" i="35"/>
  <c r="D256" i="35"/>
  <c r="M256" i="35"/>
  <c r="Y256" i="35"/>
  <c r="N256" i="35"/>
  <c r="Z256" i="35"/>
  <c r="F256" i="35"/>
  <c r="O256" i="35"/>
  <c r="AA256" i="35"/>
  <c r="G256" i="35"/>
  <c r="P256" i="35"/>
  <c r="AB256" i="35"/>
  <c r="H256" i="35"/>
  <c r="Q256" i="35"/>
  <c r="AC256" i="35"/>
  <c r="I256" i="35"/>
  <c r="R256" i="35"/>
  <c r="AD256" i="35"/>
  <c r="J256" i="35"/>
  <c r="S256" i="35"/>
  <c r="AE256" i="35"/>
  <c r="K256" i="35"/>
  <c r="T256" i="35"/>
  <c r="AF256" i="35"/>
  <c r="D257" i="35"/>
  <c r="M257" i="35"/>
  <c r="Y257" i="35"/>
  <c r="N257" i="35"/>
  <c r="Z257" i="35"/>
  <c r="F257" i="35"/>
  <c r="O257" i="35"/>
  <c r="AA257" i="35"/>
  <c r="G257" i="35"/>
  <c r="P257" i="35"/>
  <c r="AB257" i="35"/>
  <c r="H257" i="35"/>
  <c r="Q257" i="35"/>
  <c r="AC257" i="35"/>
  <c r="I257" i="35"/>
  <c r="R257" i="35"/>
  <c r="AD257" i="35"/>
  <c r="J257" i="35"/>
  <c r="S257" i="35"/>
  <c r="AE257" i="35"/>
  <c r="K257" i="35"/>
  <c r="T257" i="35"/>
  <c r="AF257" i="35"/>
  <c r="D258" i="35"/>
  <c r="M258" i="35"/>
  <c r="Y258" i="35"/>
  <c r="N258" i="35"/>
  <c r="Z258" i="35"/>
  <c r="F258" i="35"/>
  <c r="O258" i="35"/>
  <c r="AA258" i="35"/>
  <c r="G258" i="35"/>
  <c r="P258" i="35"/>
  <c r="AB258" i="35"/>
  <c r="H258" i="35"/>
  <c r="Q258" i="35"/>
  <c r="AC258" i="35"/>
  <c r="I258" i="35"/>
  <c r="R258" i="35"/>
  <c r="AD258" i="35"/>
  <c r="J258" i="35"/>
  <c r="S258" i="35"/>
  <c r="AE258" i="35"/>
  <c r="K258" i="35"/>
  <c r="T258" i="35"/>
  <c r="AF258" i="35"/>
  <c r="D259" i="35"/>
  <c r="M259" i="35"/>
  <c r="Y259" i="35"/>
  <c r="N259" i="35"/>
  <c r="Z259" i="35"/>
  <c r="F259" i="35"/>
  <c r="O259" i="35"/>
  <c r="AA259" i="35"/>
  <c r="G259" i="35"/>
  <c r="P259" i="35"/>
  <c r="AB259" i="35"/>
  <c r="H259" i="35"/>
  <c r="Q259" i="35"/>
  <c r="AC259" i="35"/>
  <c r="I259" i="35"/>
  <c r="R259" i="35"/>
  <c r="AD259" i="35"/>
  <c r="J259" i="35"/>
  <c r="S259" i="35"/>
  <c r="AE259" i="35"/>
  <c r="K259" i="35"/>
  <c r="T259" i="35"/>
  <c r="AF259" i="35"/>
  <c r="D260" i="35"/>
  <c r="M260" i="35"/>
  <c r="Y260" i="35"/>
  <c r="N260" i="35"/>
  <c r="Z260" i="35"/>
  <c r="F260" i="35"/>
  <c r="O260" i="35"/>
  <c r="AA260" i="35"/>
  <c r="G260" i="35"/>
  <c r="P260" i="35"/>
  <c r="AB260" i="35"/>
  <c r="H260" i="35"/>
  <c r="Q260" i="35"/>
  <c r="AC260" i="35"/>
  <c r="I260" i="35"/>
  <c r="R260" i="35"/>
  <c r="AD260" i="35"/>
  <c r="J260" i="35"/>
  <c r="S260" i="35"/>
  <c r="AE260" i="35"/>
  <c r="K260" i="35"/>
  <c r="T260" i="35"/>
  <c r="AF260" i="35"/>
  <c r="D261" i="35"/>
  <c r="M261" i="35"/>
  <c r="Y261" i="35"/>
  <c r="N261" i="35"/>
  <c r="Z261" i="35"/>
  <c r="F261" i="35"/>
  <c r="O261" i="35"/>
  <c r="AA261" i="35"/>
  <c r="G261" i="35"/>
  <c r="P261" i="35"/>
  <c r="AB261" i="35"/>
  <c r="H261" i="35"/>
  <c r="Q261" i="35"/>
  <c r="AC261" i="35"/>
  <c r="I261" i="35"/>
  <c r="R261" i="35"/>
  <c r="AD261" i="35"/>
  <c r="J261" i="35"/>
  <c r="S261" i="35"/>
  <c r="AE261" i="35"/>
  <c r="K261" i="35"/>
  <c r="T261" i="35"/>
  <c r="AF261" i="35"/>
  <c r="D262" i="35"/>
  <c r="M262" i="35"/>
  <c r="Y262" i="35"/>
  <c r="N262" i="35"/>
  <c r="Z262" i="35"/>
  <c r="F262" i="35"/>
  <c r="O262" i="35"/>
  <c r="AA262" i="35"/>
  <c r="G262" i="35"/>
  <c r="P262" i="35"/>
  <c r="AB262" i="35"/>
  <c r="H262" i="35"/>
  <c r="Q262" i="35"/>
  <c r="AC262" i="35"/>
  <c r="I262" i="35"/>
  <c r="R262" i="35"/>
  <c r="AD262" i="35"/>
  <c r="J262" i="35"/>
  <c r="S262" i="35"/>
  <c r="AE262" i="35"/>
  <c r="K262" i="35"/>
  <c r="T262" i="35"/>
  <c r="AF262" i="35"/>
  <c r="D263" i="35"/>
  <c r="M263" i="35"/>
  <c r="Y263" i="35"/>
  <c r="N263" i="35"/>
  <c r="Z263" i="35"/>
  <c r="F263" i="35"/>
  <c r="O263" i="35"/>
  <c r="AA263" i="35"/>
  <c r="G263" i="35"/>
  <c r="P263" i="35"/>
  <c r="AB263" i="35"/>
  <c r="H263" i="35"/>
  <c r="Q263" i="35"/>
  <c r="AC263" i="35"/>
  <c r="I263" i="35"/>
  <c r="R263" i="35"/>
  <c r="AD263" i="35"/>
  <c r="J263" i="35"/>
  <c r="S263" i="35"/>
  <c r="AE263" i="35"/>
  <c r="K263" i="35"/>
  <c r="T263" i="35"/>
  <c r="AF263" i="35"/>
  <c r="D264" i="35"/>
  <c r="M264" i="35"/>
  <c r="Y264" i="35"/>
  <c r="N264" i="35"/>
  <c r="Z264" i="35"/>
  <c r="F264" i="35"/>
  <c r="O264" i="35"/>
  <c r="AA264" i="35"/>
  <c r="G264" i="35"/>
  <c r="P264" i="35"/>
  <c r="AB264" i="35"/>
  <c r="H264" i="35"/>
  <c r="Q264" i="35"/>
  <c r="AC264" i="35"/>
  <c r="I264" i="35"/>
  <c r="R264" i="35"/>
  <c r="AD264" i="35"/>
  <c r="J264" i="35"/>
  <c r="S264" i="35"/>
  <c r="AE264" i="35"/>
  <c r="K264" i="35"/>
  <c r="T264" i="35"/>
  <c r="AF264" i="35"/>
  <c r="D265" i="35"/>
  <c r="M265" i="35"/>
  <c r="Y265" i="35"/>
  <c r="N265" i="35"/>
  <c r="Z265" i="35"/>
  <c r="F265" i="35"/>
  <c r="O265" i="35"/>
  <c r="AA265" i="35"/>
  <c r="G265" i="35"/>
  <c r="P265" i="35"/>
  <c r="AB265" i="35"/>
  <c r="H265" i="35"/>
  <c r="Q265" i="35"/>
  <c r="AC265" i="35"/>
  <c r="I265" i="35"/>
  <c r="R265" i="35"/>
  <c r="AD265" i="35"/>
  <c r="J265" i="35"/>
  <c r="S265" i="35"/>
  <c r="AE265" i="35"/>
  <c r="K265" i="35"/>
  <c r="T265" i="35"/>
  <c r="AF265" i="35"/>
  <c r="D266" i="35"/>
  <c r="M266" i="35"/>
  <c r="Y266" i="35"/>
  <c r="N266" i="35"/>
  <c r="Z266" i="35"/>
  <c r="F266" i="35"/>
  <c r="O266" i="35"/>
  <c r="AA266" i="35"/>
  <c r="G266" i="35"/>
  <c r="P266" i="35"/>
  <c r="AB266" i="35"/>
  <c r="H266" i="35"/>
  <c r="Q266" i="35"/>
  <c r="AC266" i="35"/>
  <c r="I266" i="35"/>
  <c r="R266" i="35"/>
  <c r="AD266" i="35"/>
  <c r="J266" i="35"/>
  <c r="S266" i="35"/>
  <c r="AE266" i="35"/>
  <c r="K266" i="35"/>
  <c r="T266" i="35"/>
  <c r="AF266" i="35"/>
  <c r="D267" i="35"/>
  <c r="M267" i="35"/>
  <c r="Y267" i="35"/>
  <c r="N267" i="35"/>
  <c r="Z267" i="35"/>
  <c r="F267" i="35"/>
  <c r="O267" i="35"/>
  <c r="AA267" i="35"/>
  <c r="G267" i="35"/>
  <c r="P267" i="35"/>
  <c r="AB267" i="35"/>
  <c r="H267" i="35"/>
  <c r="Q267" i="35"/>
  <c r="AC267" i="35"/>
  <c r="I267" i="35"/>
  <c r="R267" i="35"/>
  <c r="AD267" i="35"/>
  <c r="J267" i="35"/>
  <c r="S267" i="35"/>
  <c r="AE267" i="35"/>
  <c r="K267" i="35"/>
  <c r="T267" i="35"/>
  <c r="AF267" i="35"/>
  <c r="D268" i="35"/>
  <c r="M268" i="35"/>
  <c r="Y268" i="35"/>
  <c r="N268" i="35"/>
  <c r="Z268" i="35"/>
  <c r="F268" i="35"/>
  <c r="O268" i="35"/>
  <c r="AA268" i="35"/>
  <c r="G268" i="35"/>
  <c r="P268" i="35"/>
  <c r="AB268" i="35"/>
  <c r="H268" i="35"/>
  <c r="Q268" i="35"/>
  <c r="AC268" i="35"/>
  <c r="I268" i="35"/>
  <c r="R268" i="35"/>
  <c r="AD268" i="35"/>
  <c r="J268" i="35"/>
  <c r="S268" i="35"/>
  <c r="AE268" i="35"/>
  <c r="K268" i="35"/>
  <c r="T268" i="35"/>
  <c r="AF268" i="35"/>
  <c r="D269" i="35"/>
  <c r="M269" i="35"/>
  <c r="Y269" i="35"/>
  <c r="N269" i="35"/>
  <c r="Z269" i="35"/>
  <c r="F269" i="35"/>
  <c r="O269" i="35"/>
  <c r="AA269" i="35"/>
  <c r="G269" i="35"/>
  <c r="P269" i="35"/>
  <c r="AB269" i="35"/>
  <c r="H269" i="35"/>
  <c r="Q269" i="35"/>
  <c r="AC269" i="35"/>
  <c r="I269" i="35"/>
  <c r="R269" i="35"/>
  <c r="AD269" i="35"/>
  <c r="J269" i="35"/>
  <c r="S269" i="35"/>
  <c r="AE269" i="35"/>
  <c r="K269" i="35"/>
  <c r="T269" i="35"/>
  <c r="AF269" i="35"/>
  <c r="D270" i="35"/>
  <c r="M270" i="35"/>
  <c r="Y270" i="35"/>
  <c r="N270" i="35"/>
  <c r="Z270" i="35"/>
  <c r="F270" i="35"/>
  <c r="O270" i="35"/>
  <c r="AA270" i="35"/>
  <c r="G270" i="35"/>
  <c r="P270" i="35"/>
  <c r="AB270" i="35"/>
  <c r="H270" i="35"/>
  <c r="Q270" i="35"/>
  <c r="AC270" i="35"/>
  <c r="I270" i="35"/>
  <c r="R270" i="35"/>
  <c r="AD270" i="35"/>
  <c r="J270" i="35"/>
  <c r="S270" i="35"/>
  <c r="AE270" i="35"/>
  <c r="K270" i="35"/>
  <c r="T270" i="35"/>
  <c r="AF270" i="35"/>
  <c r="D271" i="35"/>
  <c r="M271" i="35"/>
  <c r="Y271" i="35"/>
  <c r="N271" i="35"/>
  <c r="Z271" i="35"/>
  <c r="F271" i="35"/>
  <c r="O271" i="35"/>
  <c r="AA271" i="35"/>
  <c r="G271" i="35"/>
  <c r="P271" i="35"/>
  <c r="AB271" i="35"/>
  <c r="H271" i="35"/>
  <c r="Q271" i="35"/>
  <c r="AC271" i="35"/>
  <c r="I271" i="35"/>
  <c r="R271" i="35"/>
  <c r="AD271" i="35"/>
  <c r="J271" i="35"/>
  <c r="S271" i="35"/>
  <c r="AE271" i="35"/>
  <c r="K271" i="35"/>
  <c r="T271" i="35"/>
  <c r="AF271" i="35"/>
  <c r="D272" i="35"/>
  <c r="M272" i="35"/>
  <c r="Y272" i="35"/>
  <c r="N272" i="35"/>
  <c r="Z272" i="35"/>
  <c r="F272" i="35"/>
  <c r="O272" i="35"/>
  <c r="AA272" i="35"/>
  <c r="G272" i="35"/>
  <c r="P272" i="35"/>
  <c r="AB272" i="35"/>
  <c r="H272" i="35"/>
  <c r="Q272" i="35"/>
  <c r="AC272" i="35"/>
  <c r="I272" i="35"/>
  <c r="R272" i="35"/>
  <c r="AD272" i="35"/>
  <c r="J272" i="35"/>
  <c r="S272" i="35"/>
  <c r="AE272" i="35"/>
  <c r="K272" i="35"/>
  <c r="T272" i="35"/>
  <c r="AF272" i="35"/>
  <c r="D273" i="35"/>
  <c r="M273" i="35"/>
  <c r="Y273" i="35"/>
  <c r="N273" i="35"/>
  <c r="Z273" i="35"/>
  <c r="F273" i="35"/>
  <c r="O273" i="35"/>
  <c r="AA273" i="35"/>
  <c r="G273" i="35"/>
  <c r="P273" i="35"/>
  <c r="AB273" i="35"/>
  <c r="H273" i="35"/>
  <c r="Q273" i="35"/>
  <c r="AC273" i="35"/>
  <c r="I273" i="35"/>
  <c r="R273" i="35"/>
  <c r="AD273" i="35"/>
  <c r="J273" i="35"/>
  <c r="S273" i="35"/>
  <c r="AE273" i="35"/>
  <c r="K273" i="35"/>
  <c r="T273" i="35"/>
  <c r="AF273" i="35"/>
  <c r="D274" i="35"/>
  <c r="M274" i="35"/>
  <c r="Y274" i="35"/>
  <c r="N274" i="35"/>
  <c r="Z274" i="35"/>
  <c r="F274" i="35"/>
  <c r="O274" i="35"/>
  <c r="AA274" i="35"/>
  <c r="G274" i="35"/>
  <c r="P274" i="35"/>
  <c r="AB274" i="35"/>
  <c r="H274" i="35"/>
  <c r="Q274" i="35"/>
  <c r="AC274" i="35"/>
  <c r="I274" i="35"/>
  <c r="R274" i="35"/>
  <c r="AD274" i="35"/>
  <c r="J274" i="35"/>
  <c r="S274" i="35"/>
  <c r="AE274" i="35"/>
  <c r="K274" i="35"/>
  <c r="T274" i="35"/>
  <c r="AF274" i="35"/>
  <c r="D275" i="35"/>
  <c r="M275" i="35"/>
  <c r="Y275" i="35"/>
  <c r="N275" i="35"/>
  <c r="Z275" i="35"/>
  <c r="F275" i="35"/>
  <c r="O275" i="35"/>
  <c r="AA275" i="35"/>
  <c r="G275" i="35"/>
  <c r="P275" i="35"/>
  <c r="AB275" i="35"/>
  <c r="H275" i="35"/>
  <c r="Q275" i="35"/>
  <c r="AC275" i="35"/>
  <c r="I275" i="35"/>
  <c r="R275" i="35"/>
  <c r="AD275" i="35"/>
  <c r="J275" i="35"/>
  <c r="S275" i="35"/>
  <c r="AE275" i="35"/>
  <c r="K275" i="35"/>
  <c r="T275" i="35"/>
  <c r="AF275" i="35"/>
  <c r="D276" i="35"/>
  <c r="M276" i="35"/>
  <c r="Y276" i="35"/>
  <c r="N276" i="35"/>
  <c r="Z276" i="35"/>
  <c r="F276" i="35"/>
  <c r="O276" i="35"/>
  <c r="AA276" i="35"/>
  <c r="G276" i="35"/>
  <c r="P276" i="35"/>
  <c r="AB276" i="35"/>
  <c r="H276" i="35"/>
  <c r="Q276" i="35"/>
  <c r="AC276" i="35"/>
  <c r="I276" i="35"/>
  <c r="R276" i="35"/>
  <c r="AD276" i="35"/>
  <c r="J276" i="35"/>
  <c r="S276" i="35"/>
  <c r="AE276" i="35"/>
  <c r="K276" i="35"/>
  <c r="T276" i="35"/>
  <c r="AF276" i="35"/>
  <c r="D277" i="35"/>
  <c r="M277" i="35"/>
  <c r="Y277" i="35"/>
  <c r="N277" i="35"/>
  <c r="Z277" i="35"/>
  <c r="F277" i="35"/>
  <c r="O277" i="35"/>
  <c r="AA277" i="35"/>
  <c r="G277" i="35"/>
  <c r="P277" i="35"/>
  <c r="AB277" i="35"/>
  <c r="H277" i="35"/>
  <c r="Q277" i="35"/>
  <c r="AC277" i="35"/>
  <c r="I277" i="35"/>
  <c r="R277" i="35"/>
  <c r="AD277" i="35"/>
  <c r="J277" i="35"/>
  <c r="S277" i="35"/>
  <c r="AE277" i="35"/>
  <c r="K277" i="35"/>
  <c r="T277" i="35"/>
  <c r="AF277" i="35"/>
  <c r="D278" i="35"/>
  <c r="M278" i="35"/>
  <c r="Y278" i="35"/>
  <c r="N278" i="35"/>
  <c r="Z278" i="35"/>
  <c r="F278" i="35"/>
  <c r="O278" i="35"/>
  <c r="AA278" i="35"/>
  <c r="G278" i="35"/>
  <c r="P278" i="35"/>
  <c r="AB278" i="35"/>
  <c r="H278" i="35"/>
  <c r="Q278" i="35"/>
  <c r="AC278" i="35"/>
  <c r="I278" i="35"/>
  <c r="R278" i="35"/>
  <c r="AD278" i="35"/>
  <c r="J278" i="35"/>
  <c r="S278" i="35"/>
  <c r="AE278" i="35"/>
  <c r="K278" i="35"/>
  <c r="T278" i="35"/>
  <c r="AF278" i="35"/>
  <c r="D279" i="35"/>
  <c r="M279" i="35"/>
  <c r="Y279" i="35"/>
  <c r="N279" i="35"/>
  <c r="Z279" i="35"/>
  <c r="F279" i="35"/>
  <c r="O279" i="35"/>
  <c r="AA279" i="35"/>
  <c r="G279" i="35"/>
  <c r="P279" i="35"/>
  <c r="AB279" i="35"/>
  <c r="H279" i="35"/>
  <c r="Q279" i="35"/>
  <c r="AC279" i="35"/>
  <c r="I279" i="35"/>
  <c r="R279" i="35"/>
  <c r="AD279" i="35"/>
  <c r="J279" i="35"/>
  <c r="S279" i="35"/>
  <c r="AE279" i="35"/>
  <c r="K279" i="35"/>
  <c r="T279" i="35"/>
  <c r="AF279" i="35"/>
  <c r="D280" i="35"/>
  <c r="M280" i="35"/>
  <c r="Y280" i="35"/>
  <c r="N280" i="35"/>
  <c r="Z280" i="35"/>
  <c r="F280" i="35"/>
  <c r="O280" i="35"/>
  <c r="AA280" i="35"/>
  <c r="G280" i="35"/>
  <c r="P280" i="35"/>
  <c r="AB280" i="35"/>
  <c r="H280" i="35"/>
  <c r="Q280" i="35"/>
  <c r="AC280" i="35"/>
  <c r="I280" i="35"/>
  <c r="R280" i="35"/>
  <c r="AD280" i="35"/>
  <c r="J280" i="35"/>
  <c r="S280" i="35"/>
  <c r="AE280" i="35"/>
  <c r="K280" i="35"/>
  <c r="T280" i="35"/>
  <c r="AF280" i="35"/>
  <c r="D281" i="35"/>
  <c r="M281" i="35"/>
  <c r="Y281" i="35"/>
  <c r="N281" i="35"/>
  <c r="Z281" i="35"/>
  <c r="F281" i="35"/>
  <c r="O281" i="35"/>
  <c r="AA281" i="35"/>
  <c r="G281" i="35"/>
  <c r="P281" i="35"/>
  <c r="AB281" i="35"/>
  <c r="H281" i="35"/>
  <c r="Q281" i="35"/>
  <c r="AC281" i="35"/>
  <c r="I281" i="35"/>
  <c r="R281" i="35"/>
  <c r="AD281" i="35"/>
  <c r="J281" i="35"/>
  <c r="S281" i="35"/>
  <c r="AE281" i="35"/>
  <c r="K281" i="35"/>
  <c r="T281" i="35"/>
  <c r="AF281" i="35"/>
  <c r="D282" i="35"/>
  <c r="M282" i="35"/>
  <c r="Y282" i="35"/>
  <c r="N282" i="35"/>
  <c r="Z282" i="35"/>
  <c r="F282" i="35"/>
  <c r="O282" i="35"/>
  <c r="AA282" i="35"/>
  <c r="G282" i="35"/>
  <c r="P282" i="35"/>
  <c r="AB282" i="35"/>
  <c r="H282" i="35"/>
  <c r="Q282" i="35"/>
  <c r="AC282" i="35"/>
  <c r="I282" i="35"/>
  <c r="R282" i="35"/>
  <c r="AD282" i="35"/>
  <c r="J282" i="35"/>
  <c r="S282" i="35"/>
  <c r="AE282" i="35"/>
  <c r="K282" i="35"/>
  <c r="T282" i="35"/>
  <c r="AF282" i="35"/>
  <c r="D283" i="35"/>
  <c r="M283" i="35"/>
  <c r="Y283" i="35"/>
  <c r="N283" i="35"/>
  <c r="Z283" i="35"/>
  <c r="F283" i="35"/>
  <c r="O283" i="35"/>
  <c r="AA283" i="35"/>
  <c r="G283" i="35"/>
  <c r="P283" i="35"/>
  <c r="AB283" i="35"/>
  <c r="H283" i="35"/>
  <c r="Q283" i="35"/>
  <c r="AC283" i="35"/>
  <c r="I283" i="35"/>
  <c r="R283" i="35"/>
  <c r="AD283" i="35"/>
  <c r="J283" i="35"/>
  <c r="S283" i="35"/>
  <c r="AE283" i="35"/>
  <c r="K283" i="35"/>
  <c r="T283" i="35"/>
  <c r="AF283" i="35"/>
  <c r="D284" i="35"/>
  <c r="M284" i="35"/>
  <c r="Y284" i="35"/>
  <c r="N284" i="35"/>
  <c r="Z284" i="35"/>
  <c r="F284" i="35"/>
  <c r="O284" i="35"/>
  <c r="AA284" i="35"/>
  <c r="G284" i="35"/>
  <c r="P284" i="35"/>
  <c r="AB284" i="35"/>
  <c r="H284" i="35"/>
  <c r="Q284" i="35"/>
  <c r="AC284" i="35"/>
  <c r="I284" i="35"/>
  <c r="R284" i="35"/>
  <c r="AD284" i="35"/>
  <c r="J284" i="35"/>
  <c r="S284" i="35"/>
  <c r="AE284" i="35"/>
  <c r="K284" i="35"/>
  <c r="T284" i="35"/>
  <c r="AF284" i="35"/>
  <c r="D285" i="35"/>
  <c r="M285" i="35"/>
  <c r="Y285" i="35"/>
  <c r="N285" i="35"/>
  <c r="Z285" i="35"/>
  <c r="F285" i="35"/>
  <c r="O285" i="35"/>
  <c r="AA285" i="35"/>
  <c r="G285" i="35"/>
  <c r="P285" i="35"/>
  <c r="AB285" i="35"/>
  <c r="H285" i="35"/>
  <c r="Q285" i="35"/>
  <c r="AC285" i="35"/>
  <c r="I285" i="35"/>
  <c r="R285" i="35"/>
  <c r="AD285" i="35"/>
  <c r="J285" i="35"/>
  <c r="S285" i="35"/>
  <c r="AE285" i="35"/>
  <c r="K285" i="35"/>
  <c r="T285" i="35"/>
  <c r="AF285" i="35"/>
  <c r="D286" i="35"/>
  <c r="M286" i="35"/>
  <c r="Y286" i="35"/>
  <c r="N286" i="35"/>
  <c r="Z286" i="35"/>
  <c r="F286" i="35"/>
  <c r="O286" i="35"/>
  <c r="AA286" i="35"/>
  <c r="G286" i="35"/>
  <c r="P286" i="35"/>
  <c r="AB286" i="35"/>
  <c r="H286" i="35"/>
  <c r="Q286" i="35"/>
  <c r="AC286" i="35"/>
  <c r="I286" i="35"/>
  <c r="R286" i="35"/>
  <c r="AD286" i="35"/>
  <c r="J286" i="35"/>
  <c r="S286" i="35"/>
  <c r="AE286" i="35"/>
  <c r="K286" i="35"/>
  <c r="T286" i="35"/>
  <c r="AF286" i="35"/>
  <c r="D287" i="35"/>
  <c r="M287" i="35"/>
  <c r="Y287" i="35"/>
  <c r="N287" i="35"/>
  <c r="Z287" i="35"/>
  <c r="F287" i="35"/>
  <c r="O287" i="35"/>
  <c r="AA287" i="35"/>
  <c r="G287" i="35"/>
  <c r="P287" i="35"/>
  <c r="AB287" i="35"/>
  <c r="H287" i="35"/>
  <c r="Q287" i="35"/>
  <c r="AC287" i="35"/>
  <c r="I287" i="35"/>
  <c r="R287" i="35"/>
  <c r="AD287" i="35"/>
  <c r="J287" i="35"/>
  <c r="S287" i="35"/>
  <c r="AE287" i="35"/>
  <c r="K287" i="35"/>
  <c r="T287" i="35"/>
  <c r="AF287" i="35"/>
  <c r="D288" i="35"/>
  <c r="M288" i="35"/>
  <c r="Y288" i="35"/>
  <c r="N288" i="35"/>
  <c r="Z288" i="35"/>
  <c r="F288" i="35"/>
  <c r="O288" i="35"/>
  <c r="AA288" i="35"/>
  <c r="G288" i="35"/>
  <c r="P288" i="35"/>
  <c r="AB288" i="35"/>
  <c r="H288" i="35"/>
  <c r="Q288" i="35"/>
  <c r="AC288" i="35"/>
  <c r="I288" i="35"/>
  <c r="R288" i="35"/>
  <c r="AD288" i="35"/>
  <c r="J288" i="35"/>
  <c r="S288" i="35"/>
  <c r="AE288" i="35"/>
  <c r="K288" i="35"/>
  <c r="T288" i="35"/>
  <c r="AF288" i="35"/>
  <c r="D289" i="35"/>
  <c r="M289" i="35"/>
  <c r="Y289" i="35"/>
  <c r="N289" i="35"/>
  <c r="Z289" i="35"/>
  <c r="F289" i="35"/>
  <c r="O289" i="35"/>
  <c r="AA289" i="35"/>
  <c r="G289" i="35"/>
  <c r="P289" i="35"/>
  <c r="AB289" i="35"/>
  <c r="H289" i="35"/>
  <c r="Q289" i="35"/>
  <c r="AC289" i="35"/>
  <c r="I289" i="35"/>
  <c r="R289" i="35"/>
  <c r="AD289" i="35"/>
  <c r="J289" i="35"/>
  <c r="S289" i="35"/>
  <c r="AE289" i="35"/>
  <c r="K289" i="35"/>
  <c r="T289" i="35"/>
  <c r="AF289" i="35"/>
  <c r="D290" i="35"/>
  <c r="M290" i="35"/>
  <c r="Y290" i="35"/>
  <c r="N290" i="35"/>
  <c r="Z290" i="35"/>
  <c r="F290" i="35"/>
  <c r="O290" i="35"/>
  <c r="AA290" i="35"/>
  <c r="G290" i="35"/>
  <c r="P290" i="35"/>
  <c r="AB290" i="35"/>
  <c r="H290" i="35"/>
  <c r="Q290" i="35"/>
  <c r="AC290" i="35"/>
  <c r="I290" i="35"/>
  <c r="R290" i="35"/>
  <c r="AD290" i="35"/>
  <c r="J290" i="35"/>
  <c r="S290" i="35"/>
  <c r="AE290" i="35"/>
  <c r="K290" i="35"/>
  <c r="T290" i="35"/>
  <c r="AF290" i="35"/>
  <c r="D291" i="35"/>
  <c r="M291" i="35"/>
  <c r="Y291" i="35"/>
  <c r="N291" i="35"/>
  <c r="Z291" i="35"/>
  <c r="F291" i="35"/>
  <c r="O291" i="35"/>
  <c r="AA291" i="35"/>
  <c r="G291" i="35"/>
  <c r="P291" i="35"/>
  <c r="AB291" i="35"/>
  <c r="H291" i="35"/>
  <c r="Q291" i="35"/>
  <c r="AC291" i="35"/>
  <c r="I291" i="35"/>
  <c r="R291" i="35"/>
  <c r="AD291" i="35"/>
  <c r="J291" i="35"/>
  <c r="S291" i="35"/>
  <c r="AE291" i="35"/>
  <c r="K291" i="35"/>
  <c r="T291" i="35"/>
  <c r="AF291" i="35"/>
  <c r="D292" i="35"/>
  <c r="M292" i="35"/>
  <c r="Y292" i="35"/>
  <c r="N292" i="35"/>
  <c r="Z292" i="35"/>
  <c r="F292" i="35"/>
  <c r="O292" i="35"/>
  <c r="AA292" i="35"/>
  <c r="G292" i="35"/>
  <c r="P292" i="35"/>
  <c r="AB292" i="35"/>
  <c r="H292" i="35"/>
  <c r="Q292" i="35"/>
  <c r="AC292" i="35"/>
  <c r="I292" i="35"/>
  <c r="R292" i="35"/>
  <c r="AD292" i="35"/>
  <c r="J292" i="35"/>
  <c r="S292" i="35"/>
  <c r="AE292" i="35"/>
  <c r="K292" i="35"/>
  <c r="T292" i="35"/>
  <c r="AF292" i="35"/>
  <c r="D293" i="35"/>
  <c r="M293" i="35"/>
  <c r="Y293" i="35"/>
  <c r="N293" i="35"/>
  <c r="Z293" i="35"/>
  <c r="F293" i="35"/>
  <c r="O293" i="35"/>
  <c r="AA293" i="35"/>
  <c r="G293" i="35"/>
  <c r="P293" i="35"/>
  <c r="AB293" i="35"/>
  <c r="H293" i="35"/>
  <c r="Q293" i="35"/>
  <c r="AC293" i="35"/>
  <c r="I293" i="35"/>
  <c r="R293" i="35"/>
  <c r="AD293" i="35"/>
  <c r="J293" i="35"/>
  <c r="S293" i="35"/>
  <c r="AE293" i="35"/>
  <c r="K293" i="35"/>
  <c r="T293" i="35"/>
  <c r="AF293" i="35"/>
  <c r="D294" i="35"/>
  <c r="M294" i="35"/>
  <c r="Y294" i="35"/>
  <c r="N294" i="35"/>
  <c r="Z294" i="35"/>
  <c r="F294" i="35"/>
  <c r="O294" i="35"/>
  <c r="AA294" i="35"/>
  <c r="G294" i="35"/>
  <c r="P294" i="35"/>
  <c r="AB294" i="35"/>
  <c r="H294" i="35"/>
  <c r="Q294" i="35"/>
  <c r="AC294" i="35"/>
  <c r="I294" i="35"/>
  <c r="R294" i="35"/>
  <c r="AD294" i="35"/>
  <c r="J294" i="35"/>
  <c r="S294" i="35"/>
  <c r="AE294" i="35"/>
  <c r="K294" i="35"/>
  <c r="T294" i="35"/>
  <c r="AF294" i="35"/>
  <c r="D295" i="35"/>
  <c r="M295" i="35"/>
  <c r="Y295" i="35"/>
  <c r="N295" i="35"/>
  <c r="Z295" i="35"/>
  <c r="F295" i="35"/>
  <c r="O295" i="35"/>
  <c r="AA295" i="35"/>
  <c r="G295" i="35"/>
  <c r="P295" i="35"/>
  <c r="AB295" i="35"/>
  <c r="H295" i="35"/>
  <c r="Q295" i="35"/>
  <c r="AC295" i="35"/>
  <c r="I295" i="35"/>
  <c r="R295" i="35"/>
  <c r="AD295" i="35"/>
  <c r="J295" i="35"/>
  <c r="S295" i="35"/>
  <c r="AE295" i="35"/>
  <c r="K295" i="35"/>
  <c r="T295" i="35"/>
  <c r="AF295" i="35"/>
  <c r="D296" i="35"/>
  <c r="M296" i="35"/>
  <c r="Y296" i="35"/>
  <c r="N296" i="35"/>
  <c r="Z296" i="35"/>
  <c r="F296" i="35"/>
  <c r="O296" i="35"/>
  <c r="AA296" i="35"/>
  <c r="G296" i="35"/>
  <c r="P296" i="35"/>
  <c r="AB296" i="35"/>
  <c r="H296" i="35"/>
  <c r="Q296" i="35"/>
  <c r="AC296" i="35"/>
  <c r="I296" i="35"/>
  <c r="R296" i="35"/>
  <c r="AD296" i="35"/>
  <c r="J296" i="35"/>
  <c r="S296" i="35"/>
  <c r="AE296" i="35"/>
  <c r="K296" i="35"/>
  <c r="T296" i="35"/>
  <c r="AF296" i="35"/>
  <c r="D297" i="35"/>
  <c r="M297" i="35"/>
  <c r="Y297" i="35"/>
  <c r="N297" i="35"/>
  <c r="Z297" i="35"/>
  <c r="F297" i="35"/>
  <c r="O297" i="35"/>
  <c r="AA297" i="35"/>
  <c r="G297" i="35"/>
  <c r="P297" i="35"/>
  <c r="AB297" i="35"/>
  <c r="H297" i="35"/>
  <c r="Q297" i="35"/>
  <c r="AC297" i="35"/>
  <c r="I297" i="35"/>
  <c r="R297" i="35"/>
  <c r="AD297" i="35"/>
  <c r="J297" i="35"/>
  <c r="S297" i="35"/>
  <c r="AE297" i="35"/>
  <c r="K297" i="35"/>
  <c r="T297" i="35"/>
  <c r="AF297" i="35"/>
  <c r="D298" i="35"/>
  <c r="M298" i="35"/>
  <c r="Y298" i="35"/>
  <c r="N298" i="35"/>
  <c r="Z298" i="35"/>
  <c r="F298" i="35"/>
  <c r="O298" i="35"/>
  <c r="AA298" i="35"/>
  <c r="G298" i="35"/>
  <c r="P298" i="35"/>
  <c r="AB298" i="35"/>
  <c r="H298" i="35"/>
  <c r="Q298" i="35"/>
  <c r="AC298" i="35"/>
  <c r="I298" i="35"/>
  <c r="R298" i="35"/>
  <c r="AD298" i="35"/>
  <c r="J298" i="35"/>
  <c r="S298" i="35"/>
  <c r="AE298" i="35"/>
  <c r="K298" i="35"/>
  <c r="T298" i="35"/>
  <c r="AF298" i="35"/>
  <c r="D299" i="35"/>
  <c r="M299" i="35"/>
  <c r="Y299" i="35"/>
  <c r="N299" i="35"/>
  <c r="Z299" i="35"/>
  <c r="F299" i="35"/>
  <c r="O299" i="35"/>
  <c r="AA299" i="35"/>
  <c r="G299" i="35"/>
  <c r="P299" i="35"/>
  <c r="AB299" i="35"/>
  <c r="H299" i="35"/>
  <c r="Q299" i="35"/>
  <c r="AC299" i="35"/>
  <c r="I299" i="35"/>
  <c r="R299" i="35"/>
  <c r="AD299" i="35"/>
  <c r="J299" i="35"/>
  <c r="S299" i="35"/>
  <c r="AE299" i="35"/>
  <c r="K299" i="35"/>
  <c r="T299" i="35"/>
  <c r="AF299" i="35"/>
  <c r="D300" i="35"/>
  <c r="M300" i="35"/>
  <c r="Y300" i="35"/>
  <c r="N300" i="35"/>
  <c r="Z300" i="35"/>
  <c r="F300" i="35"/>
  <c r="O300" i="35"/>
  <c r="AA300" i="35"/>
  <c r="G300" i="35"/>
  <c r="P300" i="35"/>
  <c r="AB300" i="35"/>
  <c r="H300" i="35"/>
  <c r="Q300" i="35"/>
  <c r="AC300" i="35"/>
  <c r="I300" i="35"/>
  <c r="R300" i="35"/>
  <c r="AD300" i="35"/>
  <c r="J300" i="35"/>
  <c r="S300" i="35"/>
  <c r="AE300" i="35"/>
  <c r="K300" i="35"/>
  <c r="T300" i="35"/>
  <c r="AF300" i="35"/>
  <c r="D301" i="35"/>
  <c r="M301" i="35"/>
  <c r="Y301" i="35"/>
  <c r="N301" i="35"/>
  <c r="Z301" i="35"/>
  <c r="F301" i="35"/>
  <c r="O301" i="35"/>
  <c r="AA301" i="35"/>
  <c r="G301" i="35"/>
  <c r="P301" i="35"/>
  <c r="AB301" i="35"/>
  <c r="H301" i="35"/>
  <c r="Q301" i="35"/>
  <c r="AC301" i="35"/>
  <c r="I301" i="35"/>
  <c r="R301" i="35"/>
  <c r="AD301" i="35"/>
  <c r="J301" i="35"/>
  <c r="S301" i="35"/>
  <c r="AE301" i="35"/>
  <c r="K301" i="35"/>
  <c r="T301" i="35"/>
  <c r="AF301" i="35"/>
  <c r="D302" i="35"/>
  <c r="M302" i="35"/>
  <c r="Y302" i="35"/>
  <c r="N302" i="35"/>
  <c r="Z302" i="35"/>
  <c r="F302" i="35"/>
  <c r="O302" i="35"/>
  <c r="AA302" i="35"/>
  <c r="G302" i="35"/>
  <c r="P302" i="35"/>
  <c r="AB302" i="35"/>
  <c r="H302" i="35"/>
  <c r="Q302" i="35"/>
  <c r="AC302" i="35"/>
  <c r="I302" i="35"/>
  <c r="R302" i="35"/>
  <c r="AD302" i="35"/>
  <c r="J302" i="35"/>
  <c r="S302" i="35"/>
  <c r="AE302" i="35"/>
  <c r="K302" i="35"/>
  <c r="T302" i="35"/>
  <c r="AF302" i="35"/>
  <c r="D303" i="35"/>
  <c r="M303" i="35"/>
  <c r="Y303" i="35"/>
  <c r="N303" i="35"/>
  <c r="Z303" i="35"/>
  <c r="F303" i="35"/>
  <c r="O303" i="35"/>
  <c r="AA303" i="35"/>
  <c r="G303" i="35"/>
  <c r="P303" i="35"/>
  <c r="AB303" i="35"/>
  <c r="H303" i="35"/>
  <c r="Q303" i="35"/>
  <c r="AC303" i="35"/>
  <c r="I303" i="35"/>
  <c r="R303" i="35"/>
  <c r="AD303" i="35"/>
  <c r="J303" i="35"/>
  <c r="S303" i="35"/>
  <c r="AE303" i="35"/>
  <c r="K303" i="35"/>
  <c r="T303" i="35"/>
  <c r="AF303" i="35"/>
  <c r="D304" i="35"/>
  <c r="M304" i="35"/>
  <c r="Y304" i="35"/>
  <c r="N304" i="35"/>
  <c r="Z304" i="35"/>
  <c r="F304" i="35"/>
  <c r="O304" i="35"/>
  <c r="AA304" i="35"/>
  <c r="G304" i="35"/>
  <c r="P304" i="35"/>
  <c r="AB304" i="35"/>
  <c r="H304" i="35"/>
  <c r="Q304" i="35"/>
  <c r="AC304" i="35"/>
  <c r="I304" i="35"/>
  <c r="R304" i="35"/>
  <c r="AD304" i="35"/>
  <c r="J304" i="35"/>
  <c r="S304" i="35"/>
  <c r="AE304" i="35"/>
  <c r="K304" i="35"/>
  <c r="T304" i="35"/>
  <c r="AF304" i="35"/>
  <c r="D305" i="35"/>
  <c r="M305" i="35"/>
  <c r="Y305" i="35"/>
  <c r="N305" i="35"/>
  <c r="Z305" i="35"/>
  <c r="F305" i="35"/>
  <c r="O305" i="35"/>
  <c r="AA305" i="35"/>
  <c r="G305" i="35"/>
  <c r="P305" i="35"/>
  <c r="AB305" i="35"/>
  <c r="H305" i="35"/>
  <c r="Q305" i="35"/>
  <c r="AC305" i="35"/>
  <c r="I305" i="35"/>
  <c r="R305" i="35"/>
  <c r="AD305" i="35"/>
  <c r="J305" i="35"/>
  <c r="S305" i="35"/>
  <c r="AE305" i="35"/>
  <c r="K305" i="35"/>
  <c r="T305" i="35"/>
  <c r="AF305" i="35"/>
  <c r="D306" i="35"/>
  <c r="M306" i="35"/>
  <c r="Y306" i="35"/>
  <c r="N306" i="35"/>
  <c r="Z306" i="35"/>
  <c r="F306" i="35"/>
  <c r="O306" i="35"/>
  <c r="AA306" i="35"/>
  <c r="G306" i="35"/>
  <c r="P306" i="35"/>
  <c r="AB306" i="35"/>
  <c r="H306" i="35"/>
  <c r="Q306" i="35"/>
  <c r="AC306" i="35"/>
  <c r="I306" i="35"/>
  <c r="R306" i="35"/>
  <c r="AD306" i="35"/>
  <c r="J306" i="35"/>
  <c r="S306" i="35"/>
  <c r="AE306" i="35"/>
  <c r="K306" i="35"/>
  <c r="T306" i="35"/>
  <c r="AF306" i="35"/>
  <c r="D307" i="35"/>
  <c r="M307" i="35"/>
  <c r="Y307" i="35"/>
  <c r="N307" i="35"/>
  <c r="Z307" i="35"/>
  <c r="F307" i="35"/>
  <c r="O307" i="35"/>
  <c r="AA307" i="35"/>
  <c r="G307" i="35"/>
  <c r="P307" i="35"/>
  <c r="AB307" i="35"/>
  <c r="H307" i="35"/>
  <c r="Q307" i="35"/>
  <c r="AC307" i="35"/>
  <c r="I307" i="35"/>
  <c r="R307" i="35"/>
  <c r="AD307" i="35"/>
  <c r="J307" i="35"/>
  <c r="S307" i="35"/>
  <c r="AE307" i="35"/>
  <c r="K307" i="35"/>
  <c r="T307" i="35"/>
  <c r="AF307" i="35"/>
  <c r="D308" i="35"/>
  <c r="M308" i="35"/>
  <c r="Y308" i="35"/>
  <c r="N308" i="35"/>
  <c r="Z308" i="35"/>
  <c r="F308" i="35"/>
  <c r="O308" i="35"/>
  <c r="AA308" i="35"/>
  <c r="G308" i="35"/>
  <c r="P308" i="35"/>
  <c r="AB308" i="35"/>
  <c r="H308" i="35"/>
  <c r="Q308" i="35"/>
  <c r="AC308" i="35"/>
  <c r="I308" i="35"/>
  <c r="R308" i="35"/>
  <c r="AD308" i="35"/>
  <c r="J308" i="35"/>
  <c r="S308" i="35"/>
  <c r="AE308" i="35"/>
  <c r="K308" i="35"/>
  <c r="T308" i="35"/>
  <c r="AF308" i="35"/>
  <c r="D309" i="35"/>
  <c r="M309" i="35"/>
  <c r="Y309" i="35"/>
  <c r="N309" i="35"/>
  <c r="Z309" i="35"/>
  <c r="F309" i="35"/>
  <c r="O309" i="35"/>
  <c r="AA309" i="35"/>
  <c r="G309" i="35"/>
  <c r="P309" i="35"/>
  <c r="AB309" i="35"/>
  <c r="H309" i="35"/>
  <c r="Q309" i="35"/>
  <c r="AC309" i="35"/>
  <c r="I309" i="35"/>
  <c r="R309" i="35"/>
  <c r="AD309" i="35"/>
  <c r="J309" i="35"/>
  <c r="S309" i="35"/>
  <c r="AE309" i="35"/>
  <c r="K309" i="35"/>
  <c r="T309" i="35"/>
  <c r="AF309" i="35"/>
  <c r="D310" i="35"/>
  <c r="M310" i="35"/>
  <c r="Y310" i="35"/>
  <c r="N310" i="35"/>
  <c r="Z310" i="35"/>
  <c r="F310" i="35"/>
  <c r="O310" i="35"/>
  <c r="AA310" i="35"/>
  <c r="G310" i="35"/>
  <c r="P310" i="35"/>
  <c r="AB310" i="35"/>
  <c r="H310" i="35"/>
  <c r="Q310" i="35"/>
  <c r="AC310" i="35"/>
  <c r="I310" i="35"/>
  <c r="R310" i="35"/>
  <c r="AD310" i="35"/>
  <c r="J310" i="35"/>
  <c r="S310" i="35"/>
  <c r="AE310" i="35"/>
  <c r="K310" i="35"/>
  <c r="T310" i="35"/>
  <c r="AF310" i="35"/>
  <c r="D311" i="35"/>
  <c r="M311" i="35"/>
  <c r="Y311" i="35"/>
  <c r="N311" i="35"/>
  <c r="Z311" i="35"/>
  <c r="F311" i="35"/>
  <c r="O311" i="35"/>
  <c r="AA311" i="35"/>
  <c r="G311" i="35"/>
  <c r="P311" i="35"/>
  <c r="AB311" i="35"/>
  <c r="H311" i="35"/>
  <c r="Q311" i="35"/>
  <c r="AC311" i="35"/>
  <c r="I311" i="35"/>
  <c r="R311" i="35"/>
  <c r="AD311" i="35"/>
  <c r="J311" i="35"/>
  <c r="S311" i="35"/>
  <c r="AE311" i="35"/>
  <c r="K311" i="35"/>
  <c r="T311" i="35"/>
  <c r="AF311" i="35"/>
  <c r="D312" i="35"/>
  <c r="M312" i="35"/>
  <c r="Y312" i="35"/>
  <c r="N312" i="35"/>
  <c r="Z312" i="35"/>
  <c r="F312" i="35"/>
  <c r="O312" i="35"/>
  <c r="AA312" i="35"/>
  <c r="G312" i="35"/>
  <c r="P312" i="35"/>
  <c r="AB312" i="35"/>
  <c r="H312" i="35"/>
  <c r="Q312" i="35"/>
  <c r="AC312" i="35"/>
  <c r="I312" i="35"/>
  <c r="R312" i="35"/>
  <c r="AD312" i="35"/>
  <c r="J312" i="35"/>
  <c r="S312" i="35"/>
  <c r="AE312" i="35"/>
  <c r="K312" i="35"/>
  <c r="T312" i="35"/>
  <c r="AF312" i="35"/>
  <c r="D313" i="35"/>
  <c r="M313" i="35"/>
  <c r="Y313" i="35"/>
  <c r="N313" i="35"/>
  <c r="Z313" i="35"/>
  <c r="F313" i="35"/>
  <c r="O313" i="35"/>
  <c r="AA313" i="35"/>
  <c r="G313" i="35"/>
  <c r="P313" i="35"/>
  <c r="AB313" i="35"/>
  <c r="H313" i="35"/>
  <c r="Q313" i="35"/>
  <c r="AC313" i="35"/>
  <c r="I313" i="35"/>
  <c r="R313" i="35"/>
  <c r="AD313" i="35"/>
  <c r="J313" i="35"/>
  <c r="S313" i="35"/>
  <c r="AE313" i="35"/>
  <c r="K313" i="35"/>
  <c r="T313" i="35"/>
  <c r="AF313" i="35"/>
  <c r="D314" i="35"/>
  <c r="M314" i="35"/>
  <c r="Y314" i="35"/>
  <c r="N314" i="35"/>
  <c r="Z314" i="35"/>
  <c r="F314" i="35"/>
  <c r="O314" i="35"/>
  <c r="AA314" i="35"/>
  <c r="G314" i="35"/>
  <c r="P314" i="35"/>
  <c r="AB314" i="35"/>
  <c r="H314" i="35"/>
  <c r="Q314" i="35"/>
  <c r="AC314" i="35"/>
  <c r="I314" i="35"/>
  <c r="R314" i="35"/>
  <c r="AD314" i="35"/>
  <c r="J314" i="35"/>
  <c r="S314" i="35"/>
  <c r="AE314" i="35"/>
  <c r="K314" i="35"/>
  <c r="T314" i="35"/>
  <c r="AF314" i="35"/>
  <c r="D315" i="35"/>
  <c r="M315" i="35"/>
  <c r="Y315" i="35"/>
  <c r="N315" i="35"/>
  <c r="Z315" i="35"/>
  <c r="F315" i="35"/>
  <c r="O315" i="35"/>
  <c r="AA315" i="35"/>
  <c r="G315" i="35"/>
  <c r="P315" i="35"/>
  <c r="AB315" i="35"/>
  <c r="H315" i="35"/>
  <c r="Q315" i="35"/>
  <c r="AC315" i="35"/>
  <c r="I315" i="35"/>
  <c r="R315" i="35"/>
  <c r="AD315" i="35"/>
  <c r="J315" i="35"/>
  <c r="S315" i="35"/>
  <c r="AE315" i="35"/>
  <c r="K315" i="35"/>
  <c r="T315" i="35"/>
  <c r="AF315" i="35"/>
  <c r="D316" i="35"/>
  <c r="M316" i="35"/>
  <c r="Y316" i="35"/>
  <c r="N316" i="35"/>
  <c r="Z316" i="35"/>
  <c r="F316" i="35"/>
  <c r="O316" i="35"/>
  <c r="AA316" i="35"/>
  <c r="G316" i="35"/>
  <c r="P316" i="35"/>
  <c r="AB316" i="35"/>
  <c r="H316" i="35"/>
  <c r="Q316" i="35"/>
  <c r="AC316" i="35"/>
  <c r="I316" i="35"/>
  <c r="R316" i="35"/>
  <c r="AD316" i="35"/>
  <c r="J316" i="35"/>
  <c r="S316" i="35"/>
  <c r="AE316" i="35"/>
  <c r="K316" i="35"/>
  <c r="T316" i="35"/>
  <c r="AF316" i="35"/>
  <c r="D317" i="35"/>
  <c r="M317" i="35"/>
  <c r="Y317" i="35"/>
  <c r="N317" i="35"/>
  <c r="Z317" i="35"/>
  <c r="F317" i="35"/>
  <c r="O317" i="35"/>
  <c r="AA317" i="35"/>
  <c r="G317" i="35"/>
  <c r="P317" i="35"/>
  <c r="AB317" i="35"/>
  <c r="H317" i="35"/>
  <c r="Q317" i="35"/>
  <c r="AC317" i="35"/>
  <c r="I317" i="35"/>
  <c r="R317" i="35"/>
  <c r="AD317" i="35"/>
  <c r="J317" i="35"/>
  <c r="S317" i="35"/>
  <c r="AE317" i="35"/>
  <c r="K317" i="35"/>
  <c r="T317" i="35"/>
  <c r="AF317" i="35"/>
  <c r="D318" i="35"/>
  <c r="M318" i="35"/>
  <c r="Y318" i="35"/>
  <c r="N318" i="35"/>
  <c r="Z318" i="35"/>
  <c r="F318" i="35"/>
  <c r="O318" i="35"/>
  <c r="AA318" i="35"/>
  <c r="G318" i="35"/>
  <c r="P318" i="35"/>
  <c r="AB318" i="35"/>
  <c r="H318" i="35"/>
  <c r="Q318" i="35"/>
  <c r="AC318" i="35"/>
  <c r="I318" i="35"/>
  <c r="R318" i="35"/>
  <c r="AD318" i="35"/>
  <c r="J318" i="35"/>
  <c r="S318" i="35"/>
  <c r="AE318" i="35"/>
  <c r="K318" i="35"/>
  <c r="T318" i="35"/>
  <c r="AF318" i="35"/>
  <c r="B26" i="35"/>
  <c r="C159" i="35"/>
  <c r="C160" i="35"/>
  <c r="C161" i="35"/>
  <c r="C162" i="35"/>
  <c r="C163" i="35"/>
  <c r="C164" i="35"/>
  <c r="C165" i="35"/>
  <c r="C166" i="35"/>
  <c r="C167" i="35"/>
  <c r="C168" i="35"/>
  <c r="C169" i="35"/>
  <c r="C170" i="35"/>
  <c r="C171" i="35"/>
  <c r="C172" i="35"/>
  <c r="C173" i="35"/>
  <c r="C174" i="35"/>
  <c r="C175" i="35"/>
  <c r="C176" i="35"/>
  <c r="C177" i="35"/>
  <c r="C178" i="35"/>
  <c r="C179" i="35"/>
  <c r="C180" i="35"/>
  <c r="C181" i="35"/>
  <c r="C182" i="35"/>
  <c r="C183" i="35"/>
  <c r="C184" i="35"/>
  <c r="C185" i="35"/>
  <c r="C186" i="35"/>
  <c r="C187" i="35"/>
  <c r="C188" i="35"/>
  <c r="C189" i="35"/>
  <c r="C190" i="35"/>
  <c r="C191" i="35"/>
  <c r="C192" i="35"/>
  <c r="C193" i="35"/>
  <c r="C194" i="35"/>
  <c r="C195" i="35"/>
  <c r="C196" i="35"/>
  <c r="C197" i="35"/>
  <c r="C198" i="35"/>
  <c r="C199" i="35"/>
  <c r="C200" i="35"/>
  <c r="C201" i="35"/>
  <c r="C202" i="35"/>
  <c r="C203" i="35"/>
  <c r="C204" i="35"/>
  <c r="C205" i="35"/>
  <c r="C206" i="35"/>
  <c r="C207" i="35"/>
  <c r="C208" i="35"/>
  <c r="C209" i="35"/>
  <c r="C210" i="35"/>
  <c r="C211" i="35"/>
  <c r="C212" i="35"/>
  <c r="C213" i="35"/>
  <c r="C214" i="35"/>
  <c r="C215" i="35"/>
  <c r="C216" i="35"/>
  <c r="C217" i="35"/>
  <c r="C218" i="35"/>
  <c r="C219" i="35"/>
  <c r="C220" i="35"/>
  <c r="C221" i="35"/>
  <c r="C222" i="35"/>
  <c r="C223" i="35"/>
  <c r="C224" i="35"/>
  <c r="C225" i="35"/>
  <c r="C226" i="35"/>
  <c r="C227" i="35"/>
  <c r="C228" i="35"/>
  <c r="C229" i="35"/>
  <c r="C230" i="35"/>
  <c r="C231" i="35"/>
  <c r="C232" i="35"/>
  <c r="C233" i="35"/>
  <c r="C234" i="35"/>
  <c r="C235" i="35"/>
  <c r="C236" i="35"/>
  <c r="C237" i="35"/>
  <c r="C238" i="35"/>
  <c r="C239" i="35"/>
  <c r="C240" i="35"/>
  <c r="C241" i="35"/>
  <c r="C242" i="35"/>
  <c r="C243" i="35"/>
  <c r="C244" i="35"/>
  <c r="C245" i="35"/>
  <c r="C246" i="35"/>
  <c r="C247" i="35"/>
  <c r="C248" i="35"/>
  <c r="C249" i="35"/>
  <c r="C250" i="35"/>
  <c r="C251" i="35"/>
  <c r="C252" i="35"/>
  <c r="C253" i="35"/>
  <c r="C254" i="35"/>
  <c r="C255" i="35"/>
  <c r="C256" i="35"/>
  <c r="C257" i="35"/>
  <c r="C258" i="35"/>
  <c r="C259" i="35"/>
  <c r="C260" i="35"/>
  <c r="C261" i="35"/>
  <c r="C262" i="35"/>
  <c r="C263" i="35"/>
  <c r="C264" i="35"/>
  <c r="C265" i="35"/>
  <c r="C266" i="35"/>
  <c r="C267" i="35"/>
  <c r="C268" i="35"/>
  <c r="C269" i="35"/>
  <c r="C270" i="35"/>
  <c r="C271" i="35"/>
  <c r="C272" i="35"/>
  <c r="C273" i="35"/>
  <c r="C274" i="35"/>
  <c r="C275" i="35"/>
  <c r="C276" i="35"/>
  <c r="C277" i="35"/>
  <c r="C278" i="35"/>
  <c r="C279" i="35"/>
  <c r="C280" i="35"/>
  <c r="C281" i="35"/>
  <c r="C282" i="35"/>
  <c r="C283" i="35"/>
  <c r="C284" i="35"/>
  <c r="C285" i="35"/>
  <c r="C286" i="35"/>
  <c r="C287" i="35"/>
  <c r="C288" i="35"/>
  <c r="C289" i="35"/>
  <c r="C290" i="35"/>
  <c r="C291" i="35"/>
  <c r="C292" i="35"/>
  <c r="C293" i="35"/>
  <c r="C294" i="35"/>
  <c r="C295" i="35"/>
  <c r="C296" i="35"/>
  <c r="C297" i="35"/>
  <c r="C298" i="35"/>
  <c r="C299" i="35"/>
  <c r="C300" i="35"/>
  <c r="C301" i="35"/>
  <c r="C302" i="35"/>
  <c r="C303" i="35"/>
  <c r="C304" i="35"/>
  <c r="C305" i="35"/>
  <c r="C306" i="35"/>
  <c r="C307" i="35"/>
  <c r="C308" i="35"/>
  <c r="C309" i="35"/>
  <c r="C310" i="35"/>
  <c r="C311" i="35"/>
  <c r="C312" i="35"/>
  <c r="C313" i="35"/>
  <c r="C314" i="35"/>
  <c r="C315" i="35"/>
  <c r="C316" i="35"/>
  <c r="C317" i="35"/>
  <c r="C318" i="35"/>
  <c r="B21" i="35"/>
  <c r="D26" i="35"/>
  <c r="B20" i="35"/>
  <c r="D25" i="35"/>
  <c r="E26" i="35"/>
  <c r="B24" i="35"/>
  <c r="C24" i="35"/>
  <c r="B19" i="35"/>
  <c r="C19" i="35"/>
  <c r="D24" i="35"/>
  <c r="E24" i="35"/>
  <c r="C78" i="53"/>
  <c r="AG78" i="53"/>
  <c r="C79" i="53"/>
  <c r="AG79" i="53"/>
  <c r="C80" i="53"/>
  <c r="AG80" i="53"/>
  <c r="C81" i="53"/>
  <c r="AG81" i="53"/>
  <c r="C82" i="53"/>
  <c r="AG82" i="53"/>
  <c r="C83" i="53"/>
  <c r="AG83" i="53"/>
  <c r="C84" i="53"/>
  <c r="AG84" i="53"/>
  <c r="C85" i="53"/>
  <c r="AG85" i="53"/>
  <c r="C86" i="53"/>
  <c r="AG86" i="53"/>
  <c r="C87" i="53"/>
  <c r="AG87" i="53"/>
  <c r="C88" i="53"/>
  <c r="AG88" i="53"/>
  <c r="C89" i="53"/>
  <c r="AG89" i="53"/>
  <c r="C90" i="53"/>
  <c r="AG90" i="53"/>
  <c r="C91" i="53"/>
  <c r="AG91" i="53"/>
  <c r="C92" i="53"/>
  <c r="AG92" i="53"/>
  <c r="C93" i="53"/>
  <c r="AG93" i="53"/>
  <c r="C94" i="53"/>
  <c r="AG94" i="53"/>
  <c r="C95" i="53"/>
  <c r="AG95" i="53"/>
  <c r="C96" i="53"/>
  <c r="AG96" i="53"/>
  <c r="C97" i="53"/>
  <c r="AG97" i="53"/>
  <c r="C98" i="53"/>
  <c r="AG98" i="53"/>
  <c r="C99" i="53"/>
  <c r="AG99" i="53"/>
  <c r="C100" i="53"/>
  <c r="AG100" i="53"/>
  <c r="C101" i="53"/>
  <c r="AG101" i="53"/>
  <c r="C102" i="53"/>
  <c r="AG102" i="53"/>
  <c r="C103" i="53"/>
  <c r="AG103" i="53"/>
  <c r="C104" i="53"/>
  <c r="AG104" i="53"/>
  <c r="C105" i="53"/>
  <c r="AG105" i="53"/>
  <c r="C106" i="53"/>
  <c r="AG106" i="53"/>
  <c r="C107" i="53"/>
  <c r="AG107" i="53"/>
  <c r="C108" i="53"/>
  <c r="AG108" i="53"/>
  <c r="C109" i="53"/>
  <c r="AG109" i="53"/>
  <c r="C110" i="53"/>
  <c r="AG110" i="53"/>
  <c r="C111" i="53"/>
  <c r="AG111" i="53"/>
  <c r="C112" i="53"/>
  <c r="AG112" i="53"/>
  <c r="C113" i="53"/>
  <c r="AG113" i="53"/>
  <c r="C114" i="53"/>
  <c r="AG114" i="53"/>
  <c r="C115" i="53"/>
  <c r="AG115" i="53"/>
  <c r="C116" i="53"/>
  <c r="AG116" i="53"/>
  <c r="C117" i="53"/>
  <c r="AG117" i="53"/>
  <c r="C118" i="53"/>
  <c r="AG118" i="53"/>
  <c r="C119" i="53"/>
  <c r="AG119" i="53"/>
  <c r="C158" i="53"/>
  <c r="C120" i="53"/>
  <c r="AG120" i="53"/>
  <c r="C121" i="53"/>
  <c r="AG121" i="53"/>
  <c r="C122" i="53"/>
  <c r="AG122" i="53"/>
  <c r="C123" i="53"/>
  <c r="AG123" i="53"/>
  <c r="C124" i="53"/>
  <c r="AG124" i="53"/>
  <c r="C125" i="53"/>
  <c r="AG125" i="53"/>
  <c r="C126" i="53"/>
  <c r="AG126" i="53"/>
  <c r="C127" i="53"/>
  <c r="AG127" i="53"/>
  <c r="C128" i="53"/>
  <c r="AG128" i="53"/>
  <c r="C129" i="53"/>
  <c r="AG129" i="53"/>
  <c r="C130" i="53"/>
  <c r="AG130" i="53"/>
  <c r="C131" i="53"/>
  <c r="AG131" i="53"/>
  <c r="C132" i="53"/>
  <c r="AG132" i="53"/>
  <c r="C133" i="53"/>
  <c r="AG133" i="53"/>
  <c r="C134" i="53"/>
  <c r="AG134" i="53"/>
  <c r="C135" i="53"/>
  <c r="AG135" i="53"/>
  <c r="C136" i="53"/>
  <c r="AG136" i="53"/>
  <c r="C137" i="53"/>
  <c r="AG137" i="53"/>
  <c r="C138" i="53"/>
  <c r="AG138" i="53"/>
  <c r="C139" i="53"/>
  <c r="AG139" i="53"/>
  <c r="C140" i="53"/>
  <c r="AG140" i="53"/>
  <c r="C141" i="53"/>
  <c r="AG141" i="53"/>
  <c r="C142" i="53"/>
  <c r="AG142" i="53"/>
  <c r="C143" i="53"/>
  <c r="AG143" i="53"/>
  <c r="C144" i="53"/>
  <c r="AG144" i="53"/>
  <c r="C145" i="53"/>
  <c r="AG145" i="53"/>
  <c r="C146" i="53"/>
  <c r="AG146" i="53"/>
  <c r="C147" i="53"/>
  <c r="AG147" i="53"/>
  <c r="C148" i="53"/>
  <c r="AG148" i="53"/>
  <c r="C149" i="53"/>
  <c r="AG149" i="53"/>
  <c r="C150" i="53"/>
  <c r="AG150" i="53"/>
  <c r="C151" i="53"/>
  <c r="AG151" i="53"/>
  <c r="C152" i="53"/>
  <c r="AG152" i="53"/>
  <c r="C153" i="53"/>
  <c r="AG153" i="53"/>
  <c r="C154" i="53"/>
  <c r="AG154" i="53"/>
  <c r="C155" i="53"/>
  <c r="AG155" i="53"/>
  <c r="C156" i="53"/>
  <c r="AG156" i="53"/>
  <c r="C157" i="53"/>
  <c r="AG157" i="53"/>
  <c r="AG158" i="53"/>
  <c r="D118" i="53"/>
  <c r="AH118" i="53"/>
  <c r="F118" i="53"/>
  <c r="AJ118" i="53"/>
  <c r="G118" i="53"/>
  <c r="AK118" i="53"/>
  <c r="H118" i="53"/>
  <c r="AL118" i="53"/>
  <c r="I118" i="53"/>
  <c r="AM118" i="53"/>
  <c r="J118" i="53"/>
  <c r="AN118" i="53"/>
  <c r="K118" i="53"/>
  <c r="AO118" i="53"/>
  <c r="D119" i="53"/>
  <c r="AH119" i="53"/>
  <c r="F119" i="53"/>
  <c r="AJ119" i="53"/>
  <c r="G119" i="53"/>
  <c r="AK119" i="53"/>
  <c r="H119" i="53"/>
  <c r="AL119" i="53"/>
  <c r="I119" i="53"/>
  <c r="AM119" i="53"/>
  <c r="J119" i="53"/>
  <c r="AN119" i="53"/>
  <c r="K119" i="53"/>
  <c r="AO119" i="53"/>
  <c r="D120" i="53"/>
  <c r="AH120" i="53"/>
  <c r="F120" i="53"/>
  <c r="AJ120" i="53"/>
  <c r="G120" i="53"/>
  <c r="AK120" i="53"/>
  <c r="H120" i="53"/>
  <c r="AL120" i="53"/>
  <c r="I120" i="53"/>
  <c r="AM120" i="53"/>
  <c r="J120" i="53"/>
  <c r="AN120" i="53"/>
  <c r="K120" i="53"/>
  <c r="AO120" i="53"/>
  <c r="D121" i="53"/>
  <c r="AH121" i="53"/>
  <c r="F121" i="53"/>
  <c r="AJ121" i="53"/>
  <c r="G121" i="53"/>
  <c r="AK121" i="53"/>
  <c r="H121" i="53"/>
  <c r="AL121" i="53"/>
  <c r="I121" i="53"/>
  <c r="AM121" i="53"/>
  <c r="J121" i="53"/>
  <c r="AN121" i="53"/>
  <c r="K121" i="53"/>
  <c r="AO121" i="53"/>
  <c r="D122" i="53"/>
  <c r="AH122" i="53"/>
  <c r="F122" i="53"/>
  <c r="AJ122" i="53"/>
  <c r="G122" i="53"/>
  <c r="AK122" i="53"/>
  <c r="H122" i="53"/>
  <c r="AL122" i="53"/>
  <c r="I122" i="53"/>
  <c r="AM122" i="53"/>
  <c r="J122" i="53"/>
  <c r="AN122" i="53"/>
  <c r="K122" i="53"/>
  <c r="AO122" i="53"/>
  <c r="D123" i="53"/>
  <c r="AH123" i="53"/>
  <c r="F123" i="53"/>
  <c r="AJ123" i="53"/>
  <c r="G123" i="53"/>
  <c r="AK123" i="53"/>
  <c r="H123" i="53"/>
  <c r="AL123" i="53"/>
  <c r="I123" i="53"/>
  <c r="AM123" i="53"/>
  <c r="J123" i="53"/>
  <c r="AN123" i="53"/>
  <c r="K123" i="53"/>
  <c r="AO123" i="53"/>
  <c r="D124" i="53"/>
  <c r="AH124" i="53"/>
  <c r="F124" i="53"/>
  <c r="AJ124" i="53"/>
  <c r="G124" i="53"/>
  <c r="AK124" i="53"/>
  <c r="H124" i="53"/>
  <c r="AL124" i="53"/>
  <c r="I124" i="53"/>
  <c r="AM124" i="53"/>
  <c r="J124" i="53"/>
  <c r="AN124" i="53"/>
  <c r="K124" i="53"/>
  <c r="AO124" i="53"/>
  <c r="D125" i="53"/>
  <c r="AH125" i="53"/>
  <c r="F125" i="53"/>
  <c r="AJ125" i="53"/>
  <c r="G125" i="53"/>
  <c r="AK125" i="53"/>
  <c r="H125" i="53"/>
  <c r="AL125" i="53"/>
  <c r="I125" i="53"/>
  <c r="AM125" i="53"/>
  <c r="J125" i="53"/>
  <c r="AN125" i="53"/>
  <c r="K125" i="53"/>
  <c r="AO125" i="53"/>
  <c r="D126" i="53"/>
  <c r="AH126" i="53"/>
  <c r="F126" i="53"/>
  <c r="AJ126" i="53"/>
  <c r="G126" i="53"/>
  <c r="AK126" i="53"/>
  <c r="H126" i="53"/>
  <c r="AL126" i="53"/>
  <c r="I126" i="53"/>
  <c r="AM126" i="53"/>
  <c r="J126" i="53"/>
  <c r="AN126" i="53"/>
  <c r="K126" i="53"/>
  <c r="AO126" i="53"/>
  <c r="D127" i="53"/>
  <c r="AH127" i="53"/>
  <c r="F127" i="53"/>
  <c r="AJ127" i="53"/>
  <c r="G127" i="53"/>
  <c r="AK127" i="53"/>
  <c r="H127" i="53"/>
  <c r="AL127" i="53"/>
  <c r="I127" i="53"/>
  <c r="AM127" i="53"/>
  <c r="J127" i="53"/>
  <c r="AN127" i="53"/>
  <c r="K127" i="53"/>
  <c r="AO127" i="53"/>
  <c r="D128" i="53"/>
  <c r="AH128" i="53"/>
  <c r="F128" i="53"/>
  <c r="AJ128" i="53"/>
  <c r="G128" i="53"/>
  <c r="AK128" i="53"/>
  <c r="H128" i="53"/>
  <c r="AL128" i="53"/>
  <c r="I128" i="53"/>
  <c r="AM128" i="53"/>
  <c r="J128" i="53"/>
  <c r="AN128" i="53"/>
  <c r="K128" i="53"/>
  <c r="AO128" i="53"/>
  <c r="D129" i="53"/>
  <c r="AH129" i="53"/>
  <c r="F129" i="53"/>
  <c r="AJ129" i="53"/>
  <c r="G129" i="53"/>
  <c r="AK129" i="53"/>
  <c r="H129" i="53"/>
  <c r="AL129" i="53"/>
  <c r="I129" i="53"/>
  <c r="AM129" i="53"/>
  <c r="J129" i="53"/>
  <c r="AN129" i="53"/>
  <c r="K129" i="53"/>
  <c r="AO129" i="53"/>
  <c r="D130" i="53"/>
  <c r="AH130" i="53"/>
  <c r="F130" i="53"/>
  <c r="AJ130" i="53"/>
  <c r="G130" i="53"/>
  <c r="AK130" i="53"/>
  <c r="H130" i="53"/>
  <c r="AL130" i="53"/>
  <c r="I130" i="53"/>
  <c r="AM130" i="53"/>
  <c r="J130" i="53"/>
  <c r="AN130" i="53"/>
  <c r="K130" i="53"/>
  <c r="AO130" i="53"/>
  <c r="D131" i="53"/>
  <c r="AH131" i="53"/>
  <c r="F131" i="53"/>
  <c r="AJ131" i="53"/>
  <c r="G131" i="53"/>
  <c r="AK131" i="53"/>
  <c r="H131" i="53"/>
  <c r="AL131" i="53"/>
  <c r="I131" i="53"/>
  <c r="AM131" i="53"/>
  <c r="J131" i="53"/>
  <c r="AN131" i="53"/>
  <c r="K131" i="53"/>
  <c r="AO131" i="53"/>
  <c r="D132" i="53"/>
  <c r="AH132" i="53"/>
  <c r="F132" i="53"/>
  <c r="AJ132" i="53"/>
  <c r="G132" i="53"/>
  <c r="AK132" i="53"/>
  <c r="H132" i="53"/>
  <c r="AL132" i="53"/>
  <c r="I132" i="53"/>
  <c r="AM132" i="53"/>
  <c r="J132" i="53"/>
  <c r="AN132" i="53"/>
  <c r="K132" i="53"/>
  <c r="AO132" i="53"/>
  <c r="D133" i="53"/>
  <c r="AH133" i="53"/>
  <c r="F133" i="53"/>
  <c r="AJ133" i="53"/>
  <c r="G133" i="53"/>
  <c r="AK133" i="53"/>
  <c r="H133" i="53"/>
  <c r="AL133" i="53"/>
  <c r="I133" i="53"/>
  <c r="AM133" i="53"/>
  <c r="J133" i="53"/>
  <c r="AN133" i="53"/>
  <c r="K133" i="53"/>
  <c r="AO133" i="53"/>
  <c r="D134" i="53"/>
  <c r="AH134" i="53"/>
  <c r="F134" i="53"/>
  <c r="AJ134" i="53"/>
  <c r="G134" i="53"/>
  <c r="AK134" i="53"/>
  <c r="H134" i="53"/>
  <c r="AL134" i="53"/>
  <c r="I134" i="53"/>
  <c r="AM134" i="53"/>
  <c r="J134" i="53"/>
  <c r="AN134" i="53"/>
  <c r="K134" i="53"/>
  <c r="AO134" i="53"/>
  <c r="D135" i="53"/>
  <c r="AH135" i="53"/>
  <c r="F135" i="53"/>
  <c r="AJ135" i="53"/>
  <c r="G135" i="53"/>
  <c r="AK135" i="53"/>
  <c r="H135" i="53"/>
  <c r="AL135" i="53"/>
  <c r="I135" i="53"/>
  <c r="AM135" i="53"/>
  <c r="J135" i="53"/>
  <c r="AN135" i="53"/>
  <c r="K135" i="53"/>
  <c r="AO135" i="53"/>
  <c r="D136" i="53"/>
  <c r="AH136" i="53"/>
  <c r="F136" i="53"/>
  <c r="AJ136" i="53"/>
  <c r="G136" i="53"/>
  <c r="AK136" i="53"/>
  <c r="H136" i="53"/>
  <c r="AL136" i="53"/>
  <c r="I136" i="53"/>
  <c r="AM136" i="53"/>
  <c r="J136" i="53"/>
  <c r="AN136" i="53"/>
  <c r="K136" i="53"/>
  <c r="AO136" i="53"/>
  <c r="D137" i="53"/>
  <c r="AH137" i="53"/>
  <c r="F137" i="53"/>
  <c r="AJ137" i="53"/>
  <c r="G137" i="53"/>
  <c r="AK137" i="53"/>
  <c r="H137" i="53"/>
  <c r="AL137" i="53"/>
  <c r="I137" i="53"/>
  <c r="AM137" i="53"/>
  <c r="J137" i="53"/>
  <c r="AN137" i="53"/>
  <c r="K137" i="53"/>
  <c r="AO137" i="53"/>
  <c r="D138" i="53"/>
  <c r="AH138" i="53"/>
  <c r="F138" i="53"/>
  <c r="AJ138" i="53"/>
  <c r="G138" i="53"/>
  <c r="AK138" i="53"/>
  <c r="H138" i="53"/>
  <c r="AL138" i="53"/>
  <c r="I138" i="53"/>
  <c r="AM138" i="53"/>
  <c r="J138" i="53"/>
  <c r="AN138" i="53"/>
  <c r="K138" i="53"/>
  <c r="AO138" i="53"/>
  <c r="D139" i="53"/>
  <c r="AH139" i="53"/>
  <c r="F139" i="53"/>
  <c r="AJ139" i="53"/>
  <c r="G139" i="53"/>
  <c r="AK139" i="53"/>
  <c r="H139" i="53"/>
  <c r="AL139" i="53"/>
  <c r="I139" i="53"/>
  <c r="AM139" i="53"/>
  <c r="J139" i="53"/>
  <c r="AN139" i="53"/>
  <c r="K139" i="53"/>
  <c r="AO139" i="53"/>
  <c r="D140" i="53"/>
  <c r="AH140" i="53"/>
  <c r="F140" i="53"/>
  <c r="AJ140" i="53"/>
  <c r="G140" i="53"/>
  <c r="AK140" i="53"/>
  <c r="H140" i="53"/>
  <c r="AL140" i="53"/>
  <c r="I140" i="53"/>
  <c r="AM140" i="53"/>
  <c r="J140" i="53"/>
  <c r="AN140" i="53"/>
  <c r="K140" i="53"/>
  <c r="AO140" i="53"/>
  <c r="D141" i="53"/>
  <c r="AH141" i="53"/>
  <c r="F141" i="53"/>
  <c r="AJ141" i="53"/>
  <c r="G141" i="53"/>
  <c r="AK141" i="53"/>
  <c r="H141" i="53"/>
  <c r="AL141" i="53"/>
  <c r="I141" i="53"/>
  <c r="AM141" i="53"/>
  <c r="J141" i="53"/>
  <c r="AN141" i="53"/>
  <c r="K141" i="53"/>
  <c r="AO141" i="53"/>
  <c r="D142" i="53"/>
  <c r="AH142" i="53"/>
  <c r="F142" i="53"/>
  <c r="AJ142" i="53"/>
  <c r="G142" i="53"/>
  <c r="AK142" i="53"/>
  <c r="H142" i="53"/>
  <c r="AL142" i="53"/>
  <c r="I142" i="53"/>
  <c r="AM142" i="53"/>
  <c r="J142" i="53"/>
  <c r="AN142" i="53"/>
  <c r="K142" i="53"/>
  <c r="AO142" i="53"/>
  <c r="D143" i="53"/>
  <c r="AH143" i="53"/>
  <c r="F143" i="53"/>
  <c r="AJ143" i="53"/>
  <c r="G143" i="53"/>
  <c r="AK143" i="53"/>
  <c r="H143" i="53"/>
  <c r="AL143" i="53"/>
  <c r="I143" i="53"/>
  <c r="AM143" i="53"/>
  <c r="J143" i="53"/>
  <c r="AN143" i="53"/>
  <c r="K143" i="53"/>
  <c r="AO143" i="53"/>
  <c r="D144" i="53"/>
  <c r="AH144" i="53"/>
  <c r="F144" i="53"/>
  <c r="AJ144" i="53"/>
  <c r="G144" i="53"/>
  <c r="AK144" i="53"/>
  <c r="H144" i="53"/>
  <c r="AL144" i="53"/>
  <c r="I144" i="53"/>
  <c r="AM144" i="53"/>
  <c r="J144" i="53"/>
  <c r="AN144" i="53"/>
  <c r="K144" i="53"/>
  <c r="AO144" i="53"/>
  <c r="D145" i="53"/>
  <c r="AH145" i="53"/>
  <c r="F145" i="53"/>
  <c r="AJ145" i="53"/>
  <c r="G145" i="53"/>
  <c r="AK145" i="53"/>
  <c r="H145" i="53"/>
  <c r="AL145" i="53"/>
  <c r="I145" i="53"/>
  <c r="AM145" i="53"/>
  <c r="J145" i="53"/>
  <c r="AN145" i="53"/>
  <c r="K145" i="53"/>
  <c r="AO145" i="53"/>
  <c r="D146" i="53"/>
  <c r="AH146" i="53"/>
  <c r="F146" i="53"/>
  <c r="AJ146" i="53"/>
  <c r="G146" i="53"/>
  <c r="AK146" i="53"/>
  <c r="H146" i="53"/>
  <c r="AL146" i="53"/>
  <c r="I146" i="53"/>
  <c r="AM146" i="53"/>
  <c r="J146" i="53"/>
  <c r="AN146" i="53"/>
  <c r="K146" i="53"/>
  <c r="AO146" i="53"/>
  <c r="D147" i="53"/>
  <c r="AH147" i="53"/>
  <c r="F147" i="53"/>
  <c r="AJ147" i="53"/>
  <c r="G147" i="53"/>
  <c r="AK147" i="53"/>
  <c r="H147" i="53"/>
  <c r="AL147" i="53"/>
  <c r="I147" i="53"/>
  <c r="AM147" i="53"/>
  <c r="J147" i="53"/>
  <c r="AN147" i="53"/>
  <c r="K147" i="53"/>
  <c r="AO147" i="53"/>
  <c r="D148" i="53"/>
  <c r="AH148" i="53"/>
  <c r="F148" i="53"/>
  <c r="AJ148" i="53"/>
  <c r="G148" i="53"/>
  <c r="AK148" i="53"/>
  <c r="H148" i="53"/>
  <c r="AL148" i="53"/>
  <c r="I148" i="53"/>
  <c r="AM148" i="53"/>
  <c r="J148" i="53"/>
  <c r="AN148" i="53"/>
  <c r="K148" i="53"/>
  <c r="AO148" i="53"/>
  <c r="D149" i="53"/>
  <c r="AH149" i="53"/>
  <c r="F149" i="53"/>
  <c r="AJ149" i="53"/>
  <c r="G149" i="53"/>
  <c r="AK149" i="53"/>
  <c r="H149" i="53"/>
  <c r="AL149" i="53"/>
  <c r="I149" i="53"/>
  <c r="AM149" i="53"/>
  <c r="J149" i="53"/>
  <c r="AN149" i="53"/>
  <c r="K149" i="53"/>
  <c r="AO149" i="53"/>
  <c r="D150" i="53"/>
  <c r="AH150" i="53"/>
  <c r="F150" i="53"/>
  <c r="AJ150" i="53"/>
  <c r="G150" i="53"/>
  <c r="AK150" i="53"/>
  <c r="H150" i="53"/>
  <c r="AL150" i="53"/>
  <c r="I150" i="53"/>
  <c r="AM150" i="53"/>
  <c r="J150" i="53"/>
  <c r="AN150" i="53"/>
  <c r="K150" i="53"/>
  <c r="AO150" i="53"/>
  <c r="D151" i="53"/>
  <c r="AH151" i="53"/>
  <c r="F151" i="53"/>
  <c r="AJ151" i="53"/>
  <c r="G151" i="53"/>
  <c r="AK151" i="53"/>
  <c r="H151" i="53"/>
  <c r="AL151" i="53"/>
  <c r="I151" i="53"/>
  <c r="AM151" i="53"/>
  <c r="J151" i="53"/>
  <c r="AN151" i="53"/>
  <c r="K151" i="53"/>
  <c r="AO151" i="53"/>
  <c r="D152" i="53"/>
  <c r="AH152" i="53"/>
  <c r="F152" i="53"/>
  <c r="AJ152" i="53"/>
  <c r="G152" i="53"/>
  <c r="AK152" i="53"/>
  <c r="H152" i="53"/>
  <c r="AL152" i="53"/>
  <c r="I152" i="53"/>
  <c r="AM152" i="53"/>
  <c r="J152" i="53"/>
  <c r="AN152" i="53"/>
  <c r="K152" i="53"/>
  <c r="AO152" i="53"/>
  <c r="D153" i="53"/>
  <c r="AH153" i="53"/>
  <c r="F153" i="53"/>
  <c r="AJ153" i="53"/>
  <c r="G153" i="53"/>
  <c r="AK153" i="53"/>
  <c r="H153" i="53"/>
  <c r="AL153" i="53"/>
  <c r="I153" i="53"/>
  <c r="AM153" i="53"/>
  <c r="J153" i="53"/>
  <c r="AN153" i="53"/>
  <c r="K153" i="53"/>
  <c r="AO153" i="53"/>
  <c r="D154" i="53"/>
  <c r="AH154" i="53"/>
  <c r="F154" i="53"/>
  <c r="AJ154" i="53"/>
  <c r="G154" i="53"/>
  <c r="AK154" i="53"/>
  <c r="H154" i="53"/>
  <c r="AL154" i="53"/>
  <c r="I154" i="53"/>
  <c r="AM154" i="53"/>
  <c r="J154" i="53"/>
  <c r="AN154" i="53"/>
  <c r="K154" i="53"/>
  <c r="AO154" i="53"/>
  <c r="D155" i="53"/>
  <c r="AH155" i="53"/>
  <c r="F155" i="53"/>
  <c r="AJ155" i="53"/>
  <c r="G155" i="53"/>
  <c r="AK155" i="53"/>
  <c r="H155" i="53"/>
  <c r="AL155" i="53"/>
  <c r="I155" i="53"/>
  <c r="AM155" i="53"/>
  <c r="J155" i="53"/>
  <c r="AN155" i="53"/>
  <c r="K155" i="53"/>
  <c r="AO155" i="53"/>
  <c r="D156" i="53"/>
  <c r="AH156" i="53"/>
  <c r="F156" i="53"/>
  <c r="AJ156" i="53"/>
  <c r="G156" i="53"/>
  <c r="AK156" i="53"/>
  <c r="H156" i="53"/>
  <c r="AL156" i="53"/>
  <c r="I156" i="53"/>
  <c r="AM156" i="53"/>
  <c r="J156" i="53"/>
  <c r="AN156" i="53"/>
  <c r="K156" i="53"/>
  <c r="AO156" i="53"/>
  <c r="D157" i="53"/>
  <c r="AH157" i="53"/>
  <c r="F157" i="53"/>
  <c r="AJ157" i="53"/>
  <c r="G157" i="53"/>
  <c r="AK157" i="53"/>
  <c r="H157" i="53"/>
  <c r="AL157" i="53"/>
  <c r="I157" i="53"/>
  <c r="AM157" i="53"/>
  <c r="J157" i="53"/>
  <c r="AN157" i="53"/>
  <c r="K157" i="53"/>
  <c r="AO157" i="53"/>
  <c r="D158" i="53"/>
  <c r="M158" i="53"/>
  <c r="AH158" i="53"/>
  <c r="N158" i="53"/>
  <c r="AI158" i="53"/>
  <c r="F158" i="53"/>
  <c r="O158" i="53"/>
  <c r="AJ158" i="53"/>
  <c r="G158" i="53"/>
  <c r="P158" i="53"/>
  <c r="AK158" i="53"/>
  <c r="H158" i="53"/>
  <c r="Q158" i="53"/>
  <c r="AL158" i="53"/>
  <c r="I158" i="53"/>
  <c r="R158" i="53"/>
  <c r="AM158" i="53"/>
  <c r="J158" i="53"/>
  <c r="S158" i="53"/>
  <c r="AN158" i="53"/>
  <c r="K158" i="53"/>
  <c r="T158" i="53"/>
  <c r="AO158" i="53"/>
  <c r="D159" i="53"/>
  <c r="M159" i="53"/>
  <c r="AH159" i="53"/>
  <c r="N159" i="53"/>
  <c r="AI159" i="53"/>
  <c r="F159" i="53"/>
  <c r="O159" i="53"/>
  <c r="AJ159" i="53"/>
  <c r="G159" i="53"/>
  <c r="P159" i="53"/>
  <c r="AK159" i="53"/>
  <c r="H159" i="53"/>
  <c r="Q159" i="53"/>
  <c r="AL159" i="53"/>
  <c r="I159" i="53"/>
  <c r="R159" i="53"/>
  <c r="AM159" i="53"/>
  <c r="J159" i="53"/>
  <c r="S159" i="53"/>
  <c r="AN159" i="53"/>
  <c r="K159" i="53"/>
  <c r="T159" i="53"/>
  <c r="AO159" i="53"/>
  <c r="D160" i="53"/>
  <c r="M160" i="53"/>
  <c r="AH160" i="53"/>
  <c r="N160" i="53"/>
  <c r="AI160" i="53"/>
  <c r="F160" i="53"/>
  <c r="O160" i="53"/>
  <c r="AJ160" i="53"/>
  <c r="G160" i="53"/>
  <c r="P160" i="53"/>
  <c r="AK160" i="53"/>
  <c r="H160" i="53"/>
  <c r="Q160" i="53"/>
  <c r="AL160" i="53"/>
  <c r="I160" i="53"/>
  <c r="R160" i="53"/>
  <c r="AM160" i="53"/>
  <c r="J160" i="53"/>
  <c r="S160" i="53"/>
  <c r="AN160" i="53"/>
  <c r="K160" i="53"/>
  <c r="T160" i="53"/>
  <c r="AO160" i="53"/>
  <c r="D161" i="53"/>
  <c r="M161" i="53"/>
  <c r="AH161" i="53"/>
  <c r="N161" i="53"/>
  <c r="AI161" i="53"/>
  <c r="F161" i="53"/>
  <c r="O161" i="53"/>
  <c r="AJ161" i="53"/>
  <c r="G161" i="53"/>
  <c r="P161" i="53"/>
  <c r="AK161" i="53"/>
  <c r="H161" i="53"/>
  <c r="Q161" i="53"/>
  <c r="AL161" i="53"/>
  <c r="I161" i="53"/>
  <c r="R161" i="53"/>
  <c r="AM161" i="53"/>
  <c r="J161" i="53"/>
  <c r="S161" i="53"/>
  <c r="AN161" i="53"/>
  <c r="K161" i="53"/>
  <c r="T161" i="53"/>
  <c r="AO161" i="53"/>
  <c r="D162" i="53"/>
  <c r="M162" i="53"/>
  <c r="AH162" i="53"/>
  <c r="N162" i="53"/>
  <c r="AI162" i="53"/>
  <c r="F162" i="53"/>
  <c r="O162" i="53"/>
  <c r="AJ162" i="53"/>
  <c r="G162" i="53"/>
  <c r="P162" i="53"/>
  <c r="AK162" i="53"/>
  <c r="H162" i="53"/>
  <c r="Q162" i="53"/>
  <c r="AL162" i="53"/>
  <c r="I162" i="53"/>
  <c r="R162" i="53"/>
  <c r="AM162" i="53"/>
  <c r="J162" i="53"/>
  <c r="S162" i="53"/>
  <c r="AN162" i="53"/>
  <c r="K162" i="53"/>
  <c r="T162" i="53"/>
  <c r="AO162" i="53"/>
  <c r="D163" i="53"/>
  <c r="M163" i="53"/>
  <c r="AH163" i="53"/>
  <c r="N163" i="53"/>
  <c r="AI163" i="53"/>
  <c r="F163" i="53"/>
  <c r="O163" i="53"/>
  <c r="AJ163" i="53"/>
  <c r="G163" i="53"/>
  <c r="P163" i="53"/>
  <c r="AK163" i="53"/>
  <c r="H163" i="53"/>
  <c r="Q163" i="53"/>
  <c r="AL163" i="53"/>
  <c r="I163" i="53"/>
  <c r="R163" i="53"/>
  <c r="AM163" i="53"/>
  <c r="J163" i="53"/>
  <c r="S163" i="53"/>
  <c r="AN163" i="53"/>
  <c r="K163" i="53"/>
  <c r="T163" i="53"/>
  <c r="AO163" i="53"/>
  <c r="D164" i="53"/>
  <c r="M164" i="53"/>
  <c r="AH164" i="53"/>
  <c r="N164" i="53"/>
  <c r="AI164" i="53"/>
  <c r="F164" i="53"/>
  <c r="O164" i="53"/>
  <c r="AJ164" i="53"/>
  <c r="G164" i="53"/>
  <c r="P164" i="53"/>
  <c r="AK164" i="53"/>
  <c r="H164" i="53"/>
  <c r="Q164" i="53"/>
  <c r="AL164" i="53"/>
  <c r="I164" i="53"/>
  <c r="R164" i="53"/>
  <c r="AM164" i="53"/>
  <c r="J164" i="53"/>
  <c r="S164" i="53"/>
  <c r="AN164" i="53"/>
  <c r="K164" i="53"/>
  <c r="T164" i="53"/>
  <c r="AO164" i="53"/>
  <c r="D165" i="53"/>
  <c r="M165" i="53"/>
  <c r="AH165" i="53"/>
  <c r="N165" i="53"/>
  <c r="AI165" i="53"/>
  <c r="F165" i="53"/>
  <c r="O165" i="53"/>
  <c r="AJ165" i="53"/>
  <c r="G165" i="53"/>
  <c r="P165" i="53"/>
  <c r="AK165" i="53"/>
  <c r="H165" i="53"/>
  <c r="Q165" i="53"/>
  <c r="AL165" i="53"/>
  <c r="I165" i="53"/>
  <c r="R165" i="53"/>
  <c r="AM165" i="53"/>
  <c r="J165" i="53"/>
  <c r="S165" i="53"/>
  <c r="AN165" i="53"/>
  <c r="K165" i="53"/>
  <c r="T165" i="53"/>
  <c r="AO165" i="53"/>
  <c r="D166" i="53"/>
  <c r="M166" i="53"/>
  <c r="AH166" i="53"/>
  <c r="N166" i="53"/>
  <c r="AI166" i="53"/>
  <c r="F166" i="53"/>
  <c r="O166" i="53"/>
  <c r="AJ166" i="53"/>
  <c r="G166" i="53"/>
  <c r="P166" i="53"/>
  <c r="AK166" i="53"/>
  <c r="H166" i="53"/>
  <c r="Q166" i="53"/>
  <c r="AL166" i="53"/>
  <c r="I166" i="53"/>
  <c r="R166" i="53"/>
  <c r="AM166" i="53"/>
  <c r="J166" i="53"/>
  <c r="S166" i="53"/>
  <c r="AN166" i="53"/>
  <c r="K166" i="53"/>
  <c r="T166" i="53"/>
  <c r="AO166" i="53"/>
  <c r="D167" i="53"/>
  <c r="M167" i="53"/>
  <c r="AH167" i="53"/>
  <c r="N167" i="53"/>
  <c r="AI167" i="53"/>
  <c r="F167" i="53"/>
  <c r="O167" i="53"/>
  <c r="AJ167" i="53"/>
  <c r="G167" i="53"/>
  <c r="P167" i="53"/>
  <c r="AK167" i="53"/>
  <c r="H167" i="53"/>
  <c r="Q167" i="53"/>
  <c r="AL167" i="53"/>
  <c r="I167" i="53"/>
  <c r="R167" i="53"/>
  <c r="AM167" i="53"/>
  <c r="J167" i="53"/>
  <c r="S167" i="53"/>
  <c r="AN167" i="53"/>
  <c r="K167" i="53"/>
  <c r="T167" i="53"/>
  <c r="AO167" i="53"/>
  <c r="D168" i="53"/>
  <c r="M168" i="53"/>
  <c r="AH168" i="53"/>
  <c r="N168" i="53"/>
  <c r="AI168" i="53"/>
  <c r="F168" i="53"/>
  <c r="O168" i="53"/>
  <c r="AJ168" i="53"/>
  <c r="G168" i="53"/>
  <c r="P168" i="53"/>
  <c r="AK168" i="53"/>
  <c r="H168" i="53"/>
  <c r="Q168" i="53"/>
  <c r="AL168" i="53"/>
  <c r="I168" i="53"/>
  <c r="R168" i="53"/>
  <c r="AM168" i="53"/>
  <c r="J168" i="53"/>
  <c r="S168" i="53"/>
  <c r="AN168" i="53"/>
  <c r="K168" i="53"/>
  <c r="T168" i="53"/>
  <c r="AO168" i="53"/>
  <c r="D169" i="53"/>
  <c r="M169" i="53"/>
  <c r="AH169" i="53"/>
  <c r="N169" i="53"/>
  <c r="AI169" i="53"/>
  <c r="F169" i="53"/>
  <c r="O169" i="53"/>
  <c r="AJ169" i="53"/>
  <c r="G169" i="53"/>
  <c r="P169" i="53"/>
  <c r="AK169" i="53"/>
  <c r="H169" i="53"/>
  <c r="Q169" i="53"/>
  <c r="AL169" i="53"/>
  <c r="I169" i="53"/>
  <c r="R169" i="53"/>
  <c r="AM169" i="53"/>
  <c r="J169" i="53"/>
  <c r="S169" i="53"/>
  <c r="AN169" i="53"/>
  <c r="K169" i="53"/>
  <c r="T169" i="53"/>
  <c r="AO169" i="53"/>
  <c r="D170" i="53"/>
  <c r="M170" i="53"/>
  <c r="AH170" i="53"/>
  <c r="N170" i="53"/>
  <c r="AI170" i="53"/>
  <c r="F170" i="53"/>
  <c r="O170" i="53"/>
  <c r="AJ170" i="53"/>
  <c r="G170" i="53"/>
  <c r="P170" i="53"/>
  <c r="AK170" i="53"/>
  <c r="H170" i="53"/>
  <c r="Q170" i="53"/>
  <c r="AL170" i="53"/>
  <c r="I170" i="53"/>
  <c r="R170" i="53"/>
  <c r="AM170" i="53"/>
  <c r="J170" i="53"/>
  <c r="S170" i="53"/>
  <c r="AN170" i="53"/>
  <c r="K170" i="53"/>
  <c r="T170" i="53"/>
  <c r="AO170" i="53"/>
  <c r="D171" i="53"/>
  <c r="M171" i="53"/>
  <c r="AH171" i="53"/>
  <c r="N171" i="53"/>
  <c r="AI171" i="53"/>
  <c r="F171" i="53"/>
  <c r="O171" i="53"/>
  <c r="AJ171" i="53"/>
  <c r="G171" i="53"/>
  <c r="P171" i="53"/>
  <c r="AK171" i="53"/>
  <c r="H171" i="53"/>
  <c r="Q171" i="53"/>
  <c r="AL171" i="53"/>
  <c r="I171" i="53"/>
  <c r="R171" i="53"/>
  <c r="AM171" i="53"/>
  <c r="J171" i="53"/>
  <c r="S171" i="53"/>
  <c r="AN171" i="53"/>
  <c r="K171" i="53"/>
  <c r="T171" i="53"/>
  <c r="AO171" i="53"/>
  <c r="D172" i="53"/>
  <c r="M172" i="53"/>
  <c r="AH172" i="53"/>
  <c r="N172" i="53"/>
  <c r="AI172" i="53"/>
  <c r="F172" i="53"/>
  <c r="O172" i="53"/>
  <c r="AJ172" i="53"/>
  <c r="G172" i="53"/>
  <c r="P172" i="53"/>
  <c r="AK172" i="53"/>
  <c r="H172" i="53"/>
  <c r="Q172" i="53"/>
  <c r="AL172" i="53"/>
  <c r="I172" i="53"/>
  <c r="R172" i="53"/>
  <c r="AM172" i="53"/>
  <c r="J172" i="53"/>
  <c r="S172" i="53"/>
  <c r="AN172" i="53"/>
  <c r="K172" i="53"/>
  <c r="T172" i="53"/>
  <c r="AO172" i="53"/>
  <c r="D173" i="53"/>
  <c r="M173" i="53"/>
  <c r="AH173" i="53"/>
  <c r="N173" i="53"/>
  <c r="AI173" i="53"/>
  <c r="F173" i="53"/>
  <c r="O173" i="53"/>
  <c r="AJ173" i="53"/>
  <c r="G173" i="53"/>
  <c r="P173" i="53"/>
  <c r="AK173" i="53"/>
  <c r="H173" i="53"/>
  <c r="Q173" i="53"/>
  <c r="AL173" i="53"/>
  <c r="I173" i="53"/>
  <c r="R173" i="53"/>
  <c r="AM173" i="53"/>
  <c r="J173" i="53"/>
  <c r="S173" i="53"/>
  <c r="AN173" i="53"/>
  <c r="K173" i="53"/>
  <c r="T173" i="53"/>
  <c r="AO173" i="53"/>
  <c r="D174" i="53"/>
  <c r="M174" i="53"/>
  <c r="AH174" i="53"/>
  <c r="N174" i="53"/>
  <c r="AI174" i="53"/>
  <c r="F174" i="53"/>
  <c r="O174" i="53"/>
  <c r="AJ174" i="53"/>
  <c r="G174" i="53"/>
  <c r="P174" i="53"/>
  <c r="AK174" i="53"/>
  <c r="H174" i="53"/>
  <c r="Q174" i="53"/>
  <c r="AL174" i="53"/>
  <c r="I174" i="53"/>
  <c r="R174" i="53"/>
  <c r="AM174" i="53"/>
  <c r="J174" i="53"/>
  <c r="S174" i="53"/>
  <c r="AN174" i="53"/>
  <c r="K174" i="53"/>
  <c r="T174" i="53"/>
  <c r="AO174" i="53"/>
  <c r="D175" i="53"/>
  <c r="M175" i="53"/>
  <c r="AH175" i="53"/>
  <c r="N175" i="53"/>
  <c r="AI175" i="53"/>
  <c r="F175" i="53"/>
  <c r="O175" i="53"/>
  <c r="AJ175" i="53"/>
  <c r="G175" i="53"/>
  <c r="P175" i="53"/>
  <c r="AK175" i="53"/>
  <c r="H175" i="53"/>
  <c r="Q175" i="53"/>
  <c r="AL175" i="53"/>
  <c r="I175" i="53"/>
  <c r="R175" i="53"/>
  <c r="AM175" i="53"/>
  <c r="J175" i="53"/>
  <c r="S175" i="53"/>
  <c r="AN175" i="53"/>
  <c r="K175" i="53"/>
  <c r="T175" i="53"/>
  <c r="AO175" i="53"/>
  <c r="D176" i="53"/>
  <c r="M176" i="53"/>
  <c r="AH176" i="53"/>
  <c r="N176" i="53"/>
  <c r="AI176" i="53"/>
  <c r="F176" i="53"/>
  <c r="O176" i="53"/>
  <c r="AJ176" i="53"/>
  <c r="G176" i="53"/>
  <c r="P176" i="53"/>
  <c r="AK176" i="53"/>
  <c r="H176" i="53"/>
  <c r="Q176" i="53"/>
  <c r="AL176" i="53"/>
  <c r="I176" i="53"/>
  <c r="R176" i="53"/>
  <c r="AM176" i="53"/>
  <c r="J176" i="53"/>
  <c r="S176" i="53"/>
  <c r="AN176" i="53"/>
  <c r="K176" i="53"/>
  <c r="T176" i="53"/>
  <c r="AO176" i="53"/>
  <c r="D177" i="53"/>
  <c r="M177" i="53"/>
  <c r="AH177" i="53"/>
  <c r="N177" i="53"/>
  <c r="AI177" i="53"/>
  <c r="F177" i="53"/>
  <c r="O177" i="53"/>
  <c r="AJ177" i="53"/>
  <c r="G177" i="53"/>
  <c r="P177" i="53"/>
  <c r="AK177" i="53"/>
  <c r="H177" i="53"/>
  <c r="Q177" i="53"/>
  <c r="AL177" i="53"/>
  <c r="I177" i="53"/>
  <c r="R177" i="53"/>
  <c r="AM177" i="53"/>
  <c r="J177" i="53"/>
  <c r="S177" i="53"/>
  <c r="AN177" i="53"/>
  <c r="K177" i="53"/>
  <c r="T177" i="53"/>
  <c r="AO177" i="53"/>
  <c r="D178" i="53"/>
  <c r="M178" i="53"/>
  <c r="AH178" i="53"/>
  <c r="N178" i="53"/>
  <c r="AI178" i="53"/>
  <c r="F178" i="53"/>
  <c r="O178" i="53"/>
  <c r="AJ178" i="53"/>
  <c r="G178" i="53"/>
  <c r="P178" i="53"/>
  <c r="AK178" i="53"/>
  <c r="H178" i="53"/>
  <c r="Q178" i="53"/>
  <c r="AL178" i="53"/>
  <c r="I178" i="53"/>
  <c r="R178" i="53"/>
  <c r="AM178" i="53"/>
  <c r="J178" i="53"/>
  <c r="S178" i="53"/>
  <c r="AN178" i="53"/>
  <c r="K178" i="53"/>
  <c r="T178" i="53"/>
  <c r="AO178" i="53"/>
  <c r="D179" i="53"/>
  <c r="M179" i="53"/>
  <c r="AH179" i="53"/>
  <c r="N179" i="53"/>
  <c r="AI179" i="53"/>
  <c r="F179" i="53"/>
  <c r="O179" i="53"/>
  <c r="AJ179" i="53"/>
  <c r="G179" i="53"/>
  <c r="P179" i="53"/>
  <c r="AK179" i="53"/>
  <c r="H179" i="53"/>
  <c r="Q179" i="53"/>
  <c r="AL179" i="53"/>
  <c r="I179" i="53"/>
  <c r="R179" i="53"/>
  <c r="AM179" i="53"/>
  <c r="J179" i="53"/>
  <c r="S179" i="53"/>
  <c r="AN179" i="53"/>
  <c r="K179" i="53"/>
  <c r="T179" i="53"/>
  <c r="AO179" i="53"/>
  <c r="D180" i="53"/>
  <c r="M180" i="53"/>
  <c r="AH180" i="53"/>
  <c r="N180" i="53"/>
  <c r="AI180" i="53"/>
  <c r="F180" i="53"/>
  <c r="O180" i="53"/>
  <c r="AJ180" i="53"/>
  <c r="G180" i="53"/>
  <c r="P180" i="53"/>
  <c r="AK180" i="53"/>
  <c r="H180" i="53"/>
  <c r="Q180" i="53"/>
  <c r="AL180" i="53"/>
  <c r="I180" i="53"/>
  <c r="R180" i="53"/>
  <c r="AM180" i="53"/>
  <c r="J180" i="53"/>
  <c r="S180" i="53"/>
  <c r="AN180" i="53"/>
  <c r="K180" i="53"/>
  <c r="T180" i="53"/>
  <c r="AO180" i="53"/>
  <c r="D181" i="53"/>
  <c r="M181" i="53"/>
  <c r="AH181" i="53"/>
  <c r="N181" i="53"/>
  <c r="AI181" i="53"/>
  <c r="F181" i="53"/>
  <c r="O181" i="53"/>
  <c r="AJ181" i="53"/>
  <c r="G181" i="53"/>
  <c r="P181" i="53"/>
  <c r="AK181" i="53"/>
  <c r="H181" i="53"/>
  <c r="Q181" i="53"/>
  <c r="AL181" i="53"/>
  <c r="I181" i="53"/>
  <c r="R181" i="53"/>
  <c r="AM181" i="53"/>
  <c r="J181" i="53"/>
  <c r="S181" i="53"/>
  <c r="AN181" i="53"/>
  <c r="K181" i="53"/>
  <c r="T181" i="53"/>
  <c r="AO181" i="53"/>
  <c r="D182" i="53"/>
  <c r="M182" i="53"/>
  <c r="AH182" i="53"/>
  <c r="N182" i="53"/>
  <c r="AI182" i="53"/>
  <c r="F182" i="53"/>
  <c r="O182" i="53"/>
  <c r="AJ182" i="53"/>
  <c r="G182" i="53"/>
  <c r="P182" i="53"/>
  <c r="AK182" i="53"/>
  <c r="H182" i="53"/>
  <c r="Q182" i="53"/>
  <c r="AL182" i="53"/>
  <c r="I182" i="53"/>
  <c r="R182" i="53"/>
  <c r="AM182" i="53"/>
  <c r="J182" i="53"/>
  <c r="S182" i="53"/>
  <c r="AN182" i="53"/>
  <c r="K182" i="53"/>
  <c r="T182" i="53"/>
  <c r="AO182" i="53"/>
  <c r="D183" i="53"/>
  <c r="M183" i="53"/>
  <c r="AH183" i="53"/>
  <c r="N183" i="53"/>
  <c r="AI183" i="53"/>
  <c r="F183" i="53"/>
  <c r="O183" i="53"/>
  <c r="AJ183" i="53"/>
  <c r="G183" i="53"/>
  <c r="P183" i="53"/>
  <c r="AK183" i="53"/>
  <c r="H183" i="53"/>
  <c r="Q183" i="53"/>
  <c r="AL183" i="53"/>
  <c r="I183" i="53"/>
  <c r="R183" i="53"/>
  <c r="AM183" i="53"/>
  <c r="J183" i="53"/>
  <c r="S183" i="53"/>
  <c r="AN183" i="53"/>
  <c r="K183" i="53"/>
  <c r="T183" i="53"/>
  <c r="AO183" i="53"/>
  <c r="D184" i="53"/>
  <c r="M184" i="53"/>
  <c r="AH184" i="53"/>
  <c r="N184" i="53"/>
  <c r="AI184" i="53"/>
  <c r="F184" i="53"/>
  <c r="O184" i="53"/>
  <c r="AJ184" i="53"/>
  <c r="G184" i="53"/>
  <c r="P184" i="53"/>
  <c r="AK184" i="53"/>
  <c r="H184" i="53"/>
  <c r="Q184" i="53"/>
  <c r="AL184" i="53"/>
  <c r="I184" i="53"/>
  <c r="R184" i="53"/>
  <c r="AM184" i="53"/>
  <c r="J184" i="53"/>
  <c r="S184" i="53"/>
  <c r="AN184" i="53"/>
  <c r="K184" i="53"/>
  <c r="T184" i="53"/>
  <c r="AO184" i="53"/>
  <c r="D185" i="53"/>
  <c r="M185" i="53"/>
  <c r="AH185" i="53"/>
  <c r="N185" i="53"/>
  <c r="AI185" i="53"/>
  <c r="F185" i="53"/>
  <c r="O185" i="53"/>
  <c r="AJ185" i="53"/>
  <c r="G185" i="53"/>
  <c r="P185" i="53"/>
  <c r="AK185" i="53"/>
  <c r="H185" i="53"/>
  <c r="Q185" i="53"/>
  <c r="AL185" i="53"/>
  <c r="I185" i="53"/>
  <c r="R185" i="53"/>
  <c r="AM185" i="53"/>
  <c r="J185" i="53"/>
  <c r="S185" i="53"/>
  <c r="AN185" i="53"/>
  <c r="K185" i="53"/>
  <c r="T185" i="53"/>
  <c r="AO185" i="53"/>
  <c r="D186" i="53"/>
  <c r="M186" i="53"/>
  <c r="AH186" i="53"/>
  <c r="N186" i="53"/>
  <c r="AI186" i="53"/>
  <c r="F186" i="53"/>
  <c r="O186" i="53"/>
  <c r="AJ186" i="53"/>
  <c r="G186" i="53"/>
  <c r="P186" i="53"/>
  <c r="AK186" i="53"/>
  <c r="H186" i="53"/>
  <c r="Q186" i="53"/>
  <c r="AL186" i="53"/>
  <c r="I186" i="53"/>
  <c r="R186" i="53"/>
  <c r="AM186" i="53"/>
  <c r="J186" i="53"/>
  <c r="S186" i="53"/>
  <c r="AN186" i="53"/>
  <c r="K186" i="53"/>
  <c r="T186" i="53"/>
  <c r="AO186" i="53"/>
  <c r="D187" i="53"/>
  <c r="M187" i="53"/>
  <c r="AH187" i="53"/>
  <c r="N187" i="53"/>
  <c r="AI187" i="53"/>
  <c r="F187" i="53"/>
  <c r="O187" i="53"/>
  <c r="AJ187" i="53"/>
  <c r="G187" i="53"/>
  <c r="P187" i="53"/>
  <c r="AK187" i="53"/>
  <c r="H187" i="53"/>
  <c r="Q187" i="53"/>
  <c r="AL187" i="53"/>
  <c r="I187" i="53"/>
  <c r="R187" i="53"/>
  <c r="AM187" i="53"/>
  <c r="J187" i="53"/>
  <c r="S187" i="53"/>
  <c r="AN187" i="53"/>
  <c r="K187" i="53"/>
  <c r="T187" i="53"/>
  <c r="AO187" i="53"/>
  <c r="D188" i="53"/>
  <c r="M188" i="53"/>
  <c r="AH188" i="53"/>
  <c r="N188" i="53"/>
  <c r="AI188" i="53"/>
  <c r="F188" i="53"/>
  <c r="O188" i="53"/>
  <c r="AJ188" i="53"/>
  <c r="G188" i="53"/>
  <c r="P188" i="53"/>
  <c r="AK188" i="53"/>
  <c r="H188" i="53"/>
  <c r="Q188" i="53"/>
  <c r="AL188" i="53"/>
  <c r="I188" i="53"/>
  <c r="R188" i="53"/>
  <c r="AM188" i="53"/>
  <c r="J188" i="53"/>
  <c r="S188" i="53"/>
  <c r="AN188" i="53"/>
  <c r="K188" i="53"/>
  <c r="T188" i="53"/>
  <c r="AO188" i="53"/>
  <c r="D189" i="53"/>
  <c r="M189" i="53"/>
  <c r="AH189" i="53"/>
  <c r="N189" i="53"/>
  <c r="AI189" i="53"/>
  <c r="F189" i="53"/>
  <c r="O189" i="53"/>
  <c r="AJ189" i="53"/>
  <c r="G189" i="53"/>
  <c r="P189" i="53"/>
  <c r="AK189" i="53"/>
  <c r="H189" i="53"/>
  <c r="Q189" i="53"/>
  <c r="AL189" i="53"/>
  <c r="I189" i="53"/>
  <c r="R189" i="53"/>
  <c r="AM189" i="53"/>
  <c r="J189" i="53"/>
  <c r="S189" i="53"/>
  <c r="AN189" i="53"/>
  <c r="K189" i="53"/>
  <c r="T189" i="53"/>
  <c r="AO189" i="53"/>
  <c r="D190" i="53"/>
  <c r="M190" i="53"/>
  <c r="AH190" i="53"/>
  <c r="N190" i="53"/>
  <c r="AI190" i="53"/>
  <c r="F190" i="53"/>
  <c r="O190" i="53"/>
  <c r="AJ190" i="53"/>
  <c r="G190" i="53"/>
  <c r="P190" i="53"/>
  <c r="AK190" i="53"/>
  <c r="H190" i="53"/>
  <c r="Q190" i="53"/>
  <c r="AL190" i="53"/>
  <c r="I190" i="53"/>
  <c r="R190" i="53"/>
  <c r="AM190" i="53"/>
  <c r="J190" i="53"/>
  <c r="S190" i="53"/>
  <c r="AN190" i="53"/>
  <c r="K190" i="53"/>
  <c r="T190" i="53"/>
  <c r="AO190" i="53"/>
  <c r="D191" i="53"/>
  <c r="M191" i="53"/>
  <c r="AH191" i="53"/>
  <c r="N191" i="53"/>
  <c r="AI191" i="53"/>
  <c r="F191" i="53"/>
  <c r="O191" i="53"/>
  <c r="AJ191" i="53"/>
  <c r="G191" i="53"/>
  <c r="P191" i="53"/>
  <c r="AK191" i="53"/>
  <c r="H191" i="53"/>
  <c r="Q191" i="53"/>
  <c r="AL191" i="53"/>
  <c r="I191" i="53"/>
  <c r="R191" i="53"/>
  <c r="AM191" i="53"/>
  <c r="J191" i="53"/>
  <c r="S191" i="53"/>
  <c r="AN191" i="53"/>
  <c r="K191" i="53"/>
  <c r="T191" i="53"/>
  <c r="AO191" i="53"/>
  <c r="D192" i="53"/>
  <c r="M192" i="53"/>
  <c r="AH192" i="53"/>
  <c r="N192" i="53"/>
  <c r="AI192" i="53"/>
  <c r="F192" i="53"/>
  <c r="O192" i="53"/>
  <c r="AJ192" i="53"/>
  <c r="G192" i="53"/>
  <c r="P192" i="53"/>
  <c r="AK192" i="53"/>
  <c r="H192" i="53"/>
  <c r="Q192" i="53"/>
  <c r="AL192" i="53"/>
  <c r="I192" i="53"/>
  <c r="R192" i="53"/>
  <c r="AM192" i="53"/>
  <c r="J192" i="53"/>
  <c r="S192" i="53"/>
  <c r="AN192" i="53"/>
  <c r="K192" i="53"/>
  <c r="T192" i="53"/>
  <c r="AO192" i="53"/>
  <c r="D193" i="53"/>
  <c r="M193" i="53"/>
  <c r="AH193" i="53"/>
  <c r="N193" i="53"/>
  <c r="AI193" i="53"/>
  <c r="F193" i="53"/>
  <c r="O193" i="53"/>
  <c r="AJ193" i="53"/>
  <c r="G193" i="53"/>
  <c r="P193" i="53"/>
  <c r="AK193" i="53"/>
  <c r="H193" i="53"/>
  <c r="Q193" i="53"/>
  <c r="AL193" i="53"/>
  <c r="I193" i="53"/>
  <c r="R193" i="53"/>
  <c r="AM193" i="53"/>
  <c r="J193" i="53"/>
  <c r="S193" i="53"/>
  <c r="AN193" i="53"/>
  <c r="K193" i="53"/>
  <c r="T193" i="53"/>
  <c r="AO193" i="53"/>
  <c r="D194" i="53"/>
  <c r="M194" i="53"/>
  <c r="AH194" i="53"/>
  <c r="N194" i="53"/>
  <c r="AI194" i="53"/>
  <c r="F194" i="53"/>
  <c r="O194" i="53"/>
  <c r="AJ194" i="53"/>
  <c r="G194" i="53"/>
  <c r="P194" i="53"/>
  <c r="AK194" i="53"/>
  <c r="H194" i="53"/>
  <c r="Q194" i="53"/>
  <c r="AL194" i="53"/>
  <c r="I194" i="53"/>
  <c r="R194" i="53"/>
  <c r="AM194" i="53"/>
  <c r="J194" i="53"/>
  <c r="S194" i="53"/>
  <c r="AN194" i="53"/>
  <c r="K194" i="53"/>
  <c r="T194" i="53"/>
  <c r="AO194" i="53"/>
  <c r="D195" i="53"/>
  <c r="M195" i="53"/>
  <c r="AH195" i="53"/>
  <c r="N195" i="53"/>
  <c r="AI195" i="53"/>
  <c r="F195" i="53"/>
  <c r="O195" i="53"/>
  <c r="AJ195" i="53"/>
  <c r="G195" i="53"/>
  <c r="P195" i="53"/>
  <c r="AK195" i="53"/>
  <c r="H195" i="53"/>
  <c r="Q195" i="53"/>
  <c r="AL195" i="53"/>
  <c r="I195" i="53"/>
  <c r="R195" i="53"/>
  <c r="AM195" i="53"/>
  <c r="J195" i="53"/>
  <c r="S195" i="53"/>
  <c r="AN195" i="53"/>
  <c r="K195" i="53"/>
  <c r="T195" i="53"/>
  <c r="AO195" i="53"/>
  <c r="D196" i="53"/>
  <c r="M196" i="53"/>
  <c r="AH196" i="53"/>
  <c r="N196" i="53"/>
  <c r="AI196" i="53"/>
  <c r="F196" i="53"/>
  <c r="O196" i="53"/>
  <c r="AJ196" i="53"/>
  <c r="G196" i="53"/>
  <c r="P196" i="53"/>
  <c r="AK196" i="53"/>
  <c r="H196" i="53"/>
  <c r="Q196" i="53"/>
  <c r="AL196" i="53"/>
  <c r="I196" i="53"/>
  <c r="R196" i="53"/>
  <c r="AM196" i="53"/>
  <c r="J196" i="53"/>
  <c r="S196" i="53"/>
  <c r="AN196" i="53"/>
  <c r="K196" i="53"/>
  <c r="T196" i="53"/>
  <c r="AO196" i="53"/>
  <c r="D197" i="53"/>
  <c r="M197" i="53"/>
  <c r="AH197" i="53"/>
  <c r="N197" i="53"/>
  <c r="AI197" i="53"/>
  <c r="F197" i="53"/>
  <c r="O197" i="53"/>
  <c r="AJ197" i="53"/>
  <c r="G197" i="53"/>
  <c r="P197" i="53"/>
  <c r="AK197" i="53"/>
  <c r="H197" i="53"/>
  <c r="Q197" i="53"/>
  <c r="AL197" i="53"/>
  <c r="I197" i="53"/>
  <c r="R197" i="53"/>
  <c r="AM197" i="53"/>
  <c r="J197" i="53"/>
  <c r="S197" i="53"/>
  <c r="AN197" i="53"/>
  <c r="K197" i="53"/>
  <c r="T197" i="53"/>
  <c r="AO197" i="53"/>
  <c r="D198" i="53"/>
  <c r="M198" i="53"/>
  <c r="AH198" i="53"/>
  <c r="N198" i="53"/>
  <c r="AI198" i="53"/>
  <c r="F198" i="53"/>
  <c r="O198" i="53"/>
  <c r="AJ198" i="53"/>
  <c r="G198" i="53"/>
  <c r="P198" i="53"/>
  <c r="AK198" i="53"/>
  <c r="H198" i="53"/>
  <c r="Q198" i="53"/>
  <c r="AL198" i="53"/>
  <c r="I198" i="53"/>
  <c r="R198" i="53"/>
  <c r="AM198" i="53"/>
  <c r="J198" i="53"/>
  <c r="S198" i="53"/>
  <c r="AN198" i="53"/>
  <c r="K198" i="53"/>
  <c r="T198" i="53"/>
  <c r="AO198" i="53"/>
  <c r="D199" i="53"/>
  <c r="M199" i="53"/>
  <c r="AH199" i="53"/>
  <c r="N199" i="53"/>
  <c r="AI199" i="53"/>
  <c r="F199" i="53"/>
  <c r="O199" i="53"/>
  <c r="AJ199" i="53"/>
  <c r="G199" i="53"/>
  <c r="P199" i="53"/>
  <c r="AK199" i="53"/>
  <c r="H199" i="53"/>
  <c r="Q199" i="53"/>
  <c r="AL199" i="53"/>
  <c r="I199" i="53"/>
  <c r="R199" i="53"/>
  <c r="AM199" i="53"/>
  <c r="J199" i="53"/>
  <c r="S199" i="53"/>
  <c r="AN199" i="53"/>
  <c r="K199" i="53"/>
  <c r="T199" i="53"/>
  <c r="AO199" i="53"/>
  <c r="D200" i="53"/>
  <c r="M200" i="53"/>
  <c r="AH200" i="53"/>
  <c r="N200" i="53"/>
  <c r="AI200" i="53"/>
  <c r="F200" i="53"/>
  <c r="O200" i="53"/>
  <c r="AJ200" i="53"/>
  <c r="G200" i="53"/>
  <c r="P200" i="53"/>
  <c r="AK200" i="53"/>
  <c r="H200" i="53"/>
  <c r="Q200" i="53"/>
  <c r="AL200" i="53"/>
  <c r="I200" i="53"/>
  <c r="R200" i="53"/>
  <c r="AM200" i="53"/>
  <c r="J200" i="53"/>
  <c r="S200" i="53"/>
  <c r="AN200" i="53"/>
  <c r="K200" i="53"/>
  <c r="T200" i="53"/>
  <c r="AO200" i="53"/>
  <c r="D201" i="53"/>
  <c r="M201" i="53"/>
  <c r="AH201" i="53"/>
  <c r="N201" i="53"/>
  <c r="AI201" i="53"/>
  <c r="F201" i="53"/>
  <c r="O201" i="53"/>
  <c r="AJ201" i="53"/>
  <c r="G201" i="53"/>
  <c r="P201" i="53"/>
  <c r="AK201" i="53"/>
  <c r="H201" i="53"/>
  <c r="Q201" i="53"/>
  <c r="AL201" i="53"/>
  <c r="I201" i="53"/>
  <c r="R201" i="53"/>
  <c r="AM201" i="53"/>
  <c r="J201" i="53"/>
  <c r="S201" i="53"/>
  <c r="AN201" i="53"/>
  <c r="K201" i="53"/>
  <c r="T201" i="53"/>
  <c r="AO201" i="53"/>
  <c r="D202" i="53"/>
  <c r="M202" i="53"/>
  <c r="AH202" i="53"/>
  <c r="N202" i="53"/>
  <c r="AI202" i="53"/>
  <c r="F202" i="53"/>
  <c r="O202" i="53"/>
  <c r="AJ202" i="53"/>
  <c r="G202" i="53"/>
  <c r="P202" i="53"/>
  <c r="AK202" i="53"/>
  <c r="H202" i="53"/>
  <c r="Q202" i="53"/>
  <c r="AL202" i="53"/>
  <c r="I202" i="53"/>
  <c r="R202" i="53"/>
  <c r="AM202" i="53"/>
  <c r="J202" i="53"/>
  <c r="S202" i="53"/>
  <c r="AN202" i="53"/>
  <c r="K202" i="53"/>
  <c r="T202" i="53"/>
  <c r="AO202" i="53"/>
  <c r="D203" i="53"/>
  <c r="M203" i="53"/>
  <c r="AH203" i="53"/>
  <c r="N203" i="53"/>
  <c r="AI203" i="53"/>
  <c r="F203" i="53"/>
  <c r="O203" i="53"/>
  <c r="AJ203" i="53"/>
  <c r="G203" i="53"/>
  <c r="P203" i="53"/>
  <c r="AK203" i="53"/>
  <c r="H203" i="53"/>
  <c r="Q203" i="53"/>
  <c r="AL203" i="53"/>
  <c r="I203" i="53"/>
  <c r="R203" i="53"/>
  <c r="AM203" i="53"/>
  <c r="J203" i="53"/>
  <c r="S203" i="53"/>
  <c r="AN203" i="53"/>
  <c r="K203" i="53"/>
  <c r="T203" i="53"/>
  <c r="AO203" i="53"/>
  <c r="D204" i="53"/>
  <c r="M204" i="53"/>
  <c r="AH204" i="53"/>
  <c r="N204" i="53"/>
  <c r="AI204" i="53"/>
  <c r="F204" i="53"/>
  <c r="O204" i="53"/>
  <c r="AJ204" i="53"/>
  <c r="G204" i="53"/>
  <c r="P204" i="53"/>
  <c r="AK204" i="53"/>
  <c r="H204" i="53"/>
  <c r="Q204" i="53"/>
  <c r="AL204" i="53"/>
  <c r="I204" i="53"/>
  <c r="R204" i="53"/>
  <c r="AM204" i="53"/>
  <c r="J204" i="53"/>
  <c r="S204" i="53"/>
  <c r="AN204" i="53"/>
  <c r="K204" i="53"/>
  <c r="T204" i="53"/>
  <c r="AO204" i="53"/>
  <c r="D205" i="53"/>
  <c r="M205" i="53"/>
  <c r="AH205" i="53"/>
  <c r="N205" i="53"/>
  <c r="AI205" i="53"/>
  <c r="F205" i="53"/>
  <c r="O205" i="53"/>
  <c r="AJ205" i="53"/>
  <c r="G205" i="53"/>
  <c r="P205" i="53"/>
  <c r="AK205" i="53"/>
  <c r="H205" i="53"/>
  <c r="Q205" i="53"/>
  <c r="AL205" i="53"/>
  <c r="I205" i="53"/>
  <c r="R205" i="53"/>
  <c r="AM205" i="53"/>
  <c r="J205" i="53"/>
  <c r="S205" i="53"/>
  <c r="AN205" i="53"/>
  <c r="K205" i="53"/>
  <c r="T205" i="53"/>
  <c r="AO205" i="53"/>
  <c r="D206" i="53"/>
  <c r="M206" i="53"/>
  <c r="AH206" i="53"/>
  <c r="N206" i="53"/>
  <c r="AI206" i="53"/>
  <c r="F206" i="53"/>
  <c r="O206" i="53"/>
  <c r="AJ206" i="53"/>
  <c r="G206" i="53"/>
  <c r="P206" i="53"/>
  <c r="AK206" i="53"/>
  <c r="H206" i="53"/>
  <c r="Q206" i="53"/>
  <c r="AL206" i="53"/>
  <c r="I206" i="53"/>
  <c r="R206" i="53"/>
  <c r="AM206" i="53"/>
  <c r="J206" i="53"/>
  <c r="S206" i="53"/>
  <c r="AN206" i="53"/>
  <c r="K206" i="53"/>
  <c r="T206" i="53"/>
  <c r="AO206" i="53"/>
  <c r="D207" i="53"/>
  <c r="M207" i="53"/>
  <c r="AH207" i="53"/>
  <c r="N207" i="53"/>
  <c r="AI207" i="53"/>
  <c r="F207" i="53"/>
  <c r="O207" i="53"/>
  <c r="AJ207" i="53"/>
  <c r="G207" i="53"/>
  <c r="P207" i="53"/>
  <c r="AK207" i="53"/>
  <c r="H207" i="53"/>
  <c r="Q207" i="53"/>
  <c r="AL207" i="53"/>
  <c r="I207" i="53"/>
  <c r="R207" i="53"/>
  <c r="AM207" i="53"/>
  <c r="J207" i="53"/>
  <c r="S207" i="53"/>
  <c r="AN207" i="53"/>
  <c r="K207" i="53"/>
  <c r="T207" i="53"/>
  <c r="AO207" i="53"/>
  <c r="D208" i="53"/>
  <c r="M208" i="53"/>
  <c r="AH208" i="53"/>
  <c r="N208" i="53"/>
  <c r="AI208" i="53"/>
  <c r="F208" i="53"/>
  <c r="O208" i="53"/>
  <c r="AJ208" i="53"/>
  <c r="G208" i="53"/>
  <c r="P208" i="53"/>
  <c r="AK208" i="53"/>
  <c r="H208" i="53"/>
  <c r="Q208" i="53"/>
  <c r="AL208" i="53"/>
  <c r="I208" i="53"/>
  <c r="R208" i="53"/>
  <c r="AM208" i="53"/>
  <c r="J208" i="53"/>
  <c r="S208" i="53"/>
  <c r="AN208" i="53"/>
  <c r="K208" i="53"/>
  <c r="T208" i="53"/>
  <c r="AO208" i="53"/>
  <c r="D209" i="53"/>
  <c r="M209" i="53"/>
  <c r="AH209" i="53"/>
  <c r="N209" i="53"/>
  <c r="AI209" i="53"/>
  <c r="F209" i="53"/>
  <c r="O209" i="53"/>
  <c r="AJ209" i="53"/>
  <c r="G209" i="53"/>
  <c r="P209" i="53"/>
  <c r="AK209" i="53"/>
  <c r="H209" i="53"/>
  <c r="Q209" i="53"/>
  <c r="AL209" i="53"/>
  <c r="I209" i="53"/>
  <c r="R209" i="53"/>
  <c r="AM209" i="53"/>
  <c r="J209" i="53"/>
  <c r="S209" i="53"/>
  <c r="AN209" i="53"/>
  <c r="K209" i="53"/>
  <c r="T209" i="53"/>
  <c r="AO209" i="53"/>
  <c r="D210" i="53"/>
  <c r="M210" i="53"/>
  <c r="AH210" i="53"/>
  <c r="N210" i="53"/>
  <c r="AI210" i="53"/>
  <c r="F210" i="53"/>
  <c r="O210" i="53"/>
  <c r="AJ210" i="53"/>
  <c r="G210" i="53"/>
  <c r="P210" i="53"/>
  <c r="AK210" i="53"/>
  <c r="H210" i="53"/>
  <c r="Q210" i="53"/>
  <c r="AL210" i="53"/>
  <c r="I210" i="53"/>
  <c r="R210" i="53"/>
  <c r="AM210" i="53"/>
  <c r="J210" i="53"/>
  <c r="S210" i="53"/>
  <c r="AN210" i="53"/>
  <c r="K210" i="53"/>
  <c r="T210" i="53"/>
  <c r="AO210" i="53"/>
  <c r="D211" i="53"/>
  <c r="M211" i="53"/>
  <c r="AH211" i="53"/>
  <c r="N211" i="53"/>
  <c r="AI211" i="53"/>
  <c r="F211" i="53"/>
  <c r="O211" i="53"/>
  <c r="AJ211" i="53"/>
  <c r="G211" i="53"/>
  <c r="P211" i="53"/>
  <c r="AK211" i="53"/>
  <c r="H211" i="53"/>
  <c r="Q211" i="53"/>
  <c r="AL211" i="53"/>
  <c r="I211" i="53"/>
  <c r="R211" i="53"/>
  <c r="AM211" i="53"/>
  <c r="J211" i="53"/>
  <c r="S211" i="53"/>
  <c r="AN211" i="53"/>
  <c r="K211" i="53"/>
  <c r="T211" i="53"/>
  <c r="AO211" i="53"/>
  <c r="D212" i="53"/>
  <c r="M212" i="53"/>
  <c r="AH212" i="53"/>
  <c r="N212" i="53"/>
  <c r="AI212" i="53"/>
  <c r="F212" i="53"/>
  <c r="O212" i="53"/>
  <c r="AJ212" i="53"/>
  <c r="G212" i="53"/>
  <c r="P212" i="53"/>
  <c r="AK212" i="53"/>
  <c r="H212" i="53"/>
  <c r="Q212" i="53"/>
  <c r="AL212" i="53"/>
  <c r="I212" i="53"/>
  <c r="R212" i="53"/>
  <c r="AM212" i="53"/>
  <c r="J212" i="53"/>
  <c r="S212" i="53"/>
  <c r="AN212" i="53"/>
  <c r="K212" i="53"/>
  <c r="T212" i="53"/>
  <c r="AO212" i="53"/>
  <c r="D213" i="53"/>
  <c r="M213" i="53"/>
  <c r="AH213" i="53"/>
  <c r="N213" i="53"/>
  <c r="AI213" i="53"/>
  <c r="F213" i="53"/>
  <c r="O213" i="53"/>
  <c r="AJ213" i="53"/>
  <c r="G213" i="53"/>
  <c r="P213" i="53"/>
  <c r="AK213" i="53"/>
  <c r="H213" i="53"/>
  <c r="Q213" i="53"/>
  <c r="AL213" i="53"/>
  <c r="I213" i="53"/>
  <c r="R213" i="53"/>
  <c r="AM213" i="53"/>
  <c r="J213" i="53"/>
  <c r="S213" i="53"/>
  <c r="AN213" i="53"/>
  <c r="K213" i="53"/>
  <c r="T213" i="53"/>
  <c r="AO213" i="53"/>
  <c r="D214" i="53"/>
  <c r="M214" i="53"/>
  <c r="AH214" i="53"/>
  <c r="N214" i="53"/>
  <c r="AI214" i="53"/>
  <c r="F214" i="53"/>
  <c r="O214" i="53"/>
  <c r="AJ214" i="53"/>
  <c r="G214" i="53"/>
  <c r="P214" i="53"/>
  <c r="AK214" i="53"/>
  <c r="H214" i="53"/>
  <c r="Q214" i="53"/>
  <c r="AL214" i="53"/>
  <c r="I214" i="53"/>
  <c r="R214" i="53"/>
  <c r="AM214" i="53"/>
  <c r="J214" i="53"/>
  <c r="S214" i="53"/>
  <c r="AN214" i="53"/>
  <c r="K214" i="53"/>
  <c r="T214" i="53"/>
  <c r="AO214" i="53"/>
  <c r="D215" i="53"/>
  <c r="M215" i="53"/>
  <c r="AH215" i="53"/>
  <c r="N215" i="53"/>
  <c r="AI215" i="53"/>
  <c r="F215" i="53"/>
  <c r="O215" i="53"/>
  <c r="AJ215" i="53"/>
  <c r="G215" i="53"/>
  <c r="P215" i="53"/>
  <c r="AK215" i="53"/>
  <c r="H215" i="53"/>
  <c r="Q215" i="53"/>
  <c r="AL215" i="53"/>
  <c r="I215" i="53"/>
  <c r="R215" i="53"/>
  <c r="AM215" i="53"/>
  <c r="J215" i="53"/>
  <c r="S215" i="53"/>
  <c r="AN215" i="53"/>
  <c r="K215" i="53"/>
  <c r="T215" i="53"/>
  <c r="AO215" i="53"/>
  <c r="D216" i="53"/>
  <c r="M216" i="53"/>
  <c r="AH216" i="53"/>
  <c r="N216" i="53"/>
  <c r="AI216" i="53"/>
  <c r="F216" i="53"/>
  <c r="O216" i="53"/>
  <c r="AJ216" i="53"/>
  <c r="G216" i="53"/>
  <c r="P216" i="53"/>
  <c r="AK216" i="53"/>
  <c r="H216" i="53"/>
  <c r="Q216" i="53"/>
  <c r="AL216" i="53"/>
  <c r="I216" i="53"/>
  <c r="R216" i="53"/>
  <c r="AM216" i="53"/>
  <c r="J216" i="53"/>
  <c r="S216" i="53"/>
  <c r="AN216" i="53"/>
  <c r="K216" i="53"/>
  <c r="T216" i="53"/>
  <c r="AO216" i="53"/>
  <c r="D217" i="53"/>
  <c r="M217" i="53"/>
  <c r="AH217" i="53"/>
  <c r="N217" i="53"/>
  <c r="AI217" i="53"/>
  <c r="F217" i="53"/>
  <c r="O217" i="53"/>
  <c r="AJ217" i="53"/>
  <c r="G217" i="53"/>
  <c r="P217" i="53"/>
  <c r="AK217" i="53"/>
  <c r="H217" i="53"/>
  <c r="Q217" i="53"/>
  <c r="AL217" i="53"/>
  <c r="I217" i="53"/>
  <c r="R217" i="53"/>
  <c r="AM217" i="53"/>
  <c r="J217" i="53"/>
  <c r="S217" i="53"/>
  <c r="AN217" i="53"/>
  <c r="K217" i="53"/>
  <c r="T217" i="53"/>
  <c r="AO217" i="53"/>
  <c r="D218" i="53"/>
  <c r="M218" i="53"/>
  <c r="AH218" i="53"/>
  <c r="N218" i="53"/>
  <c r="AI218" i="53"/>
  <c r="F218" i="53"/>
  <c r="O218" i="53"/>
  <c r="AJ218" i="53"/>
  <c r="G218" i="53"/>
  <c r="P218" i="53"/>
  <c r="AK218" i="53"/>
  <c r="H218" i="53"/>
  <c r="Q218" i="53"/>
  <c r="AL218" i="53"/>
  <c r="I218" i="53"/>
  <c r="R218" i="53"/>
  <c r="AM218" i="53"/>
  <c r="J218" i="53"/>
  <c r="S218" i="53"/>
  <c r="AN218" i="53"/>
  <c r="K218" i="53"/>
  <c r="T218" i="53"/>
  <c r="AO218" i="53"/>
  <c r="D219" i="53"/>
  <c r="M219" i="53"/>
  <c r="AH219" i="53"/>
  <c r="N219" i="53"/>
  <c r="AI219" i="53"/>
  <c r="F219" i="53"/>
  <c r="O219" i="53"/>
  <c r="AJ219" i="53"/>
  <c r="G219" i="53"/>
  <c r="P219" i="53"/>
  <c r="AK219" i="53"/>
  <c r="H219" i="53"/>
  <c r="Q219" i="53"/>
  <c r="AL219" i="53"/>
  <c r="I219" i="53"/>
  <c r="R219" i="53"/>
  <c r="AM219" i="53"/>
  <c r="J219" i="53"/>
  <c r="S219" i="53"/>
  <c r="AN219" i="53"/>
  <c r="K219" i="53"/>
  <c r="T219" i="53"/>
  <c r="AO219" i="53"/>
  <c r="D220" i="53"/>
  <c r="M220" i="53"/>
  <c r="AH220" i="53"/>
  <c r="N220" i="53"/>
  <c r="AI220" i="53"/>
  <c r="F220" i="53"/>
  <c r="O220" i="53"/>
  <c r="AJ220" i="53"/>
  <c r="G220" i="53"/>
  <c r="P220" i="53"/>
  <c r="AK220" i="53"/>
  <c r="H220" i="53"/>
  <c r="Q220" i="53"/>
  <c r="AL220" i="53"/>
  <c r="I220" i="53"/>
  <c r="R220" i="53"/>
  <c r="AM220" i="53"/>
  <c r="J220" i="53"/>
  <c r="S220" i="53"/>
  <c r="AN220" i="53"/>
  <c r="K220" i="53"/>
  <c r="T220" i="53"/>
  <c r="AO220" i="53"/>
  <c r="D221" i="53"/>
  <c r="M221" i="53"/>
  <c r="AH221" i="53"/>
  <c r="N221" i="53"/>
  <c r="AI221" i="53"/>
  <c r="F221" i="53"/>
  <c r="O221" i="53"/>
  <c r="AJ221" i="53"/>
  <c r="G221" i="53"/>
  <c r="P221" i="53"/>
  <c r="AK221" i="53"/>
  <c r="H221" i="53"/>
  <c r="Q221" i="53"/>
  <c r="AL221" i="53"/>
  <c r="I221" i="53"/>
  <c r="R221" i="53"/>
  <c r="AM221" i="53"/>
  <c r="J221" i="53"/>
  <c r="S221" i="53"/>
  <c r="AN221" i="53"/>
  <c r="K221" i="53"/>
  <c r="T221" i="53"/>
  <c r="AO221" i="53"/>
  <c r="D222" i="53"/>
  <c r="M222" i="53"/>
  <c r="AH222" i="53"/>
  <c r="N222" i="53"/>
  <c r="AI222" i="53"/>
  <c r="F222" i="53"/>
  <c r="O222" i="53"/>
  <c r="AJ222" i="53"/>
  <c r="G222" i="53"/>
  <c r="P222" i="53"/>
  <c r="AK222" i="53"/>
  <c r="H222" i="53"/>
  <c r="Q222" i="53"/>
  <c r="AL222" i="53"/>
  <c r="I222" i="53"/>
  <c r="R222" i="53"/>
  <c r="AM222" i="53"/>
  <c r="J222" i="53"/>
  <c r="S222" i="53"/>
  <c r="AN222" i="53"/>
  <c r="K222" i="53"/>
  <c r="T222" i="53"/>
  <c r="AO222" i="53"/>
  <c r="D223" i="53"/>
  <c r="M223" i="53"/>
  <c r="AH223" i="53"/>
  <c r="N223" i="53"/>
  <c r="AI223" i="53"/>
  <c r="F223" i="53"/>
  <c r="O223" i="53"/>
  <c r="AJ223" i="53"/>
  <c r="G223" i="53"/>
  <c r="P223" i="53"/>
  <c r="AK223" i="53"/>
  <c r="H223" i="53"/>
  <c r="Q223" i="53"/>
  <c r="AL223" i="53"/>
  <c r="I223" i="53"/>
  <c r="R223" i="53"/>
  <c r="AM223" i="53"/>
  <c r="J223" i="53"/>
  <c r="S223" i="53"/>
  <c r="AN223" i="53"/>
  <c r="K223" i="53"/>
  <c r="T223" i="53"/>
  <c r="AO223" i="53"/>
  <c r="D224" i="53"/>
  <c r="M224" i="53"/>
  <c r="AH224" i="53"/>
  <c r="N224" i="53"/>
  <c r="AI224" i="53"/>
  <c r="F224" i="53"/>
  <c r="O224" i="53"/>
  <c r="AJ224" i="53"/>
  <c r="G224" i="53"/>
  <c r="P224" i="53"/>
  <c r="AK224" i="53"/>
  <c r="H224" i="53"/>
  <c r="Q224" i="53"/>
  <c r="AL224" i="53"/>
  <c r="I224" i="53"/>
  <c r="R224" i="53"/>
  <c r="AM224" i="53"/>
  <c r="J224" i="53"/>
  <c r="S224" i="53"/>
  <c r="AN224" i="53"/>
  <c r="K224" i="53"/>
  <c r="T224" i="53"/>
  <c r="AO224" i="53"/>
  <c r="D225" i="53"/>
  <c r="M225" i="53"/>
  <c r="AH225" i="53"/>
  <c r="N225" i="53"/>
  <c r="AI225" i="53"/>
  <c r="F225" i="53"/>
  <c r="O225" i="53"/>
  <c r="AJ225" i="53"/>
  <c r="G225" i="53"/>
  <c r="P225" i="53"/>
  <c r="AK225" i="53"/>
  <c r="H225" i="53"/>
  <c r="Q225" i="53"/>
  <c r="AL225" i="53"/>
  <c r="I225" i="53"/>
  <c r="R225" i="53"/>
  <c r="AM225" i="53"/>
  <c r="J225" i="53"/>
  <c r="S225" i="53"/>
  <c r="AN225" i="53"/>
  <c r="K225" i="53"/>
  <c r="T225" i="53"/>
  <c r="AO225" i="53"/>
  <c r="D226" i="53"/>
  <c r="M226" i="53"/>
  <c r="AH226" i="53"/>
  <c r="N226" i="53"/>
  <c r="AI226" i="53"/>
  <c r="F226" i="53"/>
  <c r="O226" i="53"/>
  <c r="AJ226" i="53"/>
  <c r="G226" i="53"/>
  <c r="P226" i="53"/>
  <c r="AK226" i="53"/>
  <c r="H226" i="53"/>
  <c r="Q226" i="53"/>
  <c r="AL226" i="53"/>
  <c r="I226" i="53"/>
  <c r="R226" i="53"/>
  <c r="AM226" i="53"/>
  <c r="J226" i="53"/>
  <c r="S226" i="53"/>
  <c r="AN226" i="53"/>
  <c r="K226" i="53"/>
  <c r="T226" i="53"/>
  <c r="AO226" i="53"/>
  <c r="D227" i="53"/>
  <c r="M227" i="53"/>
  <c r="AH227" i="53"/>
  <c r="N227" i="53"/>
  <c r="AI227" i="53"/>
  <c r="F227" i="53"/>
  <c r="O227" i="53"/>
  <c r="AJ227" i="53"/>
  <c r="G227" i="53"/>
  <c r="P227" i="53"/>
  <c r="AK227" i="53"/>
  <c r="H227" i="53"/>
  <c r="Q227" i="53"/>
  <c r="AL227" i="53"/>
  <c r="I227" i="53"/>
  <c r="R227" i="53"/>
  <c r="AM227" i="53"/>
  <c r="J227" i="53"/>
  <c r="S227" i="53"/>
  <c r="AN227" i="53"/>
  <c r="K227" i="53"/>
  <c r="T227" i="53"/>
  <c r="AO227" i="53"/>
  <c r="D228" i="53"/>
  <c r="M228" i="53"/>
  <c r="AH228" i="53"/>
  <c r="N228" i="53"/>
  <c r="AI228" i="53"/>
  <c r="F228" i="53"/>
  <c r="O228" i="53"/>
  <c r="AJ228" i="53"/>
  <c r="G228" i="53"/>
  <c r="P228" i="53"/>
  <c r="AK228" i="53"/>
  <c r="H228" i="53"/>
  <c r="Q228" i="53"/>
  <c r="AL228" i="53"/>
  <c r="I228" i="53"/>
  <c r="R228" i="53"/>
  <c r="AM228" i="53"/>
  <c r="J228" i="53"/>
  <c r="S228" i="53"/>
  <c r="AN228" i="53"/>
  <c r="K228" i="53"/>
  <c r="T228" i="53"/>
  <c r="AO228" i="53"/>
  <c r="D229" i="53"/>
  <c r="M229" i="53"/>
  <c r="AH229" i="53"/>
  <c r="N229" i="53"/>
  <c r="AI229" i="53"/>
  <c r="F229" i="53"/>
  <c r="O229" i="53"/>
  <c r="AJ229" i="53"/>
  <c r="G229" i="53"/>
  <c r="P229" i="53"/>
  <c r="AK229" i="53"/>
  <c r="H229" i="53"/>
  <c r="Q229" i="53"/>
  <c r="AL229" i="53"/>
  <c r="I229" i="53"/>
  <c r="R229" i="53"/>
  <c r="AM229" i="53"/>
  <c r="J229" i="53"/>
  <c r="S229" i="53"/>
  <c r="AN229" i="53"/>
  <c r="K229" i="53"/>
  <c r="T229" i="53"/>
  <c r="AO229" i="53"/>
  <c r="D230" i="53"/>
  <c r="M230" i="53"/>
  <c r="AH230" i="53"/>
  <c r="N230" i="53"/>
  <c r="AI230" i="53"/>
  <c r="F230" i="53"/>
  <c r="O230" i="53"/>
  <c r="AJ230" i="53"/>
  <c r="G230" i="53"/>
  <c r="P230" i="53"/>
  <c r="AK230" i="53"/>
  <c r="H230" i="53"/>
  <c r="Q230" i="53"/>
  <c r="AL230" i="53"/>
  <c r="I230" i="53"/>
  <c r="R230" i="53"/>
  <c r="AM230" i="53"/>
  <c r="J230" i="53"/>
  <c r="S230" i="53"/>
  <c r="AN230" i="53"/>
  <c r="K230" i="53"/>
  <c r="T230" i="53"/>
  <c r="AO230" i="53"/>
  <c r="D231" i="53"/>
  <c r="M231" i="53"/>
  <c r="AH231" i="53"/>
  <c r="N231" i="53"/>
  <c r="AI231" i="53"/>
  <c r="F231" i="53"/>
  <c r="O231" i="53"/>
  <c r="AJ231" i="53"/>
  <c r="G231" i="53"/>
  <c r="P231" i="53"/>
  <c r="AK231" i="53"/>
  <c r="H231" i="53"/>
  <c r="Q231" i="53"/>
  <c r="AL231" i="53"/>
  <c r="I231" i="53"/>
  <c r="R231" i="53"/>
  <c r="AM231" i="53"/>
  <c r="J231" i="53"/>
  <c r="S231" i="53"/>
  <c r="AN231" i="53"/>
  <c r="K231" i="53"/>
  <c r="T231" i="53"/>
  <c r="AO231" i="53"/>
  <c r="D232" i="53"/>
  <c r="M232" i="53"/>
  <c r="AH232" i="53"/>
  <c r="N232" i="53"/>
  <c r="AI232" i="53"/>
  <c r="F232" i="53"/>
  <c r="O232" i="53"/>
  <c r="AJ232" i="53"/>
  <c r="G232" i="53"/>
  <c r="P232" i="53"/>
  <c r="AK232" i="53"/>
  <c r="H232" i="53"/>
  <c r="Q232" i="53"/>
  <c r="AL232" i="53"/>
  <c r="I232" i="53"/>
  <c r="R232" i="53"/>
  <c r="AM232" i="53"/>
  <c r="J232" i="53"/>
  <c r="S232" i="53"/>
  <c r="AN232" i="53"/>
  <c r="K232" i="53"/>
  <c r="T232" i="53"/>
  <c r="AO232" i="53"/>
  <c r="D233" i="53"/>
  <c r="M233" i="53"/>
  <c r="AH233" i="53"/>
  <c r="N233" i="53"/>
  <c r="AI233" i="53"/>
  <c r="F233" i="53"/>
  <c r="O233" i="53"/>
  <c r="AJ233" i="53"/>
  <c r="G233" i="53"/>
  <c r="P233" i="53"/>
  <c r="AK233" i="53"/>
  <c r="H233" i="53"/>
  <c r="Q233" i="53"/>
  <c r="AL233" i="53"/>
  <c r="I233" i="53"/>
  <c r="R233" i="53"/>
  <c r="AM233" i="53"/>
  <c r="J233" i="53"/>
  <c r="S233" i="53"/>
  <c r="AN233" i="53"/>
  <c r="K233" i="53"/>
  <c r="T233" i="53"/>
  <c r="AO233" i="53"/>
  <c r="D234" i="53"/>
  <c r="M234" i="53"/>
  <c r="AH234" i="53"/>
  <c r="N234" i="53"/>
  <c r="AI234" i="53"/>
  <c r="F234" i="53"/>
  <c r="O234" i="53"/>
  <c r="AJ234" i="53"/>
  <c r="G234" i="53"/>
  <c r="P234" i="53"/>
  <c r="AK234" i="53"/>
  <c r="H234" i="53"/>
  <c r="Q234" i="53"/>
  <c r="AL234" i="53"/>
  <c r="I234" i="53"/>
  <c r="R234" i="53"/>
  <c r="AM234" i="53"/>
  <c r="J234" i="53"/>
  <c r="S234" i="53"/>
  <c r="AN234" i="53"/>
  <c r="K234" i="53"/>
  <c r="T234" i="53"/>
  <c r="AO234" i="53"/>
  <c r="D235" i="53"/>
  <c r="M235" i="53"/>
  <c r="AH235" i="53"/>
  <c r="N235" i="53"/>
  <c r="AI235" i="53"/>
  <c r="F235" i="53"/>
  <c r="O235" i="53"/>
  <c r="AJ235" i="53"/>
  <c r="G235" i="53"/>
  <c r="P235" i="53"/>
  <c r="AK235" i="53"/>
  <c r="H235" i="53"/>
  <c r="Q235" i="53"/>
  <c r="AL235" i="53"/>
  <c r="I235" i="53"/>
  <c r="R235" i="53"/>
  <c r="AM235" i="53"/>
  <c r="J235" i="53"/>
  <c r="S235" i="53"/>
  <c r="AN235" i="53"/>
  <c r="K235" i="53"/>
  <c r="T235" i="53"/>
  <c r="AO235" i="53"/>
  <c r="D236" i="53"/>
  <c r="M236" i="53"/>
  <c r="AH236" i="53"/>
  <c r="N236" i="53"/>
  <c r="AI236" i="53"/>
  <c r="F236" i="53"/>
  <c r="O236" i="53"/>
  <c r="AJ236" i="53"/>
  <c r="G236" i="53"/>
  <c r="P236" i="53"/>
  <c r="AK236" i="53"/>
  <c r="H236" i="53"/>
  <c r="Q236" i="53"/>
  <c r="AL236" i="53"/>
  <c r="I236" i="53"/>
  <c r="R236" i="53"/>
  <c r="AM236" i="53"/>
  <c r="J236" i="53"/>
  <c r="S236" i="53"/>
  <c r="AN236" i="53"/>
  <c r="K236" i="53"/>
  <c r="T236" i="53"/>
  <c r="AO236" i="53"/>
  <c r="D237" i="53"/>
  <c r="M237" i="53"/>
  <c r="AH237" i="53"/>
  <c r="N237" i="53"/>
  <c r="AI237" i="53"/>
  <c r="F237" i="53"/>
  <c r="O237" i="53"/>
  <c r="AJ237" i="53"/>
  <c r="G237" i="53"/>
  <c r="P237" i="53"/>
  <c r="AK237" i="53"/>
  <c r="H237" i="53"/>
  <c r="Q237" i="53"/>
  <c r="AL237" i="53"/>
  <c r="I237" i="53"/>
  <c r="R237" i="53"/>
  <c r="AM237" i="53"/>
  <c r="J237" i="53"/>
  <c r="S237" i="53"/>
  <c r="AN237" i="53"/>
  <c r="K237" i="53"/>
  <c r="T237" i="53"/>
  <c r="AO237" i="53"/>
  <c r="D238" i="53"/>
  <c r="M238" i="53"/>
  <c r="AH238" i="53"/>
  <c r="N238" i="53"/>
  <c r="AI238" i="53"/>
  <c r="F238" i="53"/>
  <c r="O238" i="53"/>
  <c r="AJ238" i="53"/>
  <c r="G238" i="53"/>
  <c r="P238" i="53"/>
  <c r="AK238" i="53"/>
  <c r="H238" i="53"/>
  <c r="Q238" i="53"/>
  <c r="AL238" i="53"/>
  <c r="I238" i="53"/>
  <c r="R238" i="53"/>
  <c r="AM238" i="53"/>
  <c r="J238" i="53"/>
  <c r="S238" i="53"/>
  <c r="AN238" i="53"/>
  <c r="K238" i="53"/>
  <c r="T238" i="53"/>
  <c r="AO238" i="53"/>
  <c r="M239" i="53"/>
  <c r="V239" i="53"/>
  <c r="AH239" i="53"/>
  <c r="W239" i="53"/>
  <c r="AI239" i="53"/>
  <c r="O239" i="53"/>
  <c r="X239" i="53"/>
  <c r="AJ239" i="53"/>
  <c r="P239" i="53"/>
  <c r="Y239" i="53"/>
  <c r="AK239" i="53"/>
  <c r="Q239" i="53"/>
  <c r="Z239" i="53"/>
  <c r="AL239" i="53"/>
  <c r="R239" i="53"/>
  <c r="AA239" i="53"/>
  <c r="AM239" i="53"/>
  <c r="S239" i="53"/>
  <c r="AB239" i="53"/>
  <c r="AN239" i="53"/>
  <c r="T239" i="53"/>
  <c r="AC239" i="53"/>
  <c r="AO239" i="53"/>
  <c r="M240" i="53"/>
  <c r="V240" i="53"/>
  <c r="AH240" i="53"/>
  <c r="W240" i="53"/>
  <c r="AI240" i="53"/>
  <c r="O240" i="53"/>
  <c r="X240" i="53"/>
  <c r="AJ240" i="53"/>
  <c r="P240" i="53"/>
  <c r="Y240" i="53"/>
  <c r="AK240" i="53"/>
  <c r="Q240" i="53"/>
  <c r="Z240" i="53"/>
  <c r="AL240" i="53"/>
  <c r="R240" i="53"/>
  <c r="AA240" i="53"/>
  <c r="AM240" i="53"/>
  <c r="S240" i="53"/>
  <c r="AB240" i="53"/>
  <c r="AN240" i="53"/>
  <c r="T240" i="53"/>
  <c r="AC240" i="53"/>
  <c r="AO240" i="53"/>
  <c r="M241" i="53"/>
  <c r="V241" i="53"/>
  <c r="AH241" i="53"/>
  <c r="W241" i="53"/>
  <c r="AI241" i="53"/>
  <c r="O241" i="53"/>
  <c r="X241" i="53"/>
  <c r="AJ241" i="53"/>
  <c r="P241" i="53"/>
  <c r="Y241" i="53"/>
  <c r="AK241" i="53"/>
  <c r="Q241" i="53"/>
  <c r="Z241" i="53"/>
  <c r="AL241" i="53"/>
  <c r="R241" i="53"/>
  <c r="AA241" i="53"/>
  <c r="AM241" i="53"/>
  <c r="S241" i="53"/>
  <c r="AB241" i="53"/>
  <c r="AN241" i="53"/>
  <c r="T241" i="53"/>
  <c r="AC241" i="53"/>
  <c r="AO241" i="53"/>
  <c r="M242" i="53"/>
  <c r="V242" i="53"/>
  <c r="AH242" i="53"/>
  <c r="W242" i="53"/>
  <c r="AI242" i="53"/>
  <c r="O242" i="53"/>
  <c r="X242" i="53"/>
  <c r="AJ242" i="53"/>
  <c r="P242" i="53"/>
  <c r="Y242" i="53"/>
  <c r="AK242" i="53"/>
  <c r="Q242" i="53"/>
  <c r="Z242" i="53"/>
  <c r="AL242" i="53"/>
  <c r="R242" i="53"/>
  <c r="AA242" i="53"/>
  <c r="AM242" i="53"/>
  <c r="S242" i="53"/>
  <c r="AB242" i="53"/>
  <c r="AN242" i="53"/>
  <c r="T242" i="53"/>
  <c r="AC242" i="53"/>
  <c r="AO242" i="53"/>
  <c r="M243" i="53"/>
  <c r="V243" i="53"/>
  <c r="AH243" i="53"/>
  <c r="W243" i="53"/>
  <c r="AI243" i="53"/>
  <c r="O243" i="53"/>
  <c r="X243" i="53"/>
  <c r="AJ243" i="53"/>
  <c r="P243" i="53"/>
  <c r="Y243" i="53"/>
  <c r="AK243" i="53"/>
  <c r="Q243" i="53"/>
  <c r="Z243" i="53"/>
  <c r="AL243" i="53"/>
  <c r="R243" i="53"/>
  <c r="AA243" i="53"/>
  <c r="AM243" i="53"/>
  <c r="S243" i="53"/>
  <c r="AB243" i="53"/>
  <c r="AN243" i="53"/>
  <c r="T243" i="53"/>
  <c r="AC243" i="53"/>
  <c r="AO243" i="53"/>
  <c r="M244" i="53"/>
  <c r="V244" i="53"/>
  <c r="AH244" i="53"/>
  <c r="W244" i="53"/>
  <c r="AI244" i="53"/>
  <c r="O244" i="53"/>
  <c r="X244" i="53"/>
  <c r="AJ244" i="53"/>
  <c r="P244" i="53"/>
  <c r="Y244" i="53"/>
  <c r="AK244" i="53"/>
  <c r="Q244" i="53"/>
  <c r="Z244" i="53"/>
  <c r="AL244" i="53"/>
  <c r="R244" i="53"/>
  <c r="AA244" i="53"/>
  <c r="AM244" i="53"/>
  <c r="S244" i="53"/>
  <c r="AB244" i="53"/>
  <c r="AN244" i="53"/>
  <c r="T244" i="53"/>
  <c r="AC244" i="53"/>
  <c r="AO244" i="53"/>
  <c r="M245" i="53"/>
  <c r="V245" i="53"/>
  <c r="AH245" i="53"/>
  <c r="W245" i="53"/>
  <c r="AI245" i="53"/>
  <c r="O245" i="53"/>
  <c r="X245" i="53"/>
  <c r="AJ245" i="53"/>
  <c r="P245" i="53"/>
  <c r="Y245" i="53"/>
  <c r="AK245" i="53"/>
  <c r="Q245" i="53"/>
  <c r="Z245" i="53"/>
  <c r="AL245" i="53"/>
  <c r="R245" i="53"/>
  <c r="AA245" i="53"/>
  <c r="AM245" i="53"/>
  <c r="S245" i="53"/>
  <c r="AB245" i="53"/>
  <c r="AN245" i="53"/>
  <c r="T245" i="53"/>
  <c r="AC245" i="53"/>
  <c r="AO245" i="53"/>
  <c r="M246" i="53"/>
  <c r="V246" i="53"/>
  <c r="AH246" i="53"/>
  <c r="W246" i="53"/>
  <c r="AI246" i="53"/>
  <c r="O246" i="53"/>
  <c r="X246" i="53"/>
  <c r="AJ246" i="53"/>
  <c r="P246" i="53"/>
  <c r="Y246" i="53"/>
  <c r="AK246" i="53"/>
  <c r="Q246" i="53"/>
  <c r="Z246" i="53"/>
  <c r="AL246" i="53"/>
  <c r="R246" i="53"/>
  <c r="AA246" i="53"/>
  <c r="AM246" i="53"/>
  <c r="S246" i="53"/>
  <c r="AB246" i="53"/>
  <c r="AN246" i="53"/>
  <c r="T246" i="53"/>
  <c r="AC246" i="53"/>
  <c r="AO246" i="53"/>
  <c r="M247" i="53"/>
  <c r="V247" i="53"/>
  <c r="AH247" i="53"/>
  <c r="W247" i="53"/>
  <c r="AI247" i="53"/>
  <c r="O247" i="53"/>
  <c r="X247" i="53"/>
  <c r="AJ247" i="53"/>
  <c r="P247" i="53"/>
  <c r="Y247" i="53"/>
  <c r="AK247" i="53"/>
  <c r="Q247" i="53"/>
  <c r="Z247" i="53"/>
  <c r="AL247" i="53"/>
  <c r="R247" i="53"/>
  <c r="AA247" i="53"/>
  <c r="AM247" i="53"/>
  <c r="S247" i="53"/>
  <c r="AB247" i="53"/>
  <c r="AN247" i="53"/>
  <c r="T247" i="53"/>
  <c r="AC247" i="53"/>
  <c r="AO247" i="53"/>
  <c r="M248" i="53"/>
  <c r="V248" i="53"/>
  <c r="AH248" i="53"/>
  <c r="W248" i="53"/>
  <c r="AI248" i="53"/>
  <c r="O248" i="53"/>
  <c r="X248" i="53"/>
  <c r="AJ248" i="53"/>
  <c r="P248" i="53"/>
  <c r="Y248" i="53"/>
  <c r="AK248" i="53"/>
  <c r="Q248" i="53"/>
  <c r="Z248" i="53"/>
  <c r="AL248" i="53"/>
  <c r="R248" i="53"/>
  <c r="AA248" i="53"/>
  <c r="AM248" i="53"/>
  <c r="S248" i="53"/>
  <c r="AB248" i="53"/>
  <c r="AN248" i="53"/>
  <c r="T248" i="53"/>
  <c r="AC248" i="53"/>
  <c r="AO248" i="53"/>
  <c r="M249" i="53"/>
  <c r="V249" i="53"/>
  <c r="AH249" i="53"/>
  <c r="W249" i="53"/>
  <c r="AI249" i="53"/>
  <c r="O249" i="53"/>
  <c r="X249" i="53"/>
  <c r="AJ249" i="53"/>
  <c r="P249" i="53"/>
  <c r="Y249" i="53"/>
  <c r="AK249" i="53"/>
  <c r="Q249" i="53"/>
  <c r="Z249" i="53"/>
  <c r="AL249" i="53"/>
  <c r="R249" i="53"/>
  <c r="AA249" i="53"/>
  <c r="AM249" i="53"/>
  <c r="S249" i="53"/>
  <c r="AB249" i="53"/>
  <c r="AN249" i="53"/>
  <c r="T249" i="53"/>
  <c r="AC249" i="53"/>
  <c r="AO249" i="53"/>
  <c r="M250" i="53"/>
  <c r="V250" i="53"/>
  <c r="AH250" i="53"/>
  <c r="W250" i="53"/>
  <c r="AI250" i="53"/>
  <c r="O250" i="53"/>
  <c r="X250" i="53"/>
  <c r="AJ250" i="53"/>
  <c r="P250" i="53"/>
  <c r="Y250" i="53"/>
  <c r="AK250" i="53"/>
  <c r="Q250" i="53"/>
  <c r="Z250" i="53"/>
  <c r="AL250" i="53"/>
  <c r="R250" i="53"/>
  <c r="AA250" i="53"/>
  <c r="AM250" i="53"/>
  <c r="S250" i="53"/>
  <c r="AB250" i="53"/>
  <c r="AN250" i="53"/>
  <c r="T250" i="53"/>
  <c r="AC250" i="53"/>
  <c r="AO250" i="53"/>
  <c r="M251" i="53"/>
  <c r="V251" i="53"/>
  <c r="AH251" i="53"/>
  <c r="W251" i="53"/>
  <c r="AI251" i="53"/>
  <c r="O251" i="53"/>
  <c r="X251" i="53"/>
  <c r="AJ251" i="53"/>
  <c r="P251" i="53"/>
  <c r="Y251" i="53"/>
  <c r="AK251" i="53"/>
  <c r="Q251" i="53"/>
  <c r="Z251" i="53"/>
  <c r="AL251" i="53"/>
  <c r="R251" i="53"/>
  <c r="AA251" i="53"/>
  <c r="AM251" i="53"/>
  <c r="S251" i="53"/>
  <c r="AB251" i="53"/>
  <c r="AN251" i="53"/>
  <c r="T251" i="53"/>
  <c r="AC251" i="53"/>
  <c r="AO251" i="53"/>
  <c r="M252" i="53"/>
  <c r="V252" i="53"/>
  <c r="AH252" i="53"/>
  <c r="W252" i="53"/>
  <c r="AI252" i="53"/>
  <c r="O252" i="53"/>
  <c r="X252" i="53"/>
  <c r="AJ252" i="53"/>
  <c r="P252" i="53"/>
  <c r="Y252" i="53"/>
  <c r="AK252" i="53"/>
  <c r="Q252" i="53"/>
  <c r="Z252" i="53"/>
  <c r="AL252" i="53"/>
  <c r="R252" i="53"/>
  <c r="AA252" i="53"/>
  <c r="AM252" i="53"/>
  <c r="S252" i="53"/>
  <c r="AB252" i="53"/>
  <c r="AN252" i="53"/>
  <c r="T252" i="53"/>
  <c r="AC252" i="53"/>
  <c r="AO252" i="53"/>
  <c r="M253" i="53"/>
  <c r="V253" i="53"/>
  <c r="AH253" i="53"/>
  <c r="W253" i="53"/>
  <c r="AI253" i="53"/>
  <c r="O253" i="53"/>
  <c r="X253" i="53"/>
  <c r="AJ253" i="53"/>
  <c r="P253" i="53"/>
  <c r="Y253" i="53"/>
  <c r="AK253" i="53"/>
  <c r="Q253" i="53"/>
  <c r="Z253" i="53"/>
  <c r="AL253" i="53"/>
  <c r="R253" i="53"/>
  <c r="AA253" i="53"/>
  <c r="AM253" i="53"/>
  <c r="S253" i="53"/>
  <c r="AB253" i="53"/>
  <c r="AN253" i="53"/>
  <c r="T253" i="53"/>
  <c r="AC253" i="53"/>
  <c r="AO253" i="53"/>
  <c r="M254" i="53"/>
  <c r="V254" i="53"/>
  <c r="AH254" i="53"/>
  <c r="W254" i="53"/>
  <c r="AI254" i="53"/>
  <c r="O254" i="53"/>
  <c r="X254" i="53"/>
  <c r="AJ254" i="53"/>
  <c r="P254" i="53"/>
  <c r="Y254" i="53"/>
  <c r="AK254" i="53"/>
  <c r="Q254" i="53"/>
  <c r="Z254" i="53"/>
  <c r="AL254" i="53"/>
  <c r="R254" i="53"/>
  <c r="AA254" i="53"/>
  <c r="AM254" i="53"/>
  <c r="S254" i="53"/>
  <c r="AB254" i="53"/>
  <c r="AN254" i="53"/>
  <c r="T254" i="53"/>
  <c r="AC254" i="53"/>
  <c r="AO254" i="53"/>
  <c r="M255" i="53"/>
  <c r="V255" i="53"/>
  <c r="AH255" i="53"/>
  <c r="W255" i="53"/>
  <c r="AI255" i="53"/>
  <c r="O255" i="53"/>
  <c r="X255" i="53"/>
  <c r="AJ255" i="53"/>
  <c r="P255" i="53"/>
  <c r="Y255" i="53"/>
  <c r="AK255" i="53"/>
  <c r="Q255" i="53"/>
  <c r="Z255" i="53"/>
  <c r="AL255" i="53"/>
  <c r="R255" i="53"/>
  <c r="AA255" i="53"/>
  <c r="AM255" i="53"/>
  <c r="S255" i="53"/>
  <c r="AB255" i="53"/>
  <c r="AN255" i="53"/>
  <c r="T255" i="53"/>
  <c r="AC255" i="53"/>
  <c r="AO255" i="53"/>
  <c r="M256" i="53"/>
  <c r="V256" i="53"/>
  <c r="AH256" i="53"/>
  <c r="W256" i="53"/>
  <c r="AI256" i="53"/>
  <c r="O256" i="53"/>
  <c r="X256" i="53"/>
  <c r="AJ256" i="53"/>
  <c r="P256" i="53"/>
  <c r="Y256" i="53"/>
  <c r="AK256" i="53"/>
  <c r="Q256" i="53"/>
  <c r="Z256" i="53"/>
  <c r="AL256" i="53"/>
  <c r="R256" i="53"/>
  <c r="AA256" i="53"/>
  <c r="AM256" i="53"/>
  <c r="S256" i="53"/>
  <c r="AB256" i="53"/>
  <c r="AN256" i="53"/>
  <c r="T256" i="53"/>
  <c r="AC256" i="53"/>
  <c r="AO256" i="53"/>
  <c r="M257" i="53"/>
  <c r="V257" i="53"/>
  <c r="AH257" i="53"/>
  <c r="W257" i="53"/>
  <c r="AI257" i="53"/>
  <c r="O257" i="53"/>
  <c r="X257" i="53"/>
  <c r="AJ257" i="53"/>
  <c r="P257" i="53"/>
  <c r="Y257" i="53"/>
  <c r="AK257" i="53"/>
  <c r="Q257" i="53"/>
  <c r="Z257" i="53"/>
  <c r="AL257" i="53"/>
  <c r="R257" i="53"/>
  <c r="AA257" i="53"/>
  <c r="AM257" i="53"/>
  <c r="S257" i="53"/>
  <c r="AB257" i="53"/>
  <c r="AN257" i="53"/>
  <c r="T257" i="53"/>
  <c r="AC257" i="53"/>
  <c r="AO257" i="53"/>
  <c r="M258" i="53"/>
  <c r="V258" i="53"/>
  <c r="AH258" i="53"/>
  <c r="W258" i="53"/>
  <c r="AI258" i="53"/>
  <c r="O258" i="53"/>
  <c r="X258" i="53"/>
  <c r="AJ258" i="53"/>
  <c r="P258" i="53"/>
  <c r="Y258" i="53"/>
  <c r="AK258" i="53"/>
  <c r="Q258" i="53"/>
  <c r="Z258" i="53"/>
  <c r="AL258" i="53"/>
  <c r="R258" i="53"/>
  <c r="AA258" i="53"/>
  <c r="AM258" i="53"/>
  <c r="S258" i="53"/>
  <c r="AB258" i="53"/>
  <c r="AN258" i="53"/>
  <c r="T258" i="53"/>
  <c r="AC258" i="53"/>
  <c r="AO258" i="53"/>
  <c r="M259" i="53"/>
  <c r="V259" i="53"/>
  <c r="AH259" i="53"/>
  <c r="W259" i="53"/>
  <c r="AI259" i="53"/>
  <c r="O259" i="53"/>
  <c r="X259" i="53"/>
  <c r="AJ259" i="53"/>
  <c r="P259" i="53"/>
  <c r="Y259" i="53"/>
  <c r="AK259" i="53"/>
  <c r="Q259" i="53"/>
  <c r="Z259" i="53"/>
  <c r="AL259" i="53"/>
  <c r="R259" i="53"/>
  <c r="AA259" i="53"/>
  <c r="AM259" i="53"/>
  <c r="S259" i="53"/>
  <c r="AB259" i="53"/>
  <c r="AN259" i="53"/>
  <c r="T259" i="53"/>
  <c r="AC259" i="53"/>
  <c r="AO259" i="53"/>
  <c r="M260" i="53"/>
  <c r="V260" i="53"/>
  <c r="AH260" i="53"/>
  <c r="W260" i="53"/>
  <c r="AI260" i="53"/>
  <c r="O260" i="53"/>
  <c r="X260" i="53"/>
  <c r="AJ260" i="53"/>
  <c r="P260" i="53"/>
  <c r="Y260" i="53"/>
  <c r="AK260" i="53"/>
  <c r="Q260" i="53"/>
  <c r="Z260" i="53"/>
  <c r="AL260" i="53"/>
  <c r="R260" i="53"/>
  <c r="AA260" i="53"/>
  <c r="AM260" i="53"/>
  <c r="S260" i="53"/>
  <c r="AB260" i="53"/>
  <c r="AN260" i="53"/>
  <c r="T260" i="53"/>
  <c r="AC260" i="53"/>
  <c r="AO260" i="53"/>
  <c r="M261" i="53"/>
  <c r="V261" i="53"/>
  <c r="AH261" i="53"/>
  <c r="W261" i="53"/>
  <c r="AI261" i="53"/>
  <c r="O261" i="53"/>
  <c r="X261" i="53"/>
  <c r="AJ261" i="53"/>
  <c r="P261" i="53"/>
  <c r="Y261" i="53"/>
  <c r="AK261" i="53"/>
  <c r="Q261" i="53"/>
  <c r="Z261" i="53"/>
  <c r="AL261" i="53"/>
  <c r="R261" i="53"/>
  <c r="AA261" i="53"/>
  <c r="AM261" i="53"/>
  <c r="S261" i="53"/>
  <c r="AB261" i="53"/>
  <c r="AN261" i="53"/>
  <c r="T261" i="53"/>
  <c r="AC261" i="53"/>
  <c r="AO261" i="53"/>
  <c r="M262" i="53"/>
  <c r="V262" i="53"/>
  <c r="AH262" i="53"/>
  <c r="W262" i="53"/>
  <c r="AI262" i="53"/>
  <c r="O262" i="53"/>
  <c r="X262" i="53"/>
  <c r="AJ262" i="53"/>
  <c r="P262" i="53"/>
  <c r="Y262" i="53"/>
  <c r="AK262" i="53"/>
  <c r="Q262" i="53"/>
  <c r="Z262" i="53"/>
  <c r="AL262" i="53"/>
  <c r="R262" i="53"/>
  <c r="AA262" i="53"/>
  <c r="AM262" i="53"/>
  <c r="S262" i="53"/>
  <c r="AB262" i="53"/>
  <c r="AN262" i="53"/>
  <c r="T262" i="53"/>
  <c r="AC262" i="53"/>
  <c r="AO262" i="53"/>
  <c r="M263" i="53"/>
  <c r="V263" i="53"/>
  <c r="AH263" i="53"/>
  <c r="W263" i="53"/>
  <c r="AI263" i="53"/>
  <c r="O263" i="53"/>
  <c r="X263" i="53"/>
  <c r="AJ263" i="53"/>
  <c r="P263" i="53"/>
  <c r="Y263" i="53"/>
  <c r="AK263" i="53"/>
  <c r="Q263" i="53"/>
  <c r="Z263" i="53"/>
  <c r="AL263" i="53"/>
  <c r="R263" i="53"/>
  <c r="AA263" i="53"/>
  <c r="AM263" i="53"/>
  <c r="S263" i="53"/>
  <c r="AB263" i="53"/>
  <c r="AN263" i="53"/>
  <c r="T263" i="53"/>
  <c r="AC263" i="53"/>
  <c r="AO263" i="53"/>
  <c r="M264" i="53"/>
  <c r="V264" i="53"/>
  <c r="AH264" i="53"/>
  <c r="W264" i="53"/>
  <c r="AI264" i="53"/>
  <c r="O264" i="53"/>
  <c r="X264" i="53"/>
  <c r="AJ264" i="53"/>
  <c r="P264" i="53"/>
  <c r="Y264" i="53"/>
  <c r="AK264" i="53"/>
  <c r="Q264" i="53"/>
  <c r="Z264" i="53"/>
  <c r="AL264" i="53"/>
  <c r="R264" i="53"/>
  <c r="AA264" i="53"/>
  <c r="AM264" i="53"/>
  <c r="S264" i="53"/>
  <c r="AB264" i="53"/>
  <c r="AN264" i="53"/>
  <c r="T264" i="53"/>
  <c r="AC264" i="53"/>
  <c r="AO264" i="53"/>
  <c r="M265" i="53"/>
  <c r="V265" i="53"/>
  <c r="AH265" i="53"/>
  <c r="W265" i="53"/>
  <c r="AI265" i="53"/>
  <c r="O265" i="53"/>
  <c r="X265" i="53"/>
  <c r="AJ265" i="53"/>
  <c r="P265" i="53"/>
  <c r="Y265" i="53"/>
  <c r="AK265" i="53"/>
  <c r="Q265" i="53"/>
  <c r="Z265" i="53"/>
  <c r="AL265" i="53"/>
  <c r="R265" i="53"/>
  <c r="AA265" i="53"/>
  <c r="AM265" i="53"/>
  <c r="S265" i="53"/>
  <c r="AB265" i="53"/>
  <c r="AN265" i="53"/>
  <c r="T265" i="53"/>
  <c r="AC265" i="53"/>
  <c r="AO265" i="53"/>
  <c r="M266" i="53"/>
  <c r="V266" i="53"/>
  <c r="AH266" i="53"/>
  <c r="W266" i="53"/>
  <c r="AI266" i="53"/>
  <c r="O266" i="53"/>
  <c r="X266" i="53"/>
  <c r="AJ266" i="53"/>
  <c r="P266" i="53"/>
  <c r="Y266" i="53"/>
  <c r="AK266" i="53"/>
  <c r="Q266" i="53"/>
  <c r="Z266" i="53"/>
  <c r="AL266" i="53"/>
  <c r="R266" i="53"/>
  <c r="AA266" i="53"/>
  <c r="AM266" i="53"/>
  <c r="S266" i="53"/>
  <c r="AB266" i="53"/>
  <c r="AN266" i="53"/>
  <c r="T266" i="53"/>
  <c r="AC266" i="53"/>
  <c r="AO266" i="53"/>
  <c r="M267" i="53"/>
  <c r="V267" i="53"/>
  <c r="AH267" i="53"/>
  <c r="W267" i="53"/>
  <c r="AI267" i="53"/>
  <c r="O267" i="53"/>
  <c r="X267" i="53"/>
  <c r="AJ267" i="53"/>
  <c r="P267" i="53"/>
  <c r="Y267" i="53"/>
  <c r="AK267" i="53"/>
  <c r="Q267" i="53"/>
  <c r="Z267" i="53"/>
  <c r="AL267" i="53"/>
  <c r="R267" i="53"/>
  <c r="AA267" i="53"/>
  <c r="AM267" i="53"/>
  <c r="S267" i="53"/>
  <c r="AB267" i="53"/>
  <c r="AN267" i="53"/>
  <c r="T267" i="53"/>
  <c r="AC267" i="53"/>
  <c r="AO267" i="53"/>
  <c r="M268" i="53"/>
  <c r="V268" i="53"/>
  <c r="AH268" i="53"/>
  <c r="W268" i="53"/>
  <c r="AI268" i="53"/>
  <c r="O268" i="53"/>
  <c r="X268" i="53"/>
  <c r="AJ268" i="53"/>
  <c r="P268" i="53"/>
  <c r="Y268" i="53"/>
  <c r="AK268" i="53"/>
  <c r="Q268" i="53"/>
  <c r="Z268" i="53"/>
  <c r="AL268" i="53"/>
  <c r="R268" i="53"/>
  <c r="AA268" i="53"/>
  <c r="AM268" i="53"/>
  <c r="S268" i="53"/>
  <c r="AB268" i="53"/>
  <c r="AN268" i="53"/>
  <c r="T268" i="53"/>
  <c r="AC268" i="53"/>
  <c r="AO268" i="53"/>
  <c r="M269" i="53"/>
  <c r="V269" i="53"/>
  <c r="AH269" i="53"/>
  <c r="W269" i="53"/>
  <c r="AI269" i="53"/>
  <c r="O269" i="53"/>
  <c r="X269" i="53"/>
  <c r="AJ269" i="53"/>
  <c r="P269" i="53"/>
  <c r="Y269" i="53"/>
  <c r="AK269" i="53"/>
  <c r="Q269" i="53"/>
  <c r="Z269" i="53"/>
  <c r="AL269" i="53"/>
  <c r="R269" i="53"/>
  <c r="AA269" i="53"/>
  <c r="AM269" i="53"/>
  <c r="S269" i="53"/>
  <c r="AB269" i="53"/>
  <c r="AN269" i="53"/>
  <c r="T269" i="53"/>
  <c r="AC269" i="53"/>
  <c r="AO269" i="53"/>
  <c r="M270" i="53"/>
  <c r="V270" i="53"/>
  <c r="AH270" i="53"/>
  <c r="W270" i="53"/>
  <c r="AI270" i="53"/>
  <c r="O270" i="53"/>
  <c r="X270" i="53"/>
  <c r="AJ270" i="53"/>
  <c r="P270" i="53"/>
  <c r="Y270" i="53"/>
  <c r="AK270" i="53"/>
  <c r="Q270" i="53"/>
  <c r="Z270" i="53"/>
  <c r="AL270" i="53"/>
  <c r="R270" i="53"/>
  <c r="AA270" i="53"/>
  <c r="AM270" i="53"/>
  <c r="S270" i="53"/>
  <c r="AB270" i="53"/>
  <c r="AN270" i="53"/>
  <c r="T270" i="53"/>
  <c r="AC270" i="53"/>
  <c r="AO270" i="53"/>
  <c r="M271" i="53"/>
  <c r="V271" i="53"/>
  <c r="AH271" i="53"/>
  <c r="W271" i="53"/>
  <c r="AI271" i="53"/>
  <c r="O271" i="53"/>
  <c r="X271" i="53"/>
  <c r="AJ271" i="53"/>
  <c r="P271" i="53"/>
  <c r="Y271" i="53"/>
  <c r="AK271" i="53"/>
  <c r="Q271" i="53"/>
  <c r="Z271" i="53"/>
  <c r="AL271" i="53"/>
  <c r="R271" i="53"/>
  <c r="AA271" i="53"/>
  <c r="AM271" i="53"/>
  <c r="S271" i="53"/>
  <c r="AB271" i="53"/>
  <c r="AN271" i="53"/>
  <c r="T271" i="53"/>
  <c r="AC271" i="53"/>
  <c r="AO271" i="53"/>
  <c r="M272" i="53"/>
  <c r="V272" i="53"/>
  <c r="AH272" i="53"/>
  <c r="W272" i="53"/>
  <c r="AI272" i="53"/>
  <c r="O272" i="53"/>
  <c r="X272" i="53"/>
  <c r="AJ272" i="53"/>
  <c r="P272" i="53"/>
  <c r="Y272" i="53"/>
  <c r="AK272" i="53"/>
  <c r="Q272" i="53"/>
  <c r="Z272" i="53"/>
  <c r="AL272" i="53"/>
  <c r="R272" i="53"/>
  <c r="AA272" i="53"/>
  <c r="AM272" i="53"/>
  <c r="S272" i="53"/>
  <c r="AB272" i="53"/>
  <c r="AN272" i="53"/>
  <c r="T272" i="53"/>
  <c r="AC272" i="53"/>
  <c r="AO272" i="53"/>
  <c r="M273" i="53"/>
  <c r="V273" i="53"/>
  <c r="AH273" i="53"/>
  <c r="W273" i="53"/>
  <c r="AI273" i="53"/>
  <c r="O273" i="53"/>
  <c r="X273" i="53"/>
  <c r="AJ273" i="53"/>
  <c r="P273" i="53"/>
  <c r="Y273" i="53"/>
  <c r="AK273" i="53"/>
  <c r="Q273" i="53"/>
  <c r="Z273" i="53"/>
  <c r="AL273" i="53"/>
  <c r="R273" i="53"/>
  <c r="AA273" i="53"/>
  <c r="AM273" i="53"/>
  <c r="S273" i="53"/>
  <c r="AB273" i="53"/>
  <c r="AN273" i="53"/>
  <c r="T273" i="53"/>
  <c r="AC273" i="53"/>
  <c r="AO273" i="53"/>
  <c r="M274" i="53"/>
  <c r="V274" i="53"/>
  <c r="AH274" i="53"/>
  <c r="W274" i="53"/>
  <c r="AI274" i="53"/>
  <c r="O274" i="53"/>
  <c r="X274" i="53"/>
  <c r="AJ274" i="53"/>
  <c r="P274" i="53"/>
  <c r="Y274" i="53"/>
  <c r="AK274" i="53"/>
  <c r="Q274" i="53"/>
  <c r="Z274" i="53"/>
  <c r="AL274" i="53"/>
  <c r="R274" i="53"/>
  <c r="AA274" i="53"/>
  <c r="AM274" i="53"/>
  <c r="S274" i="53"/>
  <c r="AB274" i="53"/>
  <c r="AN274" i="53"/>
  <c r="T274" i="53"/>
  <c r="AC274" i="53"/>
  <c r="AO274" i="53"/>
  <c r="M275" i="53"/>
  <c r="V275" i="53"/>
  <c r="AH275" i="53"/>
  <c r="W275" i="53"/>
  <c r="AI275" i="53"/>
  <c r="O275" i="53"/>
  <c r="X275" i="53"/>
  <c r="AJ275" i="53"/>
  <c r="P275" i="53"/>
  <c r="Y275" i="53"/>
  <c r="AK275" i="53"/>
  <c r="Q275" i="53"/>
  <c r="Z275" i="53"/>
  <c r="AL275" i="53"/>
  <c r="R275" i="53"/>
  <c r="AA275" i="53"/>
  <c r="AM275" i="53"/>
  <c r="S275" i="53"/>
  <c r="AB275" i="53"/>
  <c r="AN275" i="53"/>
  <c r="T275" i="53"/>
  <c r="AC275" i="53"/>
  <c r="AO275" i="53"/>
  <c r="M276" i="53"/>
  <c r="V276" i="53"/>
  <c r="AH276" i="53"/>
  <c r="W276" i="53"/>
  <c r="AI276" i="53"/>
  <c r="O276" i="53"/>
  <c r="X276" i="53"/>
  <c r="AJ276" i="53"/>
  <c r="P276" i="53"/>
  <c r="Y276" i="53"/>
  <c r="AK276" i="53"/>
  <c r="Q276" i="53"/>
  <c r="Z276" i="53"/>
  <c r="AL276" i="53"/>
  <c r="R276" i="53"/>
  <c r="AA276" i="53"/>
  <c r="AM276" i="53"/>
  <c r="S276" i="53"/>
  <c r="AB276" i="53"/>
  <c r="AN276" i="53"/>
  <c r="T276" i="53"/>
  <c r="AC276" i="53"/>
  <c r="AO276" i="53"/>
  <c r="M277" i="53"/>
  <c r="V277" i="53"/>
  <c r="AH277" i="53"/>
  <c r="W277" i="53"/>
  <c r="AI277" i="53"/>
  <c r="O277" i="53"/>
  <c r="X277" i="53"/>
  <c r="AJ277" i="53"/>
  <c r="P277" i="53"/>
  <c r="Y277" i="53"/>
  <c r="AK277" i="53"/>
  <c r="Q277" i="53"/>
  <c r="Z277" i="53"/>
  <c r="AL277" i="53"/>
  <c r="R277" i="53"/>
  <c r="AA277" i="53"/>
  <c r="AM277" i="53"/>
  <c r="S277" i="53"/>
  <c r="AB277" i="53"/>
  <c r="AN277" i="53"/>
  <c r="T277" i="53"/>
  <c r="AC277" i="53"/>
  <c r="AO277" i="53"/>
  <c r="M278" i="53"/>
  <c r="V278" i="53"/>
  <c r="AH278" i="53"/>
  <c r="W278" i="53"/>
  <c r="AI278" i="53"/>
  <c r="O278" i="53"/>
  <c r="X278" i="53"/>
  <c r="AJ278" i="53"/>
  <c r="P278" i="53"/>
  <c r="Y278" i="53"/>
  <c r="AK278" i="53"/>
  <c r="Q278" i="53"/>
  <c r="Z278" i="53"/>
  <c r="AL278" i="53"/>
  <c r="R278" i="53"/>
  <c r="AA278" i="53"/>
  <c r="AM278" i="53"/>
  <c r="S278" i="53"/>
  <c r="AB278" i="53"/>
  <c r="AN278" i="53"/>
  <c r="T278" i="53"/>
  <c r="AC278" i="53"/>
  <c r="AO278" i="53"/>
  <c r="M279" i="53"/>
  <c r="V279" i="53"/>
  <c r="AH279" i="53"/>
  <c r="W279" i="53"/>
  <c r="AI279" i="53"/>
  <c r="O279" i="53"/>
  <c r="X279" i="53"/>
  <c r="AJ279" i="53"/>
  <c r="P279" i="53"/>
  <c r="Y279" i="53"/>
  <c r="AK279" i="53"/>
  <c r="Q279" i="53"/>
  <c r="Z279" i="53"/>
  <c r="AL279" i="53"/>
  <c r="R279" i="53"/>
  <c r="AA279" i="53"/>
  <c r="AM279" i="53"/>
  <c r="S279" i="53"/>
  <c r="AB279" i="53"/>
  <c r="AN279" i="53"/>
  <c r="T279" i="53"/>
  <c r="AC279" i="53"/>
  <c r="AO279" i="53"/>
  <c r="M280" i="53"/>
  <c r="V280" i="53"/>
  <c r="AH280" i="53"/>
  <c r="W280" i="53"/>
  <c r="AI280" i="53"/>
  <c r="O280" i="53"/>
  <c r="X280" i="53"/>
  <c r="AJ280" i="53"/>
  <c r="P280" i="53"/>
  <c r="Y280" i="53"/>
  <c r="AK280" i="53"/>
  <c r="Q280" i="53"/>
  <c r="Z280" i="53"/>
  <c r="AL280" i="53"/>
  <c r="R280" i="53"/>
  <c r="AA280" i="53"/>
  <c r="AM280" i="53"/>
  <c r="S280" i="53"/>
  <c r="AB280" i="53"/>
  <c r="AN280" i="53"/>
  <c r="T280" i="53"/>
  <c r="AC280" i="53"/>
  <c r="AO280" i="53"/>
  <c r="M281" i="53"/>
  <c r="V281" i="53"/>
  <c r="AH281" i="53"/>
  <c r="W281" i="53"/>
  <c r="AI281" i="53"/>
  <c r="O281" i="53"/>
  <c r="X281" i="53"/>
  <c r="AJ281" i="53"/>
  <c r="P281" i="53"/>
  <c r="Y281" i="53"/>
  <c r="AK281" i="53"/>
  <c r="Q281" i="53"/>
  <c r="Z281" i="53"/>
  <c r="AL281" i="53"/>
  <c r="R281" i="53"/>
  <c r="AA281" i="53"/>
  <c r="AM281" i="53"/>
  <c r="S281" i="53"/>
  <c r="AB281" i="53"/>
  <c r="AN281" i="53"/>
  <c r="T281" i="53"/>
  <c r="AC281" i="53"/>
  <c r="AO281" i="53"/>
  <c r="M282" i="53"/>
  <c r="V282" i="53"/>
  <c r="AH282" i="53"/>
  <c r="W282" i="53"/>
  <c r="AI282" i="53"/>
  <c r="O282" i="53"/>
  <c r="X282" i="53"/>
  <c r="AJ282" i="53"/>
  <c r="P282" i="53"/>
  <c r="Y282" i="53"/>
  <c r="AK282" i="53"/>
  <c r="Q282" i="53"/>
  <c r="Z282" i="53"/>
  <c r="AL282" i="53"/>
  <c r="R282" i="53"/>
  <c r="AA282" i="53"/>
  <c r="AM282" i="53"/>
  <c r="S282" i="53"/>
  <c r="AB282" i="53"/>
  <c r="AN282" i="53"/>
  <c r="T282" i="53"/>
  <c r="AC282" i="53"/>
  <c r="AO282" i="53"/>
  <c r="M283" i="53"/>
  <c r="V283" i="53"/>
  <c r="AH283" i="53"/>
  <c r="W283" i="53"/>
  <c r="AI283" i="53"/>
  <c r="O283" i="53"/>
  <c r="X283" i="53"/>
  <c r="AJ283" i="53"/>
  <c r="P283" i="53"/>
  <c r="Y283" i="53"/>
  <c r="AK283" i="53"/>
  <c r="Q283" i="53"/>
  <c r="Z283" i="53"/>
  <c r="AL283" i="53"/>
  <c r="R283" i="53"/>
  <c r="AA283" i="53"/>
  <c r="AM283" i="53"/>
  <c r="S283" i="53"/>
  <c r="AB283" i="53"/>
  <c r="AN283" i="53"/>
  <c r="T283" i="53"/>
  <c r="AC283" i="53"/>
  <c r="AO283" i="53"/>
  <c r="M284" i="53"/>
  <c r="V284" i="53"/>
  <c r="AH284" i="53"/>
  <c r="W284" i="53"/>
  <c r="AI284" i="53"/>
  <c r="O284" i="53"/>
  <c r="X284" i="53"/>
  <c r="AJ284" i="53"/>
  <c r="P284" i="53"/>
  <c r="Y284" i="53"/>
  <c r="AK284" i="53"/>
  <c r="Q284" i="53"/>
  <c r="Z284" i="53"/>
  <c r="AL284" i="53"/>
  <c r="R284" i="53"/>
  <c r="AA284" i="53"/>
  <c r="AM284" i="53"/>
  <c r="S284" i="53"/>
  <c r="AB284" i="53"/>
  <c r="AN284" i="53"/>
  <c r="T284" i="53"/>
  <c r="AC284" i="53"/>
  <c r="AO284" i="53"/>
  <c r="M285" i="53"/>
  <c r="V285" i="53"/>
  <c r="AH285" i="53"/>
  <c r="W285" i="53"/>
  <c r="AI285" i="53"/>
  <c r="O285" i="53"/>
  <c r="X285" i="53"/>
  <c r="AJ285" i="53"/>
  <c r="P285" i="53"/>
  <c r="Y285" i="53"/>
  <c r="AK285" i="53"/>
  <c r="Q285" i="53"/>
  <c r="Z285" i="53"/>
  <c r="AL285" i="53"/>
  <c r="R285" i="53"/>
  <c r="AA285" i="53"/>
  <c r="AM285" i="53"/>
  <c r="S285" i="53"/>
  <c r="AB285" i="53"/>
  <c r="AN285" i="53"/>
  <c r="T285" i="53"/>
  <c r="AC285" i="53"/>
  <c r="AO285" i="53"/>
  <c r="M286" i="53"/>
  <c r="V286" i="53"/>
  <c r="AH286" i="53"/>
  <c r="W286" i="53"/>
  <c r="AI286" i="53"/>
  <c r="O286" i="53"/>
  <c r="X286" i="53"/>
  <c r="AJ286" i="53"/>
  <c r="P286" i="53"/>
  <c r="Y286" i="53"/>
  <c r="AK286" i="53"/>
  <c r="Q286" i="53"/>
  <c r="Z286" i="53"/>
  <c r="AL286" i="53"/>
  <c r="R286" i="53"/>
  <c r="AA286" i="53"/>
  <c r="AM286" i="53"/>
  <c r="S286" i="53"/>
  <c r="AB286" i="53"/>
  <c r="AN286" i="53"/>
  <c r="T286" i="53"/>
  <c r="AC286" i="53"/>
  <c r="AO286" i="53"/>
  <c r="M287" i="53"/>
  <c r="V287" i="53"/>
  <c r="AH287" i="53"/>
  <c r="W287" i="53"/>
  <c r="AI287" i="53"/>
  <c r="O287" i="53"/>
  <c r="X287" i="53"/>
  <c r="AJ287" i="53"/>
  <c r="P287" i="53"/>
  <c r="Y287" i="53"/>
  <c r="AK287" i="53"/>
  <c r="Q287" i="53"/>
  <c r="Z287" i="53"/>
  <c r="AL287" i="53"/>
  <c r="R287" i="53"/>
  <c r="AA287" i="53"/>
  <c r="AM287" i="53"/>
  <c r="S287" i="53"/>
  <c r="AB287" i="53"/>
  <c r="AN287" i="53"/>
  <c r="T287" i="53"/>
  <c r="AC287" i="53"/>
  <c r="AO287" i="53"/>
  <c r="M288" i="53"/>
  <c r="V288" i="53"/>
  <c r="AH288" i="53"/>
  <c r="W288" i="53"/>
  <c r="AI288" i="53"/>
  <c r="O288" i="53"/>
  <c r="X288" i="53"/>
  <c r="AJ288" i="53"/>
  <c r="P288" i="53"/>
  <c r="Y288" i="53"/>
  <c r="AK288" i="53"/>
  <c r="Q288" i="53"/>
  <c r="Z288" i="53"/>
  <c r="AL288" i="53"/>
  <c r="R288" i="53"/>
  <c r="AA288" i="53"/>
  <c r="AM288" i="53"/>
  <c r="S288" i="53"/>
  <c r="AB288" i="53"/>
  <c r="AN288" i="53"/>
  <c r="T288" i="53"/>
  <c r="AC288" i="53"/>
  <c r="AO288" i="53"/>
  <c r="M289" i="53"/>
  <c r="V289" i="53"/>
  <c r="AH289" i="53"/>
  <c r="W289" i="53"/>
  <c r="AI289" i="53"/>
  <c r="O289" i="53"/>
  <c r="X289" i="53"/>
  <c r="AJ289" i="53"/>
  <c r="P289" i="53"/>
  <c r="Y289" i="53"/>
  <c r="AK289" i="53"/>
  <c r="Q289" i="53"/>
  <c r="Z289" i="53"/>
  <c r="AL289" i="53"/>
  <c r="R289" i="53"/>
  <c r="AA289" i="53"/>
  <c r="AM289" i="53"/>
  <c r="S289" i="53"/>
  <c r="AB289" i="53"/>
  <c r="AN289" i="53"/>
  <c r="T289" i="53"/>
  <c r="AC289" i="53"/>
  <c r="AO289" i="53"/>
  <c r="M290" i="53"/>
  <c r="V290" i="53"/>
  <c r="AH290" i="53"/>
  <c r="W290" i="53"/>
  <c r="AI290" i="53"/>
  <c r="O290" i="53"/>
  <c r="X290" i="53"/>
  <c r="AJ290" i="53"/>
  <c r="P290" i="53"/>
  <c r="Y290" i="53"/>
  <c r="AK290" i="53"/>
  <c r="Q290" i="53"/>
  <c r="Z290" i="53"/>
  <c r="AL290" i="53"/>
  <c r="R290" i="53"/>
  <c r="AA290" i="53"/>
  <c r="AM290" i="53"/>
  <c r="S290" i="53"/>
  <c r="AB290" i="53"/>
  <c r="AN290" i="53"/>
  <c r="T290" i="53"/>
  <c r="AC290" i="53"/>
  <c r="AO290" i="53"/>
  <c r="M291" i="53"/>
  <c r="V291" i="53"/>
  <c r="AH291" i="53"/>
  <c r="W291" i="53"/>
  <c r="AI291" i="53"/>
  <c r="O291" i="53"/>
  <c r="X291" i="53"/>
  <c r="AJ291" i="53"/>
  <c r="P291" i="53"/>
  <c r="Y291" i="53"/>
  <c r="AK291" i="53"/>
  <c r="Q291" i="53"/>
  <c r="Z291" i="53"/>
  <c r="AL291" i="53"/>
  <c r="R291" i="53"/>
  <c r="AA291" i="53"/>
  <c r="AM291" i="53"/>
  <c r="S291" i="53"/>
  <c r="AB291" i="53"/>
  <c r="AN291" i="53"/>
  <c r="T291" i="53"/>
  <c r="AC291" i="53"/>
  <c r="AO291" i="53"/>
  <c r="M292" i="53"/>
  <c r="V292" i="53"/>
  <c r="AH292" i="53"/>
  <c r="W292" i="53"/>
  <c r="AI292" i="53"/>
  <c r="O292" i="53"/>
  <c r="X292" i="53"/>
  <c r="AJ292" i="53"/>
  <c r="P292" i="53"/>
  <c r="Y292" i="53"/>
  <c r="AK292" i="53"/>
  <c r="Q292" i="53"/>
  <c r="Z292" i="53"/>
  <c r="AL292" i="53"/>
  <c r="R292" i="53"/>
  <c r="AA292" i="53"/>
  <c r="AM292" i="53"/>
  <c r="S292" i="53"/>
  <c r="AB292" i="53"/>
  <c r="AN292" i="53"/>
  <c r="T292" i="53"/>
  <c r="AC292" i="53"/>
  <c r="AO292" i="53"/>
  <c r="M293" i="53"/>
  <c r="V293" i="53"/>
  <c r="AH293" i="53"/>
  <c r="W293" i="53"/>
  <c r="AI293" i="53"/>
  <c r="O293" i="53"/>
  <c r="X293" i="53"/>
  <c r="AJ293" i="53"/>
  <c r="P293" i="53"/>
  <c r="Y293" i="53"/>
  <c r="AK293" i="53"/>
  <c r="Q293" i="53"/>
  <c r="Z293" i="53"/>
  <c r="AL293" i="53"/>
  <c r="R293" i="53"/>
  <c r="AA293" i="53"/>
  <c r="AM293" i="53"/>
  <c r="S293" i="53"/>
  <c r="AB293" i="53"/>
  <c r="AN293" i="53"/>
  <c r="T293" i="53"/>
  <c r="AC293" i="53"/>
  <c r="AO293" i="53"/>
  <c r="M294" i="53"/>
  <c r="V294" i="53"/>
  <c r="AH294" i="53"/>
  <c r="W294" i="53"/>
  <c r="AI294" i="53"/>
  <c r="O294" i="53"/>
  <c r="X294" i="53"/>
  <c r="AJ294" i="53"/>
  <c r="P294" i="53"/>
  <c r="Y294" i="53"/>
  <c r="AK294" i="53"/>
  <c r="Q294" i="53"/>
  <c r="Z294" i="53"/>
  <c r="AL294" i="53"/>
  <c r="R294" i="53"/>
  <c r="AA294" i="53"/>
  <c r="AM294" i="53"/>
  <c r="S294" i="53"/>
  <c r="AB294" i="53"/>
  <c r="AN294" i="53"/>
  <c r="T294" i="53"/>
  <c r="AC294" i="53"/>
  <c r="AO294" i="53"/>
  <c r="M295" i="53"/>
  <c r="V295" i="53"/>
  <c r="AH295" i="53"/>
  <c r="W295" i="53"/>
  <c r="AI295" i="53"/>
  <c r="O295" i="53"/>
  <c r="X295" i="53"/>
  <c r="AJ295" i="53"/>
  <c r="P295" i="53"/>
  <c r="Y295" i="53"/>
  <c r="AK295" i="53"/>
  <c r="Q295" i="53"/>
  <c r="Z295" i="53"/>
  <c r="AL295" i="53"/>
  <c r="R295" i="53"/>
  <c r="AA295" i="53"/>
  <c r="AM295" i="53"/>
  <c r="S295" i="53"/>
  <c r="AB295" i="53"/>
  <c r="AN295" i="53"/>
  <c r="T295" i="53"/>
  <c r="AC295" i="53"/>
  <c r="AO295" i="53"/>
  <c r="M296" i="53"/>
  <c r="V296" i="53"/>
  <c r="AH296" i="53"/>
  <c r="W296" i="53"/>
  <c r="AI296" i="53"/>
  <c r="O296" i="53"/>
  <c r="X296" i="53"/>
  <c r="AJ296" i="53"/>
  <c r="P296" i="53"/>
  <c r="Y296" i="53"/>
  <c r="AK296" i="53"/>
  <c r="Q296" i="53"/>
  <c r="Z296" i="53"/>
  <c r="AL296" i="53"/>
  <c r="R296" i="53"/>
  <c r="AA296" i="53"/>
  <c r="AM296" i="53"/>
  <c r="S296" i="53"/>
  <c r="AB296" i="53"/>
  <c r="AN296" i="53"/>
  <c r="T296" i="53"/>
  <c r="AC296" i="53"/>
  <c r="AO296" i="53"/>
  <c r="M297" i="53"/>
  <c r="V297" i="53"/>
  <c r="AH297" i="53"/>
  <c r="W297" i="53"/>
  <c r="AI297" i="53"/>
  <c r="O297" i="53"/>
  <c r="X297" i="53"/>
  <c r="AJ297" i="53"/>
  <c r="P297" i="53"/>
  <c r="Y297" i="53"/>
  <c r="AK297" i="53"/>
  <c r="Q297" i="53"/>
  <c r="Z297" i="53"/>
  <c r="AL297" i="53"/>
  <c r="R297" i="53"/>
  <c r="AA297" i="53"/>
  <c r="AM297" i="53"/>
  <c r="S297" i="53"/>
  <c r="AB297" i="53"/>
  <c r="AN297" i="53"/>
  <c r="T297" i="53"/>
  <c r="AC297" i="53"/>
  <c r="AO297" i="53"/>
  <c r="M298" i="53"/>
  <c r="V298" i="53"/>
  <c r="AH298" i="53"/>
  <c r="W298" i="53"/>
  <c r="AI298" i="53"/>
  <c r="O298" i="53"/>
  <c r="X298" i="53"/>
  <c r="AJ298" i="53"/>
  <c r="P298" i="53"/>
  <c r="Y298" i="53"/>
  <c r="AK298" i="53"/>
  <c r="Q298" i="53"/>
  <c r="Z298" i="53"/>
  <c r="AL298" i="53"/>
  <c r="R298" i="53"/>
  <c r="AA298" i="53"/>
  <c r="AM298" i="53"/>
  <c r="S298" i="53"/>
  <c r="AB298" i="53"/>
  <c r="AN298" i="53"/>
  <c r="T298" i="53"/>
  <c r="AC298" i="53"/>
  <c r="AO298" i="53"/>
  <c r="M299" i="53"/>
  <c r="V299" i="53"/>
  <c r="AH299" i="53"/>
  <c r="W299" i="53"/>
  <c r="AI299" i="53"/>
  <c r="O299" i="53"/>
  <c r="X299" i="53"/>
  <c r="AJ299" i="53"/>
  <c r="P299" i="53"/>
  <c r="Y299" i="53"/>
  <c r="AK299" i="53"/>
  <c r="Q299" i="53"/>
  <c r="Z299" i="53"/>
  <c r="AL299" i="53"/>
  <c r="R299" i="53"/>
  <c r="AA299" i="53"/>
  <c r="AM299" i="53"/>
  <c r="S299" i="53"/>
  <c r="AB299" i="53"/>
  <c r="AN299" i="53"/>
  <c r="T299" i="53"/>
  <c r="AC299" i="53"/>
  <c r="AO299" i="53"/>
  <c r="M300" i="53"/>
  <c r="V300" i="53"/>
  <c r="AH300" i="53"/>
  <c r="W300" i="53"/>
  <c r="AI300" i="53"/>
  <c r="O300" i="53"/>
  <c r="X300" i="53"/>
  <c r="AJ300" i="53"/>
  <c r="P300" i="53"/>
  <c r="Y300" i="53"/>
  <c r="AK300" i="53"/>
  <c r="Q300" i="53"/>
  <c r="Z300" i="53"/>
  <c r="AL300" i="53"/>
  <c r="R300" i="53"/>
  <c r="AA300" i="53"/>
  <c r="AM300" i="53"/>
  <c r="S300" i="53"/>
  <c r="AB300" i="53"/>
  <c r="AN300" i="53"/>
  <c r="T300" i="53"/>
  <c r="AC300" i="53"/>
  <c r="AO300" i="53"/>
  <c r="M301" i="53"/>
  <c r="V301" i="53"/>
  <c r="AH301" i="53"/>
  <c r="W301" i="53"/>
  <c r="AI301" i="53"/>
  <c r="O301" i="53"/>
  <c r="X301" i="53"/>
  <c r="AJ301" i="53"/>
  <c r="P301" i="53"/>
  <c r="Y301" i="53"/>
  <c r="AK301" i="53"/>
  <c r="Q301" i="53"/>
  <c r="Z301" i="53"/>
  <c r="AL301" i="53"/>
  <c r="R301" i="53"/>
  <c r="AA301" i="53"/>
  <c r="AM301" i="53"/>
  <c r="S301" i="53"/>
  <c r="AB301" i="53"/>
  <c r="AN301" i="53"/>
  <c r="T301" i="53"/>
  <c r="AC301" i="53"/>
  <c r="AO301" i="53"/>
  <c r="M302" i="53"/>
  <c r="V302" i="53"/>
  <c r="AH302" i="53"/>
  <c r="W302" i="53"/>
  <c r="AI302" i="53"/>
  <c r="O302" i="53"/>
  <c r="X302" i="53"/>
  <c r="AJ302" i="53"/>
  <c r="P302" i="53"/>
  <c r="Y302" i="53"/>
  <c r="AK302" i="53"/>
  <c r="Q302" i="53"/>
  <c r="Z302" i="53"/>
  <c r="AL302" i="53"/>
  <c r="R302" i="53"/>
  <c r="AA302" i="53"/>
  <c r="AM302" i="53"/>
  <c r="S302" i="53"/>
  <c r="AB302" i="53"/>
  <c r="AN302" i="53"/>
  <c r="T302" i="53"/>
  <c r="AC302" i="53"/>
  <c r="AO302" i="53"/>
  <c r="M303" i="53"/>
  <c r="V303" i="53"/>
  <c r="AH303" i="53"/>
  <c r="W303" i="53"/>
  <c r="AI303" i="53"/>
  <c r="O303" i="53"/>
  <c r="X303" i="53"/>
  <c r="AJ303" i="53"/>
  <c r="P303" i="53"/>
  <c r="Y303" i="53"/>
  <c r="AK303" i="53"/>
  <c r="Q303" i="53"/>
  <c r="Z303" i="53"/>
  <c r="AL303" i="53"/>
  <c r="R303" i="53"/>
  <c r="AA303" i="53"/>
  <c r="AM303" i="53"/>
  <c r="S303" i="53"/>
  <c r="AB303" i="53"/>
  <c r="AN303" i="53"/>
  <c r="T303" i="53"/>
  <c r="AC303" i="53"/>
  <c r="AO303" i="53"/>
  <c r="M304" i="53"/>
  <c r="V304" i="53"/>
  <c r="AH304" i="53"/>
  <c r="W304" i="53"/>
  <c r="AI304" i="53"/>
  <c r="O304" i="53"/>
  <c r="X304" i="53"/>
  <c r="AJ304" i="53"/>
  <c r="P304" i="53"/>
  <c r="Y304" i="53"/>
  <c r="AK304" i="53"/>
  <c r="Q304" i="53"/>
  <c r="Z304" i="53"/>
  <c r="AL304" i="53"/>
  <c r="R304" i="53"/>
  <c r="AA304" i="53"/>
  <c r="AM304" i="53"/>
  <c r="S304" i="53"/>
  <c r="AB304" i="53"/>
  <c r="AN304" i="53"/>
  <c r="T304" i="53"/>
  <c r="AC304" i="53"/>
  <c r="AO304" i="53"/>
  <c r="M305" i="53"/>
  <c r="V305" i="53"/>
  <c r="AH305" i="53"/>
  <c r="W305" i="53"/>
  <c r="AI305" i="53"/>
  <c r="O305" i="53"/>
  <c r="X305" i="53"/>
  <c r="AJ305" i="53"/>
  <c r="P305" i="53"/>
  <c r="Y305" i="53"/>
  <c r="AK305" i="53"/>
  <c r="Q305" i="53"/>
  <c r="Z305" i="53"/>
  <c r="AL305" i="53"/>
  <c r="R305" i="53"/>
  <c r="AA305" i="53"/>
  <c r="AM305" i="53"/>
  <c r="S305" i="53"/>
  <c r="AB305" i="53"/>
  <c r="AN305" i="53"/>
  <c r="T305" i="53"/>
  <c r="AC305" i="53"/>
  <c r="AO305" i="53"/>
  <c r="M306" i="53"/>
  <c r="V306" i="53"/>
  <c r="AH306" i="53"/>
  <c r="W306" i="53"/>
  <c r="AI306" i="53"/>
  <c r="O306" i="53"/>
  <c r="X306" i="53"/>
  <c r="AJ306" i="53"/>
  <c r="P306" i="53"/>
  <c r="Y306" i="53"/>
  <c r="AK306" i="53"/>
  <c r="Q306" i="53"/>
  <c r="Z306" i="53"/>
  <c r="AL306" i="53"/>
  <c r="R306" i="53"/>
  <c r="AA306" i="53"/>
  <c r="AM306" i="53"/>
  <c r="S306" i="53"/>
  <c r="AB306" i="53"/>
  <c r="AN306" i="53"/>
  <c r="T306" i="53"/>
  <c r="AC306" i="53"/>
  <c r="AO306" i="53"/>
  <c r="M307" i="53"/>
  <c r="V307" i="53"/>
  <c r="AH307" i="53"/>
  <c r="W307" i="53"/>
  <c r="AI307" i="53"/>
  <c r="O307" i="53"/>
  <c r="X307" i="53"/>
  <c r="AJ307" i="53"/>
  <c r="P307" i="53"/>
  <c r="Y307" i="53"/>
  <c r="AK307" i="53"/>
  <c r="Q307" i="53"/>
  <c r="Z307" i="53"/>
  <c r="AL307" i="53"/>
  <c r="R307" i="53"/>
  <c r="AA307" i="53"/>
  <c r="AM307" i="53"/>
  <c r="S307" i="53"/>
  <c r="AB307" i="53"/>
  <c r="AN307" i="53"/>
  <c r="T307" i="53"/>
  <c r="AC307" i="53"/>
  <c r="AO307" i="53"/>
  <c r="M308" i="53"/>
  <c r="V308" i="53"/>
  <c r="AH308" i="53"/>
  <c r="W308" i="53"/>
  <c r="AI308" i="53"/>
  <c r="O308" i="53"/>
  <c r="X308" i="53"/>
  <c r="AJ308" i="53"/>
  <c r="P308" i="53"/>
  <c r="Y308" i="53"/>
  <c r="AK308" i="53"/>
  <c r="Q308" i="53"/>
  <c r="Z308" i="53"/>
  <c r="AL308" i="53"/>
  <c r="R308" i="53"/>
  <c r="AA308" i="53"/>
  <c r="AM308" i="53"/>
  <c r="S308" i="53"/>
  <c r="AB308" i="53"/>
  <c r="AN308" i="53"/>
  <c r="T308" i="53"/>
  <c r="AC308" i="53"/>
  <c r="AO308" i="53"/>
  <c r="M309" i="53"/>
  <c r="V309" i="53"/>
  <c r="AH309" i="53"/>
  <c r="W309" i="53"/>
  <c r="AI309" i="53"/>
  <c r="O309" i="53"/>
  <c r="X309" i="53"/>
  <c r="AJ309" i="53"/>
  <c r="P309" i="53"/>
  <c r="Y309" i="53"/>
  <c r="AK309" i="53"/>
  <c r="Q309" i="53"/>
  <c r="Z309" i="53"/>
  <c r="AL309" i="53"/>
  <c r="R309" i="53"/>
  <c r="AA309" i="53"/>
  <c r="AM309" i="53"/>
  <c r="S309" i="53"/>
  <c r="AB309" i="53"/>
  <c r="AN309" i="53"/>
  <c r="T309" i="53"/>
  <c r="AC309" i="53"/>
  <c r="AO309" i="53"/>
  <c r="M310" i="53"/>
  <c r="V310" i="53"/>
  <c r="AH310" i="53"/>
  <c r="W310" i="53"/>
  <c r="AI310" i="53"/>
  <c r="O310" i="53"/>
  <c r="X310" i="53"/>
  <c r="AJ310" i="53"/>
  <c r="P310" i="53"/>
  <c r="Y310" i="53"/>
  <c r="AK310" i="53"/>
  <c r="Q310" i="53"/>
  <c r="Z310" i="53"/>
  <c r="AL310" i="53"/>
  <c r="R310" i="53"/>
  <c r="AA310" i="53"/>
  <c r="AM310" i="53"/>
  <c r="S310" i="53"/>
  <c r="AB310" i="53"/>
  <c r="AN310" i="53"/>
  <c r="T310" i="53"/>
  <c r="AC310" i="53"/>
  <c r="AO310" i="53"/>
  <c r="M311" i="53"/>
  <c r="V311" i="53"/>
  <c r="AH311" i="53"/>
  <c r="W311" i="53"/>
  <c r="AI311" i="53"/>
  <c r="O311" i="53"/>
  <c r="X311" i="53"/>
  <c r="AJ311" i="53"/>
  <c r="P311" i="53"/>
  <c r="Y311" i="53"/>
  <c r="AK311" i="53"/>
  <c r="Q311" i="53"/>
  <c r="Z311" i="53"/>
  <c r="AL311" i="53"/>
  <c r="R311" i="53"/>
  <c r="AA311" i="53"/>
  <c r="AM311" i="53"/>
  <c r="S311" i="53"/>
  <c r="AB311" i="53"/>
  <c r="AN311" i="53"/>
  <c r="T311" i="53"/>
  <c r="AC311" i="53"/>
  <c r="AO311" i="53"/>
  <c r="M312" i="53"/>
  <c r="V312" i="53"/>
  <c r="AH312" i="53"/>
  <c r="W312" i="53"/>
  <c r="AI312" i="53"/>
  <c r="O312" i="53"/>
  <c r="X312" i="53"/>
  <c r="AJ312" i="53"/>
  <c r="P312" i="53"/>
  <c r="Y312" i="53"/>
  <c r="AK312" i="53"/>
  <c r="Q312" i="53"/>
  <c r="Z312" i="53"/>
  <c r="AL312" i="53"/>
  <c r="R312" i="53"/>
  <c r="AA312" i="53"/>
  <c r="AM312" i="53"/>
  <c r="S312" i="53"/>
  <c r="AB312" i="53"/>
  <c r="AN312" i="53"/>
  <c r="T312" i="53"/>
  <c r="AC312" i="53"/>
  <c r="AO312" i="53"/>
  <c r="M313" i="53"/>
  <c r="V313" i="53"/>
  <c r="AH313" i="53"/>
  <c r="W313" i="53"/>
  <c r="AI313" i="53"/>
  <c r="O313" i="53"/>
  <c r="X313" i="53"/>
  <c r="AJ313" i="53"/>
  <c r="P313" i="53"/>
  <c r="Y313" i="53"/>
  <c r="AK313" i="53"/>
  <c r="Q313" i="53"/>
  <c r="Z313" i="53"/>
  <c r="AL313" i="53"/>
  <c r="R313" i="53"/>
  <c r="AA313" i="53"/>
  <c r="AM313" i="53"/>
  <c r="S313" i="53"/>
  <c r="AB313" i="53"/>
  <c r="AN313" i="53"/>
  <c r="T313" i="53"/>
  <c r="AC313" i="53"/>
  <c r="AO313" i="53"/>
  <c r="M314" i="53"/>
  <c r="V314" i="53"/>
  <c r="AH314" i="53"/>
  <c r="W314" i="53"/>
  <c r="AI314" i="53"/>
  <c r="O314" i="53"/>
  <c r="X314" i="53"/>
  <c r="AJ314" i="53"/>
  <c r="P314" i="53"/>
  <c r="Y314" i="53"/>
  <c r="AK314" i="53"/>
  <c r="Q314" i="53"/>
  <c r="Z314" i="53"/>
  <c r="AL314" i="53"/>
  <c r="R314" i="53"/>
  <c r="AA314" i="53"/>
  <c r="AM314" i="53"/>
  <c r="S314" i="53"/>
  <c r="AB314" i="53"/>
  <c r="AN314" i="53"/>
  <c r="T314" i="53"/>
  <c r="AC314" i="53"/>
  <c r="AO314" i="53"/>
  <c r="M315" i="53"/>
  <c r="V315" i="53"/>
  <c r="AH315" i="53"/>
  <c r="W315" i="53"/>
  <c r="AI315" i="53"/>
  <c r="O315" i="53"/>
  <c r="X315" i="53"/>
  <c r="AJ315" i="53"/>
  <c r="P315" i="53"/>
  <c r="Y315" i="53"/>
  <c r="AK315" i="53"/>
  <c r="Q315" i="53"/>
  <c r="Z315" i="53"/>
  <c r="AL315" i="53"/>
  <c r="R315" i="53"/>
  <c r="AA315" i="53"/>
  <c r="AM315" i="53"/>
  <c r="S315" i="53"/>
  <c r="AB315" i="53"/>
  <c r="AN315" i="53"/>
  <c r="T315" i="53"/>
  <c r="AC315" i="53"/>
  <c r="AO315" i="53"/>
  <c r="M316" i="53"/>
  <c r="V316" i="53"/>
  <c r="AH316" i="53"/>
  <c r="W316" i="53"/>
  <c r="AI316" i="53"/>
  <c r="O316" i="53"/>
  <c r="X316" i="53"/>
  <c r="AJ316" i="53"/>
  <c r="P316" i="53"/>
  <c r="Y316" i="53"/>
  <c r="AK316" i="53"/>
  <c r="Q316" i="53"/>
  <c r="Z316" i="53"/>
  <c r="AL316" i="53"/>
  <c r="R316" i="53"/>
  <c r="AA316" i="53"/>
  <c r="AM316" i="53"/>
  <c r="S316" i="53"/>
  <c r="AB316" i="53"/>
  <c r="AN316" i="53"/>
  <c r="T316" i="53"/>
  <c r="AC316" i="53"/>
  <c r="AO316" i="53"/>
  <c r="M317" i="53"/>
  <c r="V317" i="53"/>
  <c r="AH317" i="53"/>
  <c r="W317" i="53"/>
  <c r="AI317" i="53"/>
  <c r="O317" i="53"/>
  <c r="X317" i="53"/>
  <c r="AJ317" i="53"/>
  <c r="P317" i="53"/>
  <c r="Y317" i="53"/>
  <c r="AK317" i="53"/>
  <c r="Q317" i="53"/>
  <c r="Z317" i="53"/>
  <c r="AL317" i="53"/>
  <c r="R317" i="53"/>
  <c r="AA317" i="53"/>
  <c r="AM317" i="53"/>
  <c r="S317" i="53"/>
  <c r="AB317" i="53"/>
  <c r="AN317" i="53"/>
  <c r="T317" i="53"/>
  <c r="AC317" i="53"/>
  <c r="AO317" i="53"/>
  <c r="M318" i="53"/>
  <c r="V318" i="53"/>
  <c r="AH318" i="53"/>
  <c r="W318" i="53"/>
  <c r="AI318" i="53"/>
  <c r="O318" i="53"/>
  <c r="X318" i="53"/>
  <c r="AJ318" i="53"/>
  <c r="P318" i="53"/>
  <c r="Y318" i="53"/>
  <c r="AK318" i="53"/>
  <c r="Q318" i="53"/>
  <c r="Z318" i="53"/>
  <c r="AL318" i="53"/>
  <c r="R318" i="53"/>
  <c r="AA318" i="53"/>
  <c r="AM318" i="53"/>
  <c r="S318" i="53"/>
  <c r="AB318" i="53"/>
  <c r="AN318" i="53"/>
  <c r="T318" i="53"/>
  <c r="AC318" i="53"/>
  <c r="AO318" i="53"/>
  <c r="B26" i="53"/>
  <c r="C159" i="53"/>
  <c r="C160" i="53"/>
  <c r="C161" i="53"/>
  <c r="C162" i="53"/>
  <c r="C163" i="53"/>
  <c r="C164" i="53"/>
  <c r="C165" i="53"/>
  <c r="C166" i="53"/>
  <c r="C167" i="53"/>
  <c r="C168" i="53"/>
  <c r="C169" i="53"/>
  <c r="C170" i="53"/>
  <c r="C171" i="53"/>
  <c r="C172" i="53"/>
  <c r="C173" i="53"/>
  <c r="C174" i="53"/>
  <c r="C175" i="53"/>
  <c r="C176" i="53"/>
  <c r="C177" i="53"/>
  <c r="C178" i="53"/>
  <c r="C179" i="53"/>
  <c r="C180" i="53"/>
  <c r="C181" i="53"/>
  <c r="C182" i="53"/>
  <c r="C183" i="53"/>
  <c r="C184" i="53"/>
  <c r="C185" i="53"/>
  <c r="C186" i="53"/>
  <c r="C187" i="53"/>
  <c r="C188" i="53"/>
  <c r="C189" i="53"/>
  <c r="C190" i="53"/>
  <c r="C191" i="53"/>
  <c r="C192" i="53"/>
  <c r="C193" i="53"/>
  <c r="C194" i="53"/>
  <c r="C195" i="53"/>
  <c r="C196" i="53"/>
  <c r="C197" i="53"/>
  <c r="C198" i="53"/>
  <c r="C199" i="53"/>
  <c r="C200" i="53"/>
  <c r="C201" i="53"/>
  <c r="C202" i="53"/>
  <c r="C203" i="53"/>
  <c r="C204" i="53"/>
  <c r="C205" i="53"/>
  <c r="C206" i="53"/>
  <c r="C207" i="53"/>
  <c r="C208" i="53"/>
  <c r="C209" i="53"/>
  <c r="C210" i="53"/>
  <c r="C211" i="53"/>
  <c r="C212" i="53"/>
  <c r="C213" i="53"/>
  <c r="C214" i="53"/>
  <c r="C215" i="53"/>
  <c r="C216" i="53"/>
  <c r="C217" i="53"/>
  <c r="C218" i="53"/>
  <c r="C219" i="53"/>
  <c r="C220" i="53"/>
  <c r="C221" i="53"/>
  <c r="C222" i="53"/>
  <c r="C223" i="53"/>
  <c r="C224" i="53"/>
  <c r="C225" i="53"/>
  <c r="C226" i="53"/>
  <c r="C227" i="53"/>
  <c r="C228" i="53"/>
  <c r="C229" i="53"/>
  <c r="C230" i="53"/>
  <c r="C231" i="53"/>
  <c r="C232" i="53"/>
  <c r="C233" i="53"/>
  <c r="C234" i="53"/>
  <c r="C235" i="53"/>
  <c r="C236" i="53"/>
  <c r="C237" i="53"/>
  <c r="C238" i="53"/>
  <c r="C239" i="53"/>
  <c r="C240" i="53"/>
  <c r="C241" i="53"/>
  <c r="C242" i="53"/>
  <c r="C243" i="53"/>
  <c r="C244" i="53"/>
  <c r="C245" i="53"/>
  <c r="C246" i="53"/>
  <c r="C247" i="53"/>
  <c r="C248" i="53"/>
  <c r="C249" i="53"/>
  <c r="C250" i="53"/>
  <c r="C251" i="53"/>
  <c r="C252" i="53"/>
  <c r="C253" i="53"/>
  <c r="C254" i="53"/>
  <c r="C255" i="53"/>
  <c r="C256" i="53"/>
  <c r="C257" i="53"/>
  <c r="C258" i="53"/>
  <c r="C259" i="53"/>
  <c r="C260" i="53"/>
  <c r="C261" i="53"/>
  <c r="C262" i="53"/>
  <c r="C263" i="53"/>
  <c r="C264" i="53"/>
  <c r="C265" i="53"/>
  <c r="C266" i="53"/>
  <c r="C267" i="53"/>
  <c r="C268" i="53"/>
  <c r="C269" i="53"/>
  <c r="C270" i="53"/>
  <c r="C271" i="53"/>
  <c r="C272" i="53"/>
  <c r="C273" i="53"/>
  <c r="C274" i="53"/>
  <c r="C275" i="53"/>
  <c r="C276" i="53"/>
  <c r="C277" i="53"/>
  <c r="C278" i="53"/>
  <c r="C279" i="53"/>
  <c r="C280" i="53"/>
  <c r="C281" i="53"/>
  <c r="C282" i="53"/>
  <c r="C283" i="53"/>
  <c r="C284" i="53"/>
  <c r="C285" i="53"/>
  <c r="C286" i="53"/>
  <c r="C287" i="53"/>
  <c r="C288" i="53"/>
  <c r="C289" i="53"/>
  <c r="C290" i="53"/>
  <c r="C291" i="53"/>
  <c r="C292" i="53"/>
  <c r="C293" i="53"/>
  <c r="C294" i="53"/>
  <c r="C295" i="53"/>
  <c r="C296" i="53"/>
  <c r="C297" i="53"/>
  <c r="C298" i="53"/>
  <c r="C299" i="53"/>
  <c r="C300" i="53"/>
  <c r="C301" i="53"/>
  <c r="C302" i="53"/>
  <c r="C303" i="53"/>
  <c r="C304" i="53"/>
  <c r="C305" i="53"/>
  <c r="C306" i="53"/>
  <c r="C307" i="53"/>
  <c r="C308" i="53"/>
  <c r="C309" i="53"/>
  <c r="C310" i="53"/>
  <c r="C311" i="53"/>
  <c r="C312" i="53"/>
  <c r="C313" i="53"/>
  <c r="C314" i="53"/>
  <c r="C315" i="53"/>
  <c r="C316" i="53"/>
  <c r="C317" i="53"/>
  <c r="C318" i="53"/>
  <c r="B21" i="53"/>
  <c r="D26" i="53"/>
  <c r="B25" i="53"/>
  <c r="B20" i="53"/>
  <c r="D25" i="53"/>
  <c r="E26" i="53"/>
  <c r="B24" i="53"/>
  <c r="C24" i="53"/>
  <c r="B19" i="53"/>
  <c r="C19" i="53"/>
  <c r="D24" i="53"/>
  <c r="E24" i="53"/>
  <c r="F30" i="53"/>
  <c r="E30" i="53"/>
  <c r="D30" i="53"/>
  <c r="C30" i="53"/>
  <c r="B30" i="53"/>
  <c r="G30" i="53"/>
  <c r="G35" i="53"/>
  <c r="F35" i="53"/>
  <c r="E35" i="53"/>
  <c r="D35" i="53"/>
  <c r="C35" i="53"/>
  <c r="B35" i="53"/>
  <c r="C118" i="56"/>
  <c r="D118" i="56"/>
  <c r="AH118" i="56"/>
  <c r="D119" i="56"/>
  <c r="AH119" i="56"/>
  <c r="D120" i="56"/>
  <c r="AH120" i="56"/>
  <c r="D121" i="56"/>
  <c r="AH121" i="56"/>
  <c r="D122" i="56"/>
  <c r="AH122" i="56"/>
  <c r="D123" i="56"/>
  <c r="AH123" i="56"/>
  <c r="D124" i="56"/>
  <c r="AH124" i="56"/>
  <c r="D125" i="56"/>
  <c r="AH125" i="56"/>
  <c r="D126" i="56"/>
  <c r="AH126" i="56"/>
  <c r="D127" i="56"/>
  <c r="AH127" i="56"/>
  <c r="D128" i="56"/>
  <c r="AH128" i="56"/>
  <c r="D129" i="56"/>
  <c r="AH129" i="56"/>
  <c r="D130" i="56"/>
  <c r="AH130" i="56"/>
  <c r="D131" i="56"/>
  <c r="AH131" i="56"/>
  <c r="D132" i="56"/>
  <c r="AH132" i="56"/>
  <c r="D133" i="56"/>
  <c r="AH133" i="56"/>
  <c r="D134" i="56"/>
  <c r="AH134" i="56"/>
  <c r="D135" i="56"/>
  <c r="AH135" i="56"/>
  <c r="D136" i="56"/>
  <c r="AH136" i="56"/>
  <c r="D137" i="56"/>
  <c r="AH137" i="56"/>
  <c r="D138" i="56"/>
  <c r="AH138" i="56"/>
  <c r="D139" i="56"/>
  <c r="AH139" i="56"/>
  <c r="D140" i="56"/>
  <c r="AH140" i="56"/>
  <c r="D141" i="56"/>
  <c r="AH141" i="56"/>
  <c r="D142" i="56"/>
  <c r="AH142" i="56"/>
  <c r="D143" i="56"/>
  <c r="AH143" i="56"/>
  <c r="D144" i="56"/>
  <c r="AH144" i="56"/>
  <c r="D145" i="56"/>
  <c r="AH145" i="56"/>
  <c r="D146" i="56"/>
  <c r="AH146" i="56"/>
  <c r="D147" i="56"/>
  <c r="AH147" i="56"/>
  <c r="D148" i="56"/>
  <c r="AH148" i="56"/>
  <c r="D149" i="56"/>
  <c r="AH149" i="56"/>
  <c r="D150" i="56"/>
  <c r="AH150" i="56"/>
  <c r="D151" i="56"/>
  <c r="AH151" i="56"/>
  <c r="D152" i="56"/>
  <c r="AH152" i="56"/>
  <c r="D153" i="56"/>
  <c r="AH153" i="56"/>
  <c r="D154" i="56"/>
  <c r="AH154" i="56"/>
  <c r="D155" i="56"/>
  <c r="AH155" i="56"/>
  <c r="D156" i="56"/>
  <c r="AH156" i="56"/>
  <c r="D157" i="56"/>
  <c r="AH157" i="56"/>
  <c r="D158" i="56"/>
  <c r="C158" i="56"/>
  <c r="M158" i="56"/>
  <c r="AH158" i="56"/>
  <c r="D159" i="56"/>
  <c r="M159" i="56"/>
  <c r="AH159" i="56"/>
  <c r="D160" i="56"/>
  <c r="M160" i="56"/>
  <c r="AH160" i="56"/>
  <c r="D161" i="56"/>
  <c r="M161" i="56"/>
  <c r="AH161" i="56"/>
  <c r="D162" i="56"/>
  <c r="M162" i="56"/>
  <c r="AH162" i="56"/>
  <c r="D163" i="56"/>
  <c r="M163" i="56"/>
  <c r="AH163" i="56"/>
  <c r="D164" i="56"/>
  <c r="M164" i="56"/>
  <c r="AH164" i="56"/>
  <c r="D165" i="56"/>
  <c r="M165" i="56"/>
  <c r="AH165" i="56"/>
  <c r="D166" i="56"/>
  <c r="M166" i="56"/>
  <c r="AH166" i="56"/>
  <c r="D167" i="56"/>
  <c r="M167" i="56"/>
  <c r="AH167" i="56"/>
  <c r="D168" i="56"/>
  <c r="M168" i="56"/>
  <c r="AH168" i="56"/>
  <c r="D169" i="56"/>
  <c r="M169" i="56"/>
  <c r="AH169" i="56"/>
  <c r="D170" i="56"/>
  <c r="M170" i="56"/>
  <c r="AH170" i="56"/>
  <c r="D171" i="56"/>
  <c r="M171" i="56"/>
  <c r="AH171" i="56"/>
  <c r="D172" i="56"/>
  <c r="M172" i="56"/>
  <c r="AH172" i="56"/>
  <c r="D173" i="56"/>
  <c r="M173" i="56"/>
  <c r="AH173" i="56"/>
  <c r="D174" i="56"/>
  <c r="M174" i="56"/>
  <c r="AH174" i="56"/>
  <c r="D175" i="56"/>
  <c r="M175" i="56"/>
  <c r="AH175" i="56"/>
  <c r="D176" i="56"/>
  <c r="M176" i="56"/>
  <c r="AH176" i="56"/>
  <c r="D177" i="56"/>
  <c r="M177" i="56"/>
  <c r="AH177" i="56"/>
  <c r="D178" i="56"/>
  <c r="M178" i="56"/>
  <c r="AH178" i="56"/>
  <c r="D179" i="56"/>
  <c r="M179" i="56"/>
  <c r="AH179" i="56"/>
  <c r="D180" i="56"/>
  <c r="M180" i="56"/>
  <c r="AH180" i="56"/>
  <c r="D181" i="56"/>
  <c r="M181" i="56"/>
  <c r="AH181" i="56"/>
  <c r="D182" i="56"/>
  <c r="M182" i="56"/>
  <c r="AH182" i="56"/>
  <c r="D183" i="56"/>
  <c r="M183" i="56"/>
  <c r="AH183" i="56"/>
  <c r="D184" i="56"/>
  <c r="M184" i="56"/>
  <c r="AH184" i="56"/>
  <c r="D185" i="56"/>
  <c r="M185" i="56"/>
  <c r="AH185" i="56"/>
  <c r="D186" i="56"/>
  <c r="M186" i="56"/>
  <c r="AH186" i="56"/>
  <c r="D187" i="56"/>
  <c r="M187" i="56"/>
  <c r="AH187" i="56"/>
  <c r="D188" i="56"/>
  <c r="M188" i="56"/>
  <c r="AH188" i="56"/>
  <c r="D189" i="56"/>
  <c r="M189" i="56"/>
  <c r="AH189" i="56"/>
  <c r="D190" i="56"/>
  <c r="M190" i="56"/>
  <c r="AH190" i="56"/>
  <c r="D191" i="56"/>
  <c r="M191" i="56"/>
  <c r="AH191" i="56"/>
  <c r="D192" i="56"/>
  <c r="M192" i="56"/>
  <c r="AH192" i="56"/>
  <c r="D193" i="56"/>
  <c r="M193" i="56"/>
  <c r="AH193" i="56"/>
  <c r="D194" i="56"/>
  <c r="M194" i="56"/>
  <c r="AH194" i="56"/>
  <c r="D195" i="56"/>
  <c r="M195" i="56"/>
  <c r="AH195" i="56"/>
  <c r="D196" i="56"/>
  <c r="M196" i="56"/>
  <c r="AH196" i="56"/>
  <c r="D197" i="56"/>
  <c r="M197" i="56"/>
  <c r="AH197" i="56"/>
  <c r="D198" i="56"/>
  <c r="M198" i="56"/>
  <c r="AH198" i="56"/>
  <c r="C78" i="56"/>
  <c r="AG78" i="56"/>
  <c r="C79" i="56"/>
  <c r="AG79" i="56"/>
  <c r="C80" i="56"/>
  <c r="AG80" i="56"/>
  <c r="C81" i="56"/>
  <c r="AG81" i="56"/>
  <c r="C82" i="56"/>
  <c r="AG82" i="56"/>
  <c r="C83" i="56"/>
  <c r="AG83" i="56"/>
  <c r="C84" i="56"/>
  <c r="AG84" i="56"/>
  <c r="C85" i="56"/>
  <c r="AG85" i="56"/>
  <c r="C86" i="56"/>
  <c r="AG86" i="56"/>
  <c r="C87" i="56"/>
  <c r="AG87" i="56"/>
  <c r="C88" i="56"/>
  <c r="AG88" i="56"/>
  <c r="C89" i="56"/>
  <c r="AG89" i="56"/>
  <c r="C90" i="56"/>
  <c r="AG90" i="56"/>
  <c r="C91" i="56"/>
  <c r="AG91" i="56"/>
  <c r="C92" i="56"/>
  <c r="AG92" i="56"/>
  <c r="C93" i="56"/>
  <c r="AG93" i="56"/>
  <c r="C94" i="56"/>
  <c r="AG94" i="56"/>
  <c r="C95" i="56"/>
  <c r="AG95" i="56"/>
  <c r="C96" i="56"/>
  <c r="AG96" i="56"/>
  <c r="C97" i="56"/>
  <c r="AG97" i="56"/>
  <c r="C98" i="56"/>
  <c r="AG98" i="56"/>
  <c r="C99" i="56"/>
  <c r="AG99" i="56"/>
  <c r="C100" i="56"/>
  <c r="AG100" i="56"/>
  <c r="C101" i="56"/>
  <c r="AG101" i="56"/>
  <c r="C102" i="56"/>
  <c r="AG102" i="56"/>
  <c r="C103" i="56"/>
  <c r="AG103" i="56"/>
  <c r="C104" i="56"/>
  <c r="AG104" i="56"/>
  <c r="C105" i="56"/>
  <c r="AG105" i="56"/>
  <c r="C106" i="56"/>
  <c r="AG106" i="56"/>
  <c r="C107" i="56"/>
  <c r="AG107" i="56"/>
  <c r="C108" i="56"/>
  <c r="AG108" i="56"/>
  <c r="C109" i="56"/>
  <c r="AG109" i="56"/>
  <c r="C110" i="56"/>
  <c r="AG110" i="56"/>
  <c r="C111" i="56"/>
  <c r="AG111" i="56"/>
  <c r="C112" i="56"/>
  <c r="AG112" i="56"/>
  <c r="C113" i="56"/>
  <c r="AG113" i="56"/>
  <c r="C114" i="56"/>
  <c r="AG114" i="56"/>
  <c r="C115" i="56"/>
  <c r="AG115" i="56"/>
  <c r="C116" i="56"/>
  <c r="AG116" i="56"/>
  <c r="C117" i="56"/>
  <c r="AG117" i="56"/>
  <c r="AG118" i="56"/>
  <c r="C119" i="56"/>
  <c r="AG119" i="56"/>
  <c r="C120" i="56"/>
  <c r="AG120" i="56"/>
  <c r="C121" i="56"/>
  <c r="AG121" i="56"/>
  <c r="C122" i="56"/>
  <c r="AG122" i="56"/>
  <c r="C123" i="56"/>
  <c r="AG123" i="56"/>
  <c r="C124" i="56"/>
  <c r="AG124" i="56"/>
  <c r="C125" i="56"/>
  <c r="AG125" i="56"/>
  <c r="C126" i="56"/>
  <c r="AG126" i="56"/>
  <c r="C127" i="56"/>
  <c r="AG127" i="56"/>
  <c r="C128" i="56"/>
  <c r="AG128" i="56"/>
  <c r="C129" i="56"/>
  <c r="AG129" i="56"/>
  <c r="C130" i="56"/>
  <c r="AG130" i="56"/>
  <c r="C131" i="56"/>
  <c r="AG131" i="56"/>
  <c r="C132" i="56"/>
  <c r="AG132" i="56"/>
  <c r="C133" i="56"/>
  <c r="AG133" i="56"/>
  <c r="C134" i="56"/>
  <c r="AG134" i="56"/>
  <c r="C135" i="56"/>
  <c r="AG135" i="56"/>
  <c r="C136" i="56"/>
  <c r="AG136" i="56"/>
  <c r="C137" i="56"/>
  <c r="AG137" i="56"/>
  <c r="C138" i="56"/>
  <c r="AG138" i="56"/>
  <c r="C139" i="56"/>
  <c r="AG139" i="56"/>
  <c r="C140" i="56"/>
  <c r="AG140" i="56"/>
  <c r="C141" i="56"/>
  <c r="AG141" i="56"/>
  <c r="C142" i="56"/>
  <c r="AG142" i="56"/>
  <c r="C143" i="56"/>
  <c r="AG143" i="56"/>
  <c r="C144" i="56"/>
  <c r="AG144" i="56"/>
  <c r="C145" i="56"/>
  <c r="AG145" i="56"/>
  <c r="C146" i="56"/>
  <c r="AG146" i="56"/>
  <c r="C147" i="56"/>
  <c r="AG147" i="56"/>
  <c r="C148" i="56"/>
  <c r="AG148" i="56"/>
  <c r="C149" i="56"/>
  <c r="AG149" i="56"/>
  <c r="C150" i="56"/>
  <c r="AG150" i="56"/>
  <c r="C151" i="56"/>
  <c r="AG151" i="56"/>
  <c r="C152" i="56"/>
  <c r="AG152" i="56"/>
  <c r="C153" i="56"/>
  <c r="AG153" i="56"/>
  <c r="C154" i="56"/>
  <c r="AG154" i="56"/>
  <c r="C155" i="56"/>
  <c r="AG155" i="56"/>
  <c r="C156" i="56"/>
  <c r="AG156" i="56"/>
  <c r="C157" i="56"/>
  <c r="AG157" i="56"/>
  <c r="AG158" i="56"/>
  <c r="N158" i="56"/>
  <c r="AI158" i="56"/>
  <c r="N159" i="56"/>
  <c r="AI159" i="56"/>
  <c r="N160" i="56"/>
  <c r="AI160" i="56"/>
  <c r="N161" i="56"/>
  <c r="AI161" i="56"/>
  <c r="N162" i="56"/>
  <c r="AI162" i="56"/>
  <c r="N163" i="56"/>
  <c r="AI163" i="56"/>
  <c r="N164" i="56"/>
  <c r="AI164" i="56"/>
  <c r="N165" i="56"/>
  <c r="AI165" i="56"/>
  <c r="N166" i="56"/>
  <c r="AI166" i="56"/>
  <c r="N167" i="56"/>
  <c r="AI167" i="56"/>
  <c r="N168" i="56"/>
  <c r="AI168" i="56"/>
  <c r="N169" i="56"/>
  <c r="AI169" i="56"/>
  <c r="N170" i="56"/>
  <c r="AI170" i="56"/>
  <c r="N171" i="56"/>
  <c r="AI171" i="56"/>
  <c r="N172" i="56"/>
  <c r="AI172" i="56"/>
  <c r="N173" i="56"/>
  <c r="AI173" i="56"/>
  <c r="N174" i="56"/>
  <c r="AI174" i="56"/>
  <c r="N175" i="56"/>
  <c r="AI175" i="56"/>
  <c r="N176" i="56"/>
  <c r="AI176" i="56"/>
  <c r="N177" i="56"/>
  <c r="AI177" i="56"/>
  <c r="N178" i="56"/>
  <c r="AI178" i="56"/>
  <c r="N179" i="56"/>
  <c r="AI179" i="56"/>
  <c r="N180" i="56"/>
  <c r="AI180" i="56"/>
  <c r="N181" i="56"/>
  <c r="AI181" i="56"/>
  <c r="N182" i="56"/>
  <c r="AI182" i="56"/>
  <c r="N183" i="56"/>
  <c r="AI183" i="56"/>
  <c r="N184" i="56"/>
  <c r="AI184" i="56"/>
  <c r="N185" i="56"/>
  <c r="AI185" i="56"/>
  <c r="N186" i="56"/>
  <c r="AI186" i="56"/>
  <c r="N187" i="56"/>
  <c r="AI187" i="56"/>
  <c r="N188" i="56"/>
  <c r="AI188" i="56"/>
  <c r="N189" i="56"/>
  <c r="AI189" i="56"/>
  <c r="N190" i="56"/>
  <c r="AI190" i="56"/>
  <c r="N191" i="56"/>
  <c r="AI191" i="56"/>
  <c r="N192" i="56"/>
  <c r="AI192" i="56"/>
  <c r="N193" i="56"/>
  <c r="AI193" i="56"/>
  <c r="N194" i="56"/>
  <c r="AI194" i="56"/>
  <c r="N195" i="56"/>
  <c r="AI195" i="56"/>
  <c r="N196" i="56"/>
  <c r="AI196" i="56"/>
  <c r="N197" i="56"/>
  <c r="AI197" i="56"/>
  <c r="N198" i="56"/>
  <c r="AI198" i="56"/>
  <c r="B30" i="56"/>
  <c r="H118" i="56"/>
  <c r="AL118" i="56"/>
  <c r="H119" i="56"/>
  <c r="AL119" i="56"/>
  <c r="H120" i="56"/>
  <c r="AL120" i="56"/>
  <c r="H121" i="56"/>
  <c r="AL121" i="56"/>
  <c r="H122" i="56"/>
  <c r="AL122" i="56"/>
  <c r="H123" i="56"/>
  <c r="AL123" i="56"/>
  <c r="H124" i="56"/>
  <c r="AL124" i="56"/>
  <c r="H125" i="56"/>
  <c r="AL125" i="56"/>
  <c r="H126" i="56"/>
  <c r="AL126" i="56"/>
  <c r="H127" i="56"/>
  <c r="AL127" i="56"/>
  <c r="H128" i="56"/>
  <c r="AL128" i="56"/>
  <c r="H129" i="56"/>
  <c r="AL129" i="56"/>
  <c r="H130" i="56"/>
  <c r="AL130" i="56"/>
  <c r="H131" i="56"/>
  <c r="AL131" i="56"/>
  <c r="H132" i="56"/>
  <c r="AL132" i="56"/>
  <c r="H133" i="56"/>
  <c r="AL133" i="56"/>
  <c r="H134" i="56"/>
  <c r="AL134" i="56"/>
  <c r="H135" i="56"/>
  <c r="AL135" i="56"/>
  <c r="H136" i="56"/>
  <c r="AL136" i="56"/>
  <c r="H137" i="56"/>
  <c r="AL137" i="56"/>
  <c r="H138" i="56"/>
  <c r="AL138" i="56"/>
  <c r="H139" i="56"/>
  <c r="AL139" i="56"/>
  <c r="H140" i="56"/>
  <c r="AL140" i="56"/>
  <c r="H141" i="56"/>
  <c r="AL141" i="56"/>
  <c r="H142" i="56"/>
  <c r="AL142" i="56"/>
  <c r="H143" i="56"/>
  <c r="AL143" i="56"/>
  <c r="H144" i="56"/>
  <c r="AL144" i="56"/>
  <c r="H145" i="56"/>
  <c r="AL145" i="56"/>
  <c r="H146" i="56"/>
  <c r="AL146" i="56"/>
  <c r="H147" i="56"/>
  <c r="AL147" i="56"/>
  <c r="H148" i="56"/>
  <c r="AL148" i="56"/>
  <c r="H149" i="56"/>
  <c r="AL149" i="56"/>
  <c r="H150" i="56"/>
  <c r="AL150" i="56"/>
  <c r="H151" i="56"/>
  <c r="AL151" i="56"/>
  <c r="H152" i="56"/>
  <c r="AL152" i="56"/>
  <c r="H153" i="56"/>
  <c r="AL153" i="56"/>
  <c r="H154" i="56"/>
  <c r="AL154" i="56"/>
  <c r="H155" i="56"/>
  <c r="AL155" i="56"/>
  <c r="H156" i="56"/>
  <c r="AL156" i="56"/>
  <c r="H157" i="56"/>
  <c r="AL157" i="56"/>
  <c r="H158" i="56"/>
  <c r="Q158" i="56"/>
  <c r="AL158" i="56"/>
  <c r="H159" i="56"/>
  <c r="Q159" i="56"/>
  <c r="AL159" i="56"/>
  <c r="H160" i="56"/>
  <c r="Q160" i="56"/>
  <c r="AL160" i="56"/>
  <c r="H161" i="56"/>
  <c r="Q161" i="56"/>
  <c r="AL161" i="56"/>
  <c r="H162" i="56"/>
  <c r="Q162" i="56"/>
  <c r="AL162" i="56"/>
  <c r="H163" i="56"/>
  <c r="Q163" i="56"/>
  <c r="AL163" i="56"/>
  <c r="H164" i="56"/>
  <c r="Q164" i="56"/>
  <c r="AL164" i="56"/>
  <c r="H165" i="56"/>
  <c r="Q165" i="56"/>
  <c r="AL165" i="56"/>
  <c r="H166" i="56"/>
  <c r="Q166" i="56"/>
  <c r="AL166" i="56"/>
  <c r="H167" i="56"/>
  <c r="Q167" i="56"/>
  <c r="AL167" i="56"/>
  <c r="H168" i="56"/>
  <c r="Q168" i="56"/>
  <c r="AL168" i="56"/>
  <c r="H169" i="56"/>
  <c r="Q169" i="56"/>
  <c r="AL169" i="56"/>
  <c r="H170" i="56"/>
  <c r="Q170" i="56"/>
  <c r="AL170" i="56"/>
  <c r="H171" i="56"/>
  <c r="Q171" i="56"/>
  <c r="AL171" i="56"/>
  <c r="H172" i="56"/>
  <c r="Q172" i="56"/>
  <c r="AL172" i="56"/>
  <c r="H173" i="56"/>
  <c r="Q173" i="56"/>
  <c r="AL173" i="56"/>
  <c r="H174" i="56"/>
  <c r="Q174" i="56"/>
  <c r="AL174" i="56"/>
  <c r="H175" i="56"/>
  <c r="Q175" i="56"/>
  <c r="AL175" i="56"/>
  <c r="H176" i="56"/>
  <c r="Q176" i="56"/>
  <c r="AL176" i="56"/>
  <c r="H177" i="56"/>
  <c r="Q177" i="56"/>
  <c r="AL177" i="56"/>
  <c r="H178" i="56"/>
  <c r="Q178" i="56"/>
  <c r="AL178" i="56"/>
  <c r="H179" i="56"/>
  <c r="Q179" i="56"/>
  <c r="AL179" i="56"/>
  <c r="H180" i="56"/>
  <c r="Q180" i="56"/>
  <c r="AL180" i="56"/>
  <c r="H181" i="56"/>
  <c r="Q181" i="56"/>
  <c r="AL181" i="56"/>
  <c r="H182" i="56"/>
  <c r="Q182" i="56"/>
  <c r="AL182" i="56"/>
  <c r="H183" i="56"/>
  <c r="Q183" i="56"/>
  <c r="AL183" i="56"/>
  <c r="H184" i="56"/>
  <c r="Q184" i="56"/>
  <c r="AL184" i="56"/>
  <c r="H185" i="56"/>
  <c r="Q185" i="56"/>
  <c r="AL185" i="56"/>
  <c r="H186" i="56"/>
  <c r="Q186" i="56"/>
  <c r="AL186" i="56"/>
  <c r="H187" i="56"/>
  <c r="Q187" i="56"/>
  <c r="AL187" i="56"/>
  <c r="H188" i="56"/>
  <c r="Q188" i="56"/>
  <c r="AL188" i="56"/>
  <c r="H189" i="56"/>
  <c r="Q189" i="56"/>
  <c r="AL189" i="56"/>
  <c r="H190" i="56"/>
  <c r="Q190" i="56"/>
  <c r="AL190" i="56"/>
  <c r="H191" i="56"/>
  <c r="Q191" i="56"/>
  <c r="AL191" i="56"/>
  <c r="H192" i="56"/>
  <c r="Q192" i="56"/>
  <c r="AL192" i="56"/>
  <c r="H193" i="56"/>
  <c r="Q193" i="56"/>
  <c r="AL193" i="56"/>
  <c r="H194" i="56"/>
  <c r="Q194" i="56"/>
  <c r="AL194" i="56"/>
  <c r="H195" i="56"/>
  <c r="Q195" i="56"/>
  <c r="AL195" i="56"/>
  <c r="H196" i="56"/>
  <c r="Q196" i="56"/>
  <c r="AL196" i="56"/>
  <c r="H197" i="56"/>
  <c r="Q197" i="56"/>
  <c r="AL197" i="56"/>
  <c r="H198" i="56"/>
  <c r="Q198" i="56"/>
  <c r="AL198" i="56"/>
  <c r="C30" i="56"/>
  <c r="F118" i="56"/>
  <c r="AJ118" i="56"/>
  <c r="F119" i="56"/>
  <c r="AJ119" i="56"/>
  <c r="F120" i="56"/>
  <c r="AJ120" i="56"/>
  <c r="F121" i="56"/>
  <c r="AJ121" i="56"/>
  <c r="F122" i="56"/>
  <c r="AJ122" i="56"/>
  <c r="F123" i="56"/>
  <c r="AJ123" i="56"/>
  <c r="F124" i="56"/>
  <c r="AJ124" i="56"/>
  <c r="F125" i="56"/>
  <c r="AJ125" i="56"/>
  <c r="F126" i="56"/>
  <c r="AJ126" i="56"/>
  <c r="F127" i="56"/>
  <c r="AJ127" i="56"/>
  <c r="F128" i="56"/>
  <c r="AJ128" i="56"/>
  <c r="F129" i="56"/>
  <c r="AJ129" i="56"/>
  <c r="F130" i="56"/>
  <c r="AJ130" i="56"/>
  <c r="F131" i="56"/>
  <c r="AJ131" i="56"/>
  <c r="F132" i="56"/>
  <c r="AJ132" i="56"/>
  <c r="F133" i="56"/>
  <c r="AJ133" i="56"/>
  <c r="F134" i="56"/>
  <c r="AJ134" i="56"/>
  <c r="F135" i="56"/>
  <c r="AJ135" i="56"/>
  <c r="F136" i="56"/>
  <c r="AJ136" i="56"/>
  <c r="F137" i="56"/>
  <c r="AJ137" i="56"/>
  <c r="F138" i="56"/>
  <c r="AJ138" i="56"/>
  <c r="F139" i="56"/>
  <c r="AJ139" i="56"/>
  <c r="F140" i="56"/>
  <c r="AJ140" i="56"/>
  <c r="F141" i="56"/>
  <c r="AJ141" i="56"/>
  <c r="F142" i="56"/>
  <c r="AJ142" i="56"/>
  <c r="F143" i="56"/>
  <c r="AJ143" i="56"/>
  <c r="F144" i="56"/>
  <c r="AJ144" i="56"/>
  <c r="F145" i="56"/>
  <c r="AJ145" i="56"/>
  <c r="F146" i="56"/>
  <c r="AJ146" i="56"/>
  <c r="F147" i="56"/>
  <c r="AJ147" i="56"/>
  <c r="F148" i="56"/>
  <c r="AJ148" i="56"/>
  <c r="F149" i="56"/>
  <c r="AJ149" i="56"/>
  <c r="F150" i="56"/>
  <c r="AJ150" i="56"/>
  <c r="F151" i="56"/>
  <c r="AJ151" i="56"/>
  <c r="F152" i="56"/>
  <c r="AJ152" i="56"/>
  <c r="F153" i="56"/>
  <c r="AJ153" i="56"/>
  <c r="F154" i="56"/>
  <c r="AJ154" i="56"/>
  <c r="F155" i="56"/>
  <c r="AJ155" i="56"/>
  <c r="F156" i="56"/>
  <c r="AJ156" i="56"/>
  <c r="F157" i="56"/>
  <c r="AJ157" i="56"/>
  <c r="F158" i="56"/>
  <c r="O158" i="56"/>
  <c r="AJ158" i="56"/>
  <c r="F159" i="56"/>
  <c r="O159" i="56"/>
  <c r="AJ159" i="56"/>
  <c r="F160" i="56"/>
  <c r="O160" i="56"/>
  <c r="AJ160" i="56"/>
  <c r="F161" i="56"/>
  <c r="O161" i="56"/>
  <c r="AJ161" i="56"/>
  <c r="F162" i="56"/>
  <c r="O162" i="56"/>
  <c r="AJ162" i="56"/>
  <c r="F163" i="56"/>
  <c r="O163" i="56"/>
  <c r="AJ163" i="56"/>
  <c r="F164" i="56"/>
  <c r="O164" i="56"/>
  <c r="AJ164" i="56"/>
  <c r="F165" i="56"/>
  <c r="O165" i="56"/>
  <c r="AJ165" i="56"/>
  <c r="F166" i="56"/>
  <c r="O166" i="56"/>
  <c r="AJ166" i="56"/>
  <c r="F167" i="56"/>
  <c r="O167" i="56"/>
  <c r="AJ167" i="56"/>
  <c r="F168" i="56"/>
  <c r="O168" i="56"/>
  <c r="AJ168" i="56"/>
  <c r="F169" i="56"/>
  <c r="O169" i="56"/>
  <c r="AJ169" i="56"/>
  <c r="F170" i="56"/>
  <c r="O170" i="56"/>
  <c r="AJ170" i="56"/>
  <c r="F171" i="56"/>
  <c r="O171" i="56"/>
  <c r="AJ171" i="56"/>
  <c r="F172" i="56"/>
  <c r="O172" i="56"/>
  <c r="AJ172" i="56"/>
  <c r="F173" i="56"/>
  <c r="O173" i="56"/>
  <c r="AJ173" i="56"/>
  <c r="F174" i="56"/>
  <c r="O174" i="56"/>
  <c r="AJ174" i="56"/>
  <c r="F175" i="56"/>
  <c r="O175" i="56"/>
  <c r="AJ175" i="56"/>
  <c r="F176" i="56"/>
  <c r="O176" i="56"/>
  <c r="AJ176" i="56"/>
  <c r="F177" i="56"/>
  <c r="O177" i="56"/>
  <c r="AJ177" i="56"/>
  <c r="F178" i="56"/>
  <c r="O178" i="56"/>
  <c r="AJ178" i="56"/>
  <c r="F179" i="56"/>
  <c r="O179" i="56"/>
  <c r="AJ179" i="56"/>
  <c r="F180" i="56"/>
  <c r="O180" i="56"/>
  <c r="AJ180" i="56"/>
  <c r="F181" i="56"/>
  <c r="O181" i="56"/>
  <c r="AJ181" i="56"/>
  <c r="F182" i="56"/>
  <c r="O182" i="56"/>
  <c r="AJ182" i="56"/>
  <c r="F183" i="56"/>
  <c r="O183" i="56"/>
  <c r="AJ183" i="56"/>
  <c r="F184" i="56"/>
  <c r="O184" i="56"/>
  <c r="AJ184" i="56"/>
  <c r="F185" i="56"/>
  <c r="O185" i="56"/>
  <c r="AJ185" i="56"/>
  <c r="F186" i="56"/>
  <c r="O186" i="56"/>
  <c r="AJ186" i="56"/>
  <c r="F187" i="56"/>
  <c r="O187" i="56"/>
  <c r="AJ187" i="56"/>
  <c r="F188" i="56"/>
  <c r="O188" i="56"/>
  <c r="AJ188" i="56"/>
  <c r="F189" i="56"/>
  <c r="O189" i="56"/>
  <c r="AJ189" i="56"/>
  <c r="F190" i="56"/>
  <c r="O190" i="56"/>
  <c r="AJ190" i="56"/>
  <c r="F191" i="56"/>
  <c r="O191" i="56"/>
  <c r="AJ191" i="56"/>
  <c r="F192" i="56"/>
  <c r="O192" i="56"/>
  <c r="AJ192" i="56"/>
  <c r="F193" i="56"/>
  <c r="O193" i="56"/>
  <c r="AJ193" i="56"/>
  <c r="F194" i="56"/>
  <c r="O194" i="56"/>
  <c r="AJ194" i="56"/>
  <c r="F195" i="56"/>
  <c r="O195" i="56"/>
  <c r="AJ195" i="56"/>
  <c r="F196" i="56"/>
  <c r="O196" i="56"/>
  <c r="AJ196" i="56"/>
  <c r="F197" i="56"/>
  <c r="O197" i="56"/>
  <c r="AJ197" i="56"/>
  <c r="F198" i="56"/>
  <c r="O198" i="56"/>
  <c r="AJ198" i="56"/>
  <c r="G118" i="56"/>
  <c r="AK118" i="56"/>
  <c r="G119" i="56"/>
  <c r="AK119" i="56"/>
  <c r="G120" i="56"/>
  <c r="AK120" i="56"/>
  <c r="G121" i="56"/>
  <c r="AK121" i="56"/>
  <c r="G122" i="56"/>
  <c r="AK122" i="56"/>
  <c r="G123" i="56"/>
  <c r="AK123" i="56"/>
  <c r="G124" i="56"/>
  <c r="AK124" i="56"/>
  <c r="G125" i="56"/>
  <c r="AK125" i="56"/>
  <c r="G126" i="56"/>
  <c r="AK126" i="56"/>
  <c r="G127" i="56"/>
  <c r="AK127" i="56"/>
  <c r="G128" i="56"/>
  <c r="AK128" i="56"/>
  <c r="G129" i="56"/>
  <c r="AK129" i="56"/>
  <c r="G130" i="56"/>
  <c r="AK130" i="56"/>
  <c r="G131" i="56"/>
  <c r="AK131" i="56"/>
  <c r="G132" i="56"/>
  <c r="AK132" i="56"/>
  <c r="G133" i="56"/>
  <c r="AK133" i="56"/>
  <c r="G134" i="56"/>
  <c r="AK134" i="56"/>
  <c r="G135" i="56"/>
  <c r="AK135" i="56"/>
  <c r="G136" i="56"/>
  <c r="AK136" i="56"/>
  <c r="G137" i="56"/>
  <c r="AK137" i="56"/>
  <c r="G138" i="56"/>
  <c r="AK138" i="56"/>
  <c r="G139" i="56"/>
  <c r="AK139" i="56"/>
  <c r="G140" i="56"/>
  <c r="AK140" i="56"/>
  <c r="G141" i="56"/>
  <c r="AK141" i="56"/>
  <c r="G142" i="56"/>
  <c r="AK142" i="56"/>
  <c r="G143" i="56"/>
  <c r="AK143" i="56"/>
  <c r="G144" i="56"/>
  <c r="AK144" i="56"/>
  <c r="G145" i="56"/>
  <c r="AK145" i="56"/>
  <c r="G146" i="56"/>
  <c r="AK146" i="56"/>
  <c r="G147" i="56"/>
  <c r="AK147" i="56"/>
  <c r="G148" i="56"/>
  <c r="AK148" i="56"/>
  <c r="G149" i="56"/>
  <c r="AK149" i="56"/>
  <c r="G150" i="56"/>
  <c r="AK150" i="56"/>
  <c r="G151" i="56"/>
  <c r="AK151" i="56"/>
  <c r="G152" i="56"/>
  <c r="AK152" i="56"/>
  <c r="G153" i="56"/>
  <c r="AK153" i="56"/>
  <c r="G154" i="56"/>
  <c r="AK154" i="56"/>
  <c r="G155" i="56"/>
  <c r="AK155" i="56"/>
  <c r="G156" i="56"/>
  <c r="AK156" i="56"/>
  <c r="G157" i="56"/>
  <c r="AK157" i="56"/>
  <c r="G158" i="56"/>
  <c r="P158" i="56"/>
  <c r="AK158" i="56"/>
  <c r="G159" i="56"/>
  <c r="P159" i="56"/>
  <c r="AK159" i="56"/>
  <c r="G160" i="56"/>
  <c r="P160" i="56"/>
  <c r="AK160" i="56"/>
  <c r="G161" i="56"/>
  <c r="P161" i="56"/>
  <c r="AK161" i="56"/>
  <c r="G162" i="56"/>
  <c r="P162" i="56"/>
  <c r="AK162" i="56"/>
  <c r="G163" i="56"/>
  <c r="P163" i="56"/>
  <c r="AK163" i="56"/>
  <c r="G164" i="56"/>
  <c r="P164" i="56"/>
  <c r="AK164" i="56"/>
  <c r="G165" i="56"/>
  <c r="P165" i="56"/>
  <c r="AK165" i="56"/>
  <c r="G166" i="56"/>
  <c r="P166" i="56"/>
  <c r="AK166" i="56"/>
  <c r="G167" i="56"/>
  <c r="P167" i="56"/>
  <c r="AK167" i="56"/>
  <c r="G168" i="56"/>
  <c r="P168" i="56"/>
  <c r="AK168" i="56"/>
  <c r="G169" i="56"/>
  <c r="P169" i="56"/>
  <c r="AK169" i="56"/>
  <c r="G170" i="56"/>
  <c r="P170" i="56"/>
  <c r="AK170" i="56"/>
  <c r="G171" i="56"/>
  <c r="P171" i="56"/>
  <c r="AK171" i="56"/>
  <c r="G172" i="56"/>
  <c r="P172" i="56"/>
  <c r="AK172" i="56"/>
  <c r="G173" i="56"/>
  <c r="P173" i="56"/>
  <c r="AK173" i="56"/>
  <c r="G174" i="56"/>
  <c r="P174" i="56"/>
  <c r="AK174" i="56"/>
  <c r="G175" i="56"/>
  <c r="P175" i="56"/>
  <c r="AK175" i="56"/>
  <c r="G176" i="56"/>
  <c r="P176" i="56"/>
  <c r="AK176" i="56"/>
  <c r="G177" i="56"/>
  <c r="P177" i="56"/>
  <c r="AK177" i="56"/>
  <c r="G178" i="56"/>
  <c r="P178" i="56"/>
  <c r="AK178" i="56"/>
  <c r="G179" i="56"/>
  <c r="P179" i="56"/>
  <c r="AK179" i="56"/>
  <c r="G180" i="56"/>
  <c r="P180" i="56"/>
  <c r="AK180" i="56"/>
  <c r="G181" i="56"/>
  <c r="P181" i="56"/>
  <c r="AK181" i="56"/>
  <c r="G182" i="56"/>
  <c r="P182" i="56"/>
  <c r="AK182" i="56"/>
  <c r="G183" i="56"/>
  <c r="P183" i="56"/>
  <c r="AK183" i="56"/>
  <c r="G184" i="56"/>
  <c r="P184" i="56"/>
  <c r="AK184" i="56"/>
  <c r="G185" i="56"/>
  <c r="P185" i="56"/>
  <c r="AK185" i="56"/>
  <c r="G186" i="56"/>
  <c r="P186" i="56"/>
  <c r="AK186" i="56"/>
  <c r="G187" i="56"/>
  <c r="P187" i="56"/>
  <c r="AK187" i="56"/>
  <c r="G188" i="56"/>
  <c r="P188" i="56"/>
  <c r="AK188" i="56"/>
  <c r="G189" i="56"/>
  <c r="P189" i="56"/>
  <c r="AK189" i="56"/>
  <c r="G190" i="56"/>
  <c r="P190" i="56"/>
  <c r="AK190" i="56"/>
  <c r="G191" i="56"/>
  <c r="P191" i="56"/>
  <c r="AK191" i="56"/>
  <c r="G192" i="56"/>
  <c r="P192" i="56"/>
  <c r="AK192" i="56"/>
  <c r="G193" i="56"/>
  <c r="P193" i="56"/>
  <c r="AK193" i="56"/>
  <c r="G194" i="56"/>
  <c r="P194" i="56"/>
  <c r="AK194" i="56"/>
  <c r="G195" i="56"/>
  <c r="P195" i="56"/>
  <c r="AK195" i="56"/>
  <c r="G196" i="56"/>
  <c r="P196" i="56"/>
  <c r="AK196" i="56"/>
  <c r="G197" i="56"/>
  <c r="P197" i="56"/>
  <c r="AK197" i="56"/>
  <c r="G198" i="56"/>
  <c r="P198" i="56"/>
  <c r="AK198" i="56"/>
  <c r="J118" i="56"/>
  <c r="AN118" i="56"/>
  <c r="J119" i="56"/>
  <c r="AN119" i="56"/>
  <c r="J120" i="56"/>
  <c r="AN120" i="56"/>
  <c r="J121" i="56"/>
  <c r="AN121" i="56"/>
  <c r="J122" i="56"/>
  <c r="AN122" i="56"/>
  <c r="J123" i="56"/>
  <c r="AN123" i="56"/>
  <c r="J124" i="56"/>
  <c r="AN124" i="56"/>
  <c r="J125" i="56"/>
  <c r="AN125" i="56"/>
  <c r="J126" i="56"/>
  <c r="AN126" i="56"/>
  <c r="J127" i="56"/>
  <c r="AN127" i="56"/>
  <c r="J128" i="56"/>
  <c r="AN128" i="56"/>
  <c r="J129" i="56"/>
  <c r="AN129" i="56"/>
  <c r="J130" i="56"/>
  <c r="AN130" i="56"/>
  <c r="J131" i="56"/>
  <c r="AN131" i="56"/>
  <c r="J132" i="56"/>
  <c r="AN132" i="56"/>
  <c r="J133" i="56"/>
  <c r="AN133" i="56"/>
  <c r="J134" i="56"/>
  <c r="AN134" i="56"/>
  <c r="J135" i="56"/>
  <c r="AN135" i="56"/>
  <c r="J136" i="56"/>
  <c r="AN136" i="56"/>
  <c r="J137" i="56"/>
  <c r="AN137" i="56"/>
  <c r="J138" i="56"/>
  <c r="AN138" i="56"/>
  <c r="J139" i="56"/>
  <c r="AN139" i="56"/>
  <c r="J140" i="56"/>
  <c r="AN140" i="56"/>
  <c r="J141" i="56"/>
  <c r="AN141" i="56"/>
  <c r="J142" i="56"/>
  <c r="AN142" i="56"/>
  <c r="J143" i="56"/>
  <c r="AN143" i="56"/>
  <c r="J144" i="56"/>
  <c r="AN144" i="56"/>
  <c r="J145" i="56"/>
  <c r="AN145" i="56"/>
  <c r="J146" i="56"/>
  <c r="AN146" i="56"/>
  <c r="J147" i="56"/>
  <c r="AN147" i="56"/>
  <c r="J148" i="56"/>
  <c r="AN148" i="56"/>
  <c r="J149" i="56"/>
  <c r="AN149" i="56"/>
  <c r="J150" i="56"/>
  <c r="AN150" i="56"/>
  <c r="J151" i="56"/>
  <c r="AN151" i="56"/>
  <c r="J152" i="56"/>
  <c r="AN152" i="56"/>
  <c r="J153" i="56"/>
  <c r="AN153" i="56"/>
  <c r="J154" i="56"/>
  <c r="AN154" i="56"/>
  <c r="J155" i="56"/>
  <c r="AN155" i="56"/>
  <c r="J156" i="56"/>
  <c r="AN156" i="56"/>
  <c r="J157" i="56"/>
  <c r="AN157" i="56"/>
  <c r="J158" i="56"/>
  <c r="S158" i="56"/>
  <c r="AN158" i="56"/>
  <c r="J159" i="56"/>
  <c r="S159" i="56"/>
  <c r="AN159" i="56"/>
  <c r="J160" i="56"/>
  <c r="S160" i="56"/>
  <c r="AN160" i="56"/>
  <c r="J161" i="56"/>
  <c r="S161" i="56"/>
  <c r="AN161" i="56"/>
  <c r="J162" i="56"/>
  <c r="S162" i="56"/>
  <c r="AN162" i="56"/>
  <c r="J163" i="56"/>
  <c r="S163" i="56"/>
  <c r="AN163" i="56"/>
  <c r="J164" i="56"/>
  <c r="S164" i="56"/>
  <c r="AN164" i="56"/>
  <c r="J165" i="56"/>
  <c r="S165" i="56"/>
  <c r="AN165" i="56"/>
  <c r="J166" i="56"/>
  <c r="S166" i="56"/>
  <c r="AN166" i="56"/>
  <c r="J167" i="56"/>
  <c r="S167" i="56"/>
  <c r="AN167" i="56"/>
  <c r="J168" i="56"/>
  <c r="S168" i="56"/>
  <c r="AN168" i="56"/>
  <c r="J169" i="56"/>
  <c r="S169" i="56"/>
  <c r="AN169" i="56"/>
  <c r="J170" i="56"/>
  <c r="S170" i="56"/>
  <c r="AN170" i="56"/>
  <c r="J171" i="56"/>
  <c r="S171" i="56"/>
  <c r="AN171" i="56"/>
  <c r="J172" i="56"/>
  <c r="S172" i="56"/>
  <c r="AN172" i="56"/>
  <c r="J173" i="56"/>
  <c r="S173" i="56"/>
  <c r="AN173" i="56"/>
  <c r="J174" i="56"/>
  <c r="S174" i="56"/>
  <c r="AN174" i="56"/>
  <c r="J175" i="56"/>
  <c r="S175" i="56"/>
  <c r="AN175" i="56"/>
  <c r="J176" i="56"/>
  <c r="S176" i="56"/>
  <c r="AN176" i="56"/>
  <c r="J177" i="56"/>
  <c r="S177" i="56"/>
  <c r="AN177" i="56"/>
  <c r="J178" i="56"/>
  <c r="S178" i="56"/>
  <c r="AN178" i="56"/>
  <c r="J179" i="56"/>
  <c r="S179" i="56"/>
  <c r="AN179" i="56"/>
  <c r="J180" i="56"/>
  <c r="S180" i="56"/>
  <c r="AN180" i="56"/>
  <c r="J181" i="56"/>
  <c r="S181" i="56"/>
  <c r="AN181" i="56"/>
  <c r="J182" i="56"/>
  <c r="S182" i="56"/>
  <c r="AN182" i="56"/>
  <c r="J183" i="56"/>
  <c r="S183" i="56"/>
  <c r="AN183" i="56"/>
  <c r="J184" i="56"/>
  <c r="S184" i="56"/>
  <c r="AN184" i="56"/>
  <c r="J185" i="56"/>
  <c r="S185" i="56"/>
  <c r="AN185" i="56"/>
  <c r="J186" i="56"/>
  <c r="S186" i="56"/>
  <c r="AN186" i="56"/>
  <c r="J187" i="56"/>
  <c r="S187" i="56"/>
  <c r="AN187" i="56"/>
  <c r="J188" i="56"/>
  <c r="S188" i="56"/>
  <c r="AN188" i="56"/>
  <c r="J189" i="56"/>
  <c r="S189" i="56"/>
  <c r="AN189" i="56"/>
  <c r="J190" i="56"/>
  <c r="S190" i="56"/>
  <c r="AN190" i="56"/>
  <c r="J191" i="56"/>
  <c r="S191" i="56"/>
  <c r="AN191" i="56"/>
  <c r="J192" i="56"/>
  <c r="S192" i="56"/>
  <c r="AN192" i="56"/>
  <c r="J193" i="56"/>
  <c r="S193" i="56"/>
  <c r="AN193" i="56"/>
  <c r="J194" i="56"/>
  <c r="S194" i="56"/>
  <c r="AN194" i="56"/>
  <c r="J195" i="56"/>
  <c r="S195" i="56"/>
  <c r="AN195" i="56"/>
  <c r="J196" i="56"/>
  <c r="S196" i="56"/>
  <c r="AN196" i="56"/>
  <c r="J197" i="56"/>
  <c r="S197" i="56"/>
  <c r="AN197" i="56"/>
  <c r="J198" i="56"/>
  <c r="S198" i="56"/>
  <c r="AN198" i="56"/>
  <c r="D30" i="56"/>
  <c r="I118" i="56"/>
  <c r="AM118" i="56"/>
  <c r="I119" i="56"/>
  <c r="AM119" i="56"/>
  <c r="I120" i="56"/>
  <c r="AM120" i="56"/>
  <c r="I121" i="56"/>
  <c r="AM121" i="56"/>
  <c r="I122" i="56"/>
  <c r="AM122" i="56"/>
  <c r="I123" i="56"/>
  <c r="AM123" i="56"/>
  <c r="I124" i="56"/>
  <c r="AM124" i="56"/>
  <c r="I125" i="56"/>
  <c r="AM125" i="56"/>
  <c r="I126" i="56"/>
  <c r="AM126" i="56"/>
  <c r="I127" i="56"/>
  <c r="AM127" i="56"/>
  <c r="I128" i="56"/>
  <c r="AM128" i="56"/>
  <c r="I129" i="56"/>
  <c r="AM129" i="56"/>
  <c r="I130" i="56"/>
  <c r="AM130" i="56"/>
  <c r="I131" i="56"/>
  <c r="AM131" i="56"/>
  <c r="I132" i="56"/>
  <c r="AM132" i="56"/>
  <c r="I133" i="56"/>
  <c r="AM133" i="56"/>
  <c r="I134" i="56"/>
  <c r="AM134" i="56"/>
  <c r="I135" i="56"/>
  <c r="AM135" i="56"/>
  <c r="I136" i="56"/>
  <c r="AM136" i="56"/>
  <c r="I137" i="56"/>
  <c r="AM137" i="56"/>
  <c r="I138" i="56"/>
  <c r="AM138" i="56"/>
  <c r="I139" i="56"/>
  <c r="AM139" i="56"/>
  <c r="I140" i="56"/>
  <c r="AM140" i="56"/>
  <c r="I141" i="56"/>
  <c r="AM141" i="56"/>
  <c r="I142" i="56"/>
  <c r="AM142" i="56"/>
  <c r="I143" i="56"/>
  <c r="AM143" i="56"/>
  <c r="I144" i="56"/>
  <c r="AM144" i="56"/>
  <c r="I145" i="56"/>
  <c r="AM145" i="56"/>
  <c r="I146" i="56"/>
  <c r="AM146" i="56"/>
  <c r="I147" i="56"/>
  <c r="AM147" i="56"/>
  <c r="I148" i="56"/>
  <c r="AM148" i="56"/>
  <c r="I149" i="56"/>
  <c r="AM149" i="56"/>
  <c r="I150" i="56"/>
  <c r="AM150" i="56"/>
  <c r="I151" i="56"/>
  <c r="AM151" i="56"/>
  <c r="I152" i="56"/>
  <c r="AM152" i="56"/>
  <c r="I153" i="56"/>
  <c r="AM153" i="56"/>
  <c r="I154" i="56"/>
  <c r="AM154" i="56"/>
  <c r="I155" i="56"/>
  <c r="AM155" i="56"/>
  <c r="I156" i="56"/>
  <c r="AM156" i="56"/>
  <c r="I157" i="56"/>
  <c r="AM157" i="56"/>
  <c r="I158" i="56"/>
  <c r="R158" i="56"/>
  <c r="AM158" i="56"/>
  <c r="I159" i="56"/>
  <c r="R159" i="56"/>
  <c r="AM159" i="56"/>
  <c r="I160" i="56"/>
  <c r="R160" i="56"/>
  <c r="AM160" i="56"/>
  <c r="I161" i="56"/>
  <c r="R161" i="56"/>
  <c r="AM161" i="56"/>
  <c r="I162" i="56"/>
  <c r="R162" i="56"/>
  <c r="AM162" i="56"/>
  <c r="I163" i="56"/>
  <c r="R163" i="56"/>
  <c r="AM163" i="56"/>
  <c r="I164" i="56"/>
  <c r="R164" i="56"/>
  <c r="AM164" i="56"/>
  <c r="I165" i="56"/>
  <c r="R165" i="56"/>
  <c r="AM165" i="56"/>
  <c r="I166" i="56"/>
  <c r="R166" i="56"/>
  <c r="AM166" i="56"/>
  <c r="I167" i="56"/>
  <c r="R167" i="56"/>
  <c r="AM167" i="56"/>
  <c r="I168" i="56"/>
  <c r="R168" i="56"/>
  <c r="AM168" i="56"/>
  <c r="I169" i="56"/>
  <c r="R169" i="56"/>
  <c r="AM169" i="56"/>
  <c r="I170" i="56"/>
  <c r="R170" i="56"/>
  <c r="AM170" i="56"/>
  <c r="I171" i="56"/>
  <c r="R171" i="56"/>
  <c r="AM171" i="56"/>
  <c r="I172" i="56"/>
  <c r="R172" i="56"/>
  <c r="AM172" i="56"/>
  <c r="I173" i="56"/>
  <c r="R173" i="56"/>
  <c r="AM173" i="56"/>
  <c r="I174" i="56"/>
  <c r="R174" i="56"/>
  <c r="AM174" i="56"/>
  <c r="I175" i="56"/>
  <c r="R175" i="56"/>
  <c r="AM175" i="56"/>
  <c r="I176" i="56"/>
  <c r="R176" i="56"/>
  <c r="AM176" i="56"/>
  <c r="I177" i="56"/>
  <c r="R177" i="56"/>
  <c r="AM177" i="56"/>
  <c r="I178" i="56"/>
  <c r="R178" i="56"/>
  <c r="AM178" i="56"/>
  <c r="I179" i="56"/>
  <c r="R179" i="56"/>
  <c r="AM179" i="56"/>
  <c r="I180" i="56"/>
  <c r="R180" i="56"/>
  <c r="AM180" i="56"/>
  <c r="I181" i="56"/>
  <c r="R181" i="56"/>
  <c r="AM181" i="56"/>
  <c r="I182" i="56"/>
  <c r="R182" i="56"/>
  <c r="AM182" i="56"/>
  <c r="I183" i="56"/>
  <c r="R183" i="56"/>
  <c r="AM183" i="56"/>
  <c r="I184" i="56"/>
  <c r="R184" i="56"/>
  <c r="AM184" i="56"/>
  <c r="I185" i="56"/>
  <c r="R185" i="56"/>
  <c r="AM185" i="56"/>
  <c r="I186" i="56"/>
  <c r="R186" i="56"/>
  <c r="AM186" i="56"/>
  <c r="I187" i="56"/>
  <c r="R187" i="56"/>
  <c r="AM187" i="56"/>
  <c r="I188" i="56"/>
  <c r="R188" i="56"/>
  <c r="AM188" i="56"/>
  <c r="I189" i="56"/>
  <c r="R189" i="56"/>
  <c r="AM189" i="56"/>
  <c r="I190" i="56"/>
  <c r="R190" i="56"/>
  <c r="AM190" i="56"/>
  <c r="I191" i="56"/>
  <c r="R191" i="56"/>
  <c r="AM191" i="56"/>
  <c r="I192" i="56"/>
  <c r="R192" i="56"/>
  <c r="AM192" i="56"/>
  <c r="I193" i="56"/>
  <c r="R193" i="56"/>
  <c r="AM193" i="56"/>
  <c r="I194" i="56"/>
  <c r="R194" i="56"/>
  <c r="AM194" i="56"/>
  <c r="I195" i="56"/>
  <c r="R195" i="56"/>
  <c r="AM195" i="56"/>
  <c r="I196" i="56"/>
  <c r="R196" i="56"/>
  <c r="AM196" i="56"/>
  <c r="I197" i="56"/>
  <c r="R197" i="56"/>
  <c r="AM197" i="56"/>
  <c r="I198" i="56"/>
  <c r="R198" i="56"/>
  <c r="AM198" i="56"/>
  <c r="E30" i="56"/>
  <c r="K118" i="56"/>
  <c r="AO118" i="56"/>
  <c r="K119" i="56"/>
  <c r="AO119" i="56"/>
  <c r="K120" i="56"/>
  <c r="AO120" i="56"/>
  <c r="K121" i="56"/>
  <c r="AO121" i="56"/>
  <c r="K122" i="56"/>
  <c r="AO122" i="56"/>
  <c r="K123" i="56"/>
  <c r="AO123" i="56"/>
  <c r="K124" i="56"/>
  <c r="AO124" i="56"/>
  <c r="K125" i="56"/>
  <c r="AO125" i="56"/>
  <c r="K126" i="56"/>
  <c r="AO126" i="56"/>
  <c r="K127" i="56"/>
  <c r="AO127" i="56"/>
  <c r="K128" i="56"/>
  <c r="AO128" i="56"/>
  <c r="K129" i="56"/>
  <c r="AO129" i="56"/>
  <c r="K130" i="56"/>
  <c r="AO130" i="56"/>
  <c r="K131" i="56"/>
  <c r="AO131" i="56"/>
  <c r="K132" i="56"/>
  <c r="AO132" i="56"/>
  <c r="K133" i="56"/>
  <c r="AO133" i="56"/>
  <c r="K134" i="56"/>
  <c r="AO134" i="56"/>
  <c r="K135" i="56"/>
  <c r="AO135" i="56"/>
  <c r="K136" i="56"/>
  <c r="AO136" i="56"/>
  <c r="K137" i="56"/>
  <c r="AO137" i="56"/>
  <c r="K138" i="56"/>
  <c r="AO138" i="56"/>
  <c r="K139" i="56"/>
  <c r="AO139" i="56"/>
  <c r="K140" i="56"/>
  <c r="AO140" i="56"/>
  <c r="K141" i="56"/>
  <c r="AO141" i="56"/>
  <c r="K142" i="56"/>
  <c r="AO142" i="56"/>
  <c r="K143" i="56"/>
  <c r="AO143" i="56"/>
  <c r="K144" i="56"/>
  <c r="AO144" i="56"/>
  <c r="K145" i="56"/>
  <c r="AO145" i="56"/>
  <c r="K146" i="56"/>
  <c r="AO146" i="56"/>
  <c r="K147" i="56"/>
  <c r="AO147" i="56"/>
  <c r="K148" i="56"/>
  <c r="AO148" i="56"/>
  <c r="K149" i="56"/>
  <c r="AO149" i="56"/>
  <c r="K150" i="56"/>
  <c r="AO150" i="56"/>
  <c r="K151" i="56"/>
  <c r="AO151" i="56"/>
  <c r="K152" i="56"/>
  <c r="AO152" i="56"/>
  <c r="K153" i="56"/>
  <c r="AO153" i="56"/>
  <c r="K154" i="56"/>
  <c r="AO154" i="56"/>
  <c r="K155" i="56"/>
  <c r="AO155" i="56"/>
  <c r="K156" i="56"/>
  <c r="AO156" i="56"/>
  <c r="K157" i="56"/>
  <c r="AO157" i="56"/>
  <c r="K158" i="56"/>
  <c r="T158" i="56"/>
  <c r="AO158" i="56"/>
  <c r="K159" i="56"/>
  <c r="T159" i="56"/>
  <c r="AO159" i="56"/>
  <c r="K160" i="56"/>
  <c r="T160" i="56"/>
  <c r="AO160" i="56"/>
  <c r="K161" i="56"/>
  <c r="T161" i="56"/>
  <c r="AO161" i="56"/>
  <c r="K162" i="56"/>
  <c r="T162" i="56"/>
  <c r="AO162" i="56"/>
  <c r="K163" i="56"/>
  <c r="T163" i="56"/>
  <c r="AO163" i="56"/>
  <c r="K164" i="56"/>
  <c r="T164" i="56"/>
  <c r="AO164" i="56"/>
  <c r="K165" i="56"/>
  <c r="T165" i="56"/>
  <c r="AO165" i="56"/>
  <c r="K166" i="56"/>
  <c r="T166" i="56"/>
  <c r="AO166" i="56"/>
  <c r="K167" i="56"/>
  <c r="T167" i="56"/>
  <c r="AO167" i="56"/>
  <c r="K168" i="56"/>
  <c r="T168" i="56"/>
  <c r="AO168" i="56"/>
  <c r="K169" i="56"/>
  <c r="T169" i="56"/>
  <c r="AO169" i="56"/>
  <c r="K170" i="56"/>
  <c r="T170" i="56"/>
  <c r="AO170" i="56"/>
  <c r="K171" i="56"/>
  <c r="T171" i="56"/>
  <c r="AO171" i="56"/>
  <c r="K172" i="56"/>
  <c r="T172" i="56"/>
  <c r="AO172" i="56"/>
  <c r="K173" i="56"/>
  <c r="T173" i="56"/>
  <c r="AO173" i="56"/>
  <c r="K174" i="56"/>
  <c r="T174" i="56"/>
  <c r="AO174" i="56"/>
  <c r="K175" i="56"/>
  <c r="T175" i="56"/>
  <c r="AO175" i="56"/>
  <c r="K176" i="56"/>
  <c r="T176" i="56"/>
  <c r="AO176" i="56"/>
  <c r="K177" i="56"/>
  <c r="T177" i="56"/>
  <c r="AO177" i="56"/>
  <c r="K178" i="56"/>
  <c r="T178" i="56"/>
  <c r="AO178" i="56"/>
  <c r="K179" i="56"/>
  <c r="T179" i="56"/>
  <c r="AO179" i="56"/>
  <c r="K180" i="56"/>
  <c r="T180" i="56"/>
  <c r="AO180" i="56"/>
  <c r="K181" i="56"/>
  <c r="T181" i="56"/>
  <c r="AO181" i="56"/>
  <c r="K182" i="56"/>
  <c r="T182" i="56"/>
  <c r="AO182" i="56"/>
  <c r="K183" i="56"/>
  <c r="T183" i="56"/>
  <c r="AO183" i="56"/>
  <c r="K184" i="56"/>
  <c r="T184" i="56"/>
  <c r="AO184" i="56"/>
  <c r="K185" i="56"/>
  <c r="T185" i="56"/>
  <c r="AO185" i="56"/>
  <c r="K186" i="56"/>
  <c r="T186" i="56"/>
  <c r="AO186" i="56"/>
  <c r="K187" i="56"/>
  <c r="T187" i="56"/>
  <c r="AO187" i="56"/>
  <c r="K188" i="56"/>
  <c r="T188" i="56"/>
  <c r="AO188" i="56"/>
  <c r="K189" i="56"/>
  <c r="T189" i="56"/>
  <c r="AO189" i="56"/>
  <c r="K190" i="56"/>
  <c r="T190" i="56"/>
  <c r="AO190" i="56"/>
  <c r="K191" i="56"/>
  <c r="T191" i="56"/>
  <c r="AO191" i="56"/>
  <c r="K192" i="56"/>
  <c r="T192" i="56"/>
  <c r="AO192" i="56"/>
  <c r="K193" i="56"/>
  <c r="T193" i="56"/>
  <c r="AO193" i="56"/>
  <c r="K194" i="56"/>
  <c r="T194" i="56"/>
  <c r="AO194" i="56"/>
  <c r="K195" i="56"/>
  <c r="T195" i="56"/>
  <c r="AO195" i="56"/>
  <c r="K196" i="56"/>
  <c r="T196" i="56"/>
  <c r="AO196" i="56"/>
  <c r="K197" i="56"/>
  <c r="T197" i="56"/>
  <c r="AO197" i="56"/>
  <c r="K198" i="56"/>
  <c r="T198" i="56"/>
  <c r="AO198" i="56"/>
  <c r="F30" i="56"/>
  <c r="G30" i="56"/>
  <c r="G35" i="56"/>
  <c r="F35" i="56"/>
  <c r="E35" i="56"/>
  <c r="D35" i="56"/>
  <c r="C35" i="56"/>
  <c r="B35" i="56"/>
  <c r="B24" i="56"/>
  <c r="D199" i="56"/>
  <c r="M199" i="56"/>
  <c r="AH199" i="56"/>
  <c r="N199" i="56"/>
  <c r="AI199" i="56"/>
  <c r="F199" i="56"/>
  <c r="O199" i="56"/>
  <c r="AJ199" i="56"/>
  <c r="G199" i="56"/>
  <c r="P199" i="56"/>
  <c r="AK199" i="56"/>
  <c r="H199" i="56"/>
  <c r="Q199" i="56"/>
  <c r="AL199" i="56"/>
  <c r="I199" i="56"/>
  <c r="R199" i="56"/>
  <c r="AM199" i="56"/>
  <c r="J199" i="56"/>
  <c r="S199" i="56"/>
  <c r="AN199" i="56"/>
  <c r="K199" i="56"/>
  <c r="T199" i="56"/>
  <c r="AO199" i="56"/>
  <c r="D200" i="56"/>
  <c r="M200" i="56"/>
  <c r="AH200" i="56"/>
  <c r="N200" i="56"/>
  <c r="AI200" i="56"/>
  <c r="F200" i="56"/>
  <c r="O200" i="56"/>
  <c r="AJ200" i="56"/>
  <c r="G200" i="56"/>
  <c r="P200" i="56"/>
  <c r="AK200" i="56"/>
  <c r="H200" i="56"/>
  <c r="Q200" i="56"/>
  <c r="AL200" i="56"/>
  <c r="I200" i="56"/>
  <c r="R200" i="56"/>
  <c r="AM200" i="56"/>
  <c r="J200" i="56"/>
  <c r="S200" i="56"/>
  <c r="AN200" i="56"/>
  <c r="K200" i="56"/>
  <c r="T200" i="56"/>
  <c r="AO200" i="56"/>
  <c r="D201" i="56"/>
  <c r="M201" i="56"/>
  <c r="AH201" i="56"/>
  <c r="N201" i="56"/>
  <c r="AI201" i="56"/>
  <c r="F201" i="56"/>
  <c r="O201" i="56"/>
  <c r="AJ201" i="56"/>
  <c r="G201" i="56"/>
  <c r="P201" i="56"/>
  <c r="AK201" i="56"/>
  <c r="H201" i="56"/>
  <c r="Q201" i="56"/>
  <c r="AL201" i="56"/>
  <c r="I201" i="56"/>
  <c r="R201" i="56"/>
  <c r="AM201" i="56"/>
  <c r="J201" i="56"/>
  <c r="S201" i="56"/>
  <c r="AN201" i="56"/>
  <c r="K201" i="56"/>
  <c r="T201" i="56"/>
  <c r="AO201" i="56"/>
  <c r="D202" i="56"/>
  <c r="M202" i="56"/>
  <c r="AH202" i="56"/>
  <c r="N202" i="56"/>
  <c r="AI202" i="56"/>
  <c r="F202" i="56"/>
  <c r="O202" i="56"/>
  <c r="AJ202" i="56"/>
  <c r="G202" i="56"/>
  <c r="P202" i="56"/>
  <c r="AK202" i="56"/>
  <c r="H202" i="56"/>
  <c r="Q202" i="56"/>
  <c r="AL202" i="56"/>
  <c r="I202" i="56"/>
  <c r="R202" i="56"/>
  <c r="AM202" i="56"/>
  <c r="J202" i="56"/>
  <c r="S202" i="56"/>
  <c r="AN202" i="56"/>
  <c r="K202" i="56"/>
  <c r="T202" i="56"/>
  <c r="AO202" i="56"/>
  <c r="D203" i="56"/>
  <c r="M203" i="56"/>
  <c r="AH203" i="56"/>
  <c r="N203" i="56"/>
  <c r="AI203" i="56"/>
  <c r="F203" i="56"/>
  <c r="O203" i="56"/>
  <c r="AJ203" i="56"/>
  <c r="G203" i="56"/>
  <c r="P203" i="56"/>
  <c r="AK203" i="56"/>
  <c r="H203" i="56"/>
  <c r="Q203" i="56"/>
  <c r="AL203" i="56"/>
  <c r="I203" i="56"/>
  <c r="R203" i="56"/>
  <c r="AM203" i="56"/>
  <c r="J203" i="56"/>
  <c r="S203" i="56"/>
  <c r="AN203" i="56"/>
  <c r="K203" i="56"/>
  <c r="T203" i="56"/>
  <c r="AO203" i="56"/>
  <c r="D204" i="56"/>
  <c r="M204" i="56"/>
  <c r="AH204" i="56"/>
  <c r="N204" i="56"/>
  <c r="AI204" i="56"/>
  <c r="F204" i="56"/>
  <c r="O204" i="56"/>
  <c r="AJ204" i="56"/>
  <c r="G204" i="56"/>
  <c r="P204" i="56"/>
  <c r="AK204" i="56"/>
  <c r="H204" i="56"/>
  <c r="Q204" i="56"/>
  <c r="AL204" i="56"/>
  <c r="I204" i="56"/>
  <c r="R204" i="56"/>
  <c r="AM204" i="56"/>
  <c r="J204" i="56"/>
  <c r="S204" i="56"/>
  <c r="AN204" i="56"/>
  <c r="K204" i="56"/>
  <c r="T204" i="56"/>
  <c r="AO204" i="56"/>
  <c r="D205" i="56"/>
  <c r="M205" i="56"/>
  <c r="AH205" i="56"/>
  <c r="N205" i="56"/>
  <c r="AI205" i="56"/>
  <c r="F205" i="56"/>
  <c r="O205" i="56"/>
  <c r="AJ205" i="56"/>
  <c r="G205" i="56"/>
  <c r="P205" i="56"/>
  <c r="AK205" i="56"/>
  <c r="H205" i="56"/>
  <c r="Q205" i="56"/>
  <c r="AL205" i="56"/>
  <c r="I205" i="56"/>
  <c r="R205" i="56"/>
  <c r="AM205" i="56"/>
  <c r="J205" i="56"/>
  <c r="S205" i="56"/>
  <c r="AN205" i="56"/>
  <c r="K205" i="56"/>
  <c r="T205" i="56"/>
  <c r="AO205" i="56"/>
  <c r="D206" i="56"/>
  <c r="M206" i="56"/>
  <c r="AH206" i="56"/>
  <c r="N206" i="56"/>
  <c r="AI206" i="56"/>
  <c r="F206" i="56"/>
  <c r="O206" i="56"/>
  <c r="AJ206" i="56"/>
  <c r="G206" i="56"/>
  <c r="P206" i="56"/>
  <c r="AK206" i="56"/>
  <c r="H206" i="56"/>
  <c r="Q206" i="56"/>
  <c r="AL206" i="56"/>
  <c r="I206" i="56"/>
  <c r="R206" i="56"/>
  <c r="AM206" i="56"/>
  <c r="J206" i="56"/>
  <c r="S206" i="56"/>
  <c r="AN206" i="56"/>
  <c r="K206" i="56"/>
  <c r="T206" i="56"/>
  <c r="AO206" i="56"/>
  <c r="D207" i="56"/>
  <c r="M207" i="56"/>
  <c r="AH207" i="56"/>
  <c r="N207" i="56"/>
  <c r="AI207" i="56"/>
  <c r="F207" i="56"/>
  <c r="O207" i="56"/>
  <c r="AJ207" i="56"/>
  <c r="G207" i="56"/>
  <c r="P207" i="56"/>
  <c r="AK207" i="56"/>
  <c r="H207" i="56"/>
  <c r="Q207" i="56"/>
  <c r="AL207" i="56"/>
  <c r="I207" i="56"/>
  <c r="R207" i="56"/>
  <c r="AM207" i="56"/>
  <c r="J207" i="56"/>
  <c r="S207" i="56"/>
  <c r="AN207" i="56"/>
  <c r="K207" i="56"/>
  <c r="T207" i="56"/>
  <c r="AO207" i="56"/>
  <c r="D208" i="56"/>
  <c r="M208" i="56"/>
  <c r="AH208" i="56"/>
  <c r="N208" i="56"/>
  <c r="AI208" i="56"/>
  <c r="F208" i="56"/>
  <c r="O208" i="56"/>
  <c r="AJ208" i="56"/>
  <c r="G208" i="56"/>
  <c r="P208" i="56"/>
  <c r="AK208" i="56"/>
  <c r="H208" i="56"/>
  <c r="Q208" i="56"/>
  <c r="AL208" i="56"/>
  <c r="I208" i="56"/>
  <c r="R208" i="56"/>
  <c r="AM208" i="56"/>
  <c r="J208" i="56"/>
  <c r="S208" i="56"/>
  <c r="AN208" i="56"/>
  <c r="K208" i="56"/>
  <c r="T208" i="56"/>
  <c r="AO208" i="56"/>
  <c r="D209" i="56"/>
  <c r="M209" i="56"/>
  <c r="AH209" i="56"/>
  <c r="N209" i="56"/>
  <c r="AI209" i="56"/>
  <c r="F209" i="56"/>
  <c r="O209" i="56"/>
  <c r="AJ209" i="56"/>
  <c r="G209" i="56"/>
  <c r="P209" i="56"/>
  <c r="AK209" i="56"/>
  <c r="H209" i="56"/>
  <c r="Q209" i="56"/>
  <c r="AL209" i="56"/>
  <c r="I209" i="56"/>
  <c r="R209" i="56"/>
  <c r="AM209" i="56"/>
  <c r="J209" i="56"/>
  <c r="S209" i="56"/>
  <c r="AN209" i="56"/>
  <c r="K209" i="56"/>
  <c r="T209" i="56"/>
  <c r="AO209" i="56"/>
  <c r="D210" i="56"/>
  <c r="M210" i="56"/>
  <c r="AH210" i="56"/>
  <c r="N210" i="56"/>
  <c r="AI210" i="56"/>
  <c r="F210" i="56"/>
  <c r="O210" i="56"/>
  <c r="AJ210" i="56"/>
  <c r="G210" i="56"/>
  <c r="P210" i="56"/>
  <c r="AK210" i="56"/>
  <c r="H210" i="56"/>
  <c r="Q210" i="56"/>
  <c r="AL210" i="56"/>
  <c r="I210" i="56"/>
  <c r="R210" i="56"/>
  <c r="AM210" i="56"/>
  <c r="J210" i="56"/>
  <c r="S210" i="56"/>
  <c r="AN210" i="56"/>
  <c r="K210" i="56"/>
  <c r="T210" i="56"/>
  <c r="AO210" i="56"/>
  <c r="D211" i="56"/>
  <c r="M211" i="56"/>
  <c r="AH211" i="56"/>
  <c r="N211" i="56"/>
  <c r="AI211" i="56"/>
  <c r="F211" i="56"/>
  <c r="O211" i="56"/>
  <c r="AJ211" i="56"/>
  <c r="G211" i="56"/>
  <c r="P211" i="56"/>
  <c r="AK211" i="56"/>
  <c r="H211" i="56"/>
  <c r="Q211" i="56"/>
  <c r="AL211" i="56"/>
  <c r="I211" i="56"/>
  <c r="R211" i="56"/>
  <c r="AM211" i="56"/>
  <c r="J211" i="56"/>
  <c r="S211" i="56"/>
  <c r="AN211" i="56"/>
  <c r="K211" i="56"/>
  <c r="T211" i="56"/>
  <c r="AO211" i="56"/>
  <c r="D212" i="56"/>
  <c r="M212" i="56"/>
  <c r="AH212" i="56"/>
  <c r="N212" i="56"/>
  <c r="AI212" i="56"/>
  <c r="F212" i="56"/>
  <c r="O212" i="56"/>
  <c r="AJ212" i="56"/>
  <c r="G212" i="56"/>
  <c r="P212" i="56"/>
  <c r="AK212" i="56"/>
  <c r="H212" i="56"/>
  <c r="Q212" i="56"/>
  <c r="AL212" i="56"/>
  <c r="I212" i="56"/>
  <c r="R212" i="56"/>
  <c r="AM212" i="56"/>
  <c r="J212" i="56"/>
  <c r="S212" i="56"/>
  <c r="AN212" i="56"/>
  <c r="K212" i="56"/>
  <c r="T212" i="56"/>
  <c r="AO212" i="56"/>
  <c r="D213" i="56"/>
  <c r="M213" i="56"/>
  <c r="AH213" i="56"/>
  <c r="N213" i="56"/>
  <c r="AI213" i="56"/>
  <c r="F213" i="56"/>
  <c r="O213" i="56"/>
  <c r="AJ213" i="56"/>
  <c r="G213" i="56"/>
  <c r="P213" i="56"/>
  <c r="AK213" i="56"/>
  <c r="H213" i="56"/>
  <c r="Q213" i="56"/>
  <c r="AL213" i="56"/>
  <c r="I213" i="56"/>
  <c r="R213" i="56"/>
  <c r="AM213" i="56"/>
  <c r="J213" i="56"/>
  <c r="S213" i="56"/>
  <c r="AN213" i="56"/>
  <c r="K213" i="56"/>
  <c r="T213" i="56"/>
  <c r="AO213" i="56"/>
  <c r="D214" i="56"/>
  <c r="M214" i="56"/>
  <c r="AH214" i="56"/>
  <c r="N214" i="56"/>
  <c r="AI214" i="56"/>
  <c r="F214" i="56"/>
  <c r="O214" i="56"/>
  <c r="AJ214" i="56"/>
  <c r="G214" i="56"/>
  <c r="P214" i="56"/>
  <c r="AK214" i="56"/>
  <c r="H214" i="56"/>
  <c r="Q214" i="56"/>
  <c r="AL214" i="56"/>
  <c r="I214" i="56"/>
  <c r="R214" i="56"/>
  <c r="AM214" i="56"/>
  <c r="J214" i="56"/>
  <c r="S214" i="56"/>
  <c r="AN214" i="56"/>
  <c r="K214" i="56"/>
  <c r="T214" i="56"/>
  <c r="AO214" i="56"/>
  <c r="D215" i="56"/>
  <c r="M215" i="56"/>
  <c r="AH215" i="56"/>
  <c r="N215" i="56"/>
  <c r="AI215" i="56"/>
  <c r="F215" i="56"/>
  <c r="O215" i="56"/>
  <c r="AJ215" i="56"/>
  <c r="G215" i="56"/>
  <c r="P215" i="56"/>
  <c r="AK215" i="56"/>
  <c r="H215" i="56"/>
  <c r="Q215" i="56"/>
  <c r="AL215" i="56"/>
  <c r="I215" i="56"/>
  <c r="R215" i="56"/>
  <c r="AM215" i="56"/>
  <c r="J215" i="56"/>
  <c r="S215" i="56"/>
  <c r="AN215" i="56"/>
  <c r="K215" i="56"/>
  <c r="T215" i="56"/>
  <c r="AO215" i="56"/>
  <c r="D216" i="56"/>
  <c r="M216" i="56"/>
  <c r="AH216" i="56"/>
  <c r="N216" i="56"/>
  <c r="AI216" i="56"/>
  <c r="F216" i="56"/>
  <c r="O216" i="56"/>
  <c r="AJ216" i="56"/>
  <c r="G216" i="56"/>
  <c r="P216" i="56"/>
  <c r="AK216" i="56"/>
  <c r="H216" i="56"/>
  <c r="Q216" i="56"/>
  <c r="AL216" i="56"/>
  <c r="I216" i="56"/>
  <c r="R216" i="56"/>
  <c r="AM216" i="56"/>
  <c r="J216" i="56"/>
  <c r="S216" i="56"/>
  <c r="AN216" i="56"/>
  <c r="K216" i="56"/>
  <c r="T216" i="56"/>
  <c r="AO216" i="56"/>
  <c r="D217" i="56"/>
  <c r="M217" i="56"/>
  <c r="AH217" i="56"/>
  <c r="N217" i="56"/>
  <c r="AI217" i="56"/>
  <c r="F217" i="56"/>
  <c r="O217" i="56"/>
  <c r="AJ217" i="56"/>
  <c r="G217" i="56"/>
  <c r="P217" i="56"/>
  <c r="AK217" i="56"/>
  <c r="H217" i="56"/>
  <c r="Q217" i="56"/>
  <c r="AL217" i="56"/>
  <c r="I217" i="56"/>
  <c r="R217" i="56"/>
  <c r="AM217" i="56"/>
  <c r="J217" i="56"/>
  <c r="S217" i="56"/>
  <c r="AN217" i="56"/>
  <c r="K217" i="56"/>
  <c r="T217" i="56"/>
  <c r="AO217" i="56"/>
  <c r="D218" i="56"/>
  <c r="M218" i="56"/>
  <c r="AH218" i="56"/>
  <c r="N218" i="56"/>
  <c r="AI218" i="56"/>
  <c r="F218" i="56"/>
  <c r="O218" i="56"/>
  <c r="AJ218" i="56"/>
  <c r="G218" i="56"/>
  <c r="P218" i="56"/>
  <c r="AK218" i="56"/>
  <c r="H218" i="56"/>
  <c r="Q218" i="56"/>
  <c r="AL218" i="56"/>
  <c r="I218" i="56"/>
  <c r="R218" i="56"/>
  <c r="AM218" i="56"/>
  <c r="J218" i="56"/>
  <c r="S218" i="56"/>
  <c r="AN218" i="56"/>
  <c r="K218" i="56"/>
  <c r="T218" i="56"/>
  <c r="AO218" i="56"/>
  <c r="D219" i="56"/>
  <c r="M219" i="56"/>
  <c r="AH219" i="56"/>
  <c r="N219" i="56"/>
  <c r="AI219" i="56"/>
  <c r="F219" i="56"/>
  <c r="O219" i="56"/>
  <c r="AJ219" i="56"/>
  <c r="G219" i="56"/>
  <c r="P219" i="56"/>
  <c r="AK219" i="56"/>
  <c r="H219" i="56"/>
  <c r="Q219" i="56"/>
  <c r="AL219" i="56"/>
  <c r="I219" i="56"/>
  <c r="R219" i="56"/>
  <c r="AM219" i="56"/>
  <c r="J219" i="56"/>
  <c r="S219" i="56"/>
  <c r="AN219" i="56"/>
  <c r="K219" i="56"/>
  <c r="T219" i="56"/>
  <c r="AO219" i="56"/>
  <c r="D220" i="56"/>
  <c r="M220" i="56"/>
  <c r="AH220" i="56"/>
  <c r="N220" i="56"/>
  <c r="AI220" i="56"/>
  <c r="F220" i="56"/>
  <c r="O220" i="56"/>
  <c r="AJ220" i="56"/>
  <c r="G220" i="56"/>
  <c r="P220" i="56"/>
  <c r="AK220" i="56"/>
  <c r="H220" i="56"/>
  <c r="Q220" i="56"/>
  <c r="AL220" i="56"/>
  <c r="I220" i="56"/>
  <c r="R220" i="56"/>
  <c r="AM220" i="56"/>
  <c r="J220" i="56"/>
  <c r="S220" i="56"/>
  <c r="AN220" i="56"/>
  <c r="K220" i="56"/>
  <c r="T220" i="56"/>
  <c r="AO220" i="56"/>
  <c r="D221" i="56"/>
  <c r="M221" i="56"/>
  <c r="AH221" i="56"/>
  <c r="N221" i="56"/>
  <c r="AI221" i="56"/>
  <c r="F221" i="56"/>
  <c r="O221" i="56"/>
  <c r="AJ221" i="56"/>
  <c r="G221" i="56"/>
  <c r="P221" i="56"/>
  <c r="AK221" i="56"/>
  <c r="H221" i="56"/>
  <c r="Q221" i="56"/>
  <c r="AL221" i="56"/>
  <c r="I221" i="56"/>
  <c r="R221" i="56"/>
  <c r="AM221" i="56"/>
  <c r="J221" i="56"/>
  <c r="S221" i="56"/>
  <c r="AN221" i="56"/>
  <c r="K221" i="56"/>
  <c r="T221" i="56"/>
  <c r="AO221" i="56"/>
  <c r="D222" i="56"/>
  <c r="M222" i="56"/>
  <c r="AH222" i="56"/>
  <c r="N222" i="56"/>
  <c r="AI222" i="56"/>
  <c r="F222" i="56"/>
  <c r="O222" i="56"/>
  <c r="AJ222" i="56"/>
  <c r="G222" i="56"/>
  <c r="P222" i="56"/>
  <c r="AK222" i="56"/>
  <c r="H222" i="56"/>
  <c r="Q222" i="56"/>
  <c r="AL222" i="56"/>
  <c r="I222" i="56"/>
  <c r="R222" i="56"/>
  <c r="AM222" i="56"/>
  <c r="J222" i="56"/>
  <c r="S222" i="56"/>
  <c r="AN222" i="56"/>
  <c r="K222" i="56"/>
  <c r="T222" i="56"/>
  <c r="AO222" i="56"/>
  <c r="D223" i="56"/>
  <c r="M223" i="56"/>
  <c r="AH223" i="56"/>
  <c r="N223" i="56"/>
  <c r="AI223" i="56"/>
  <c r="F223" i="56"/>
  <c r="O223" i="56"/>
  <c r="AJ223" i="56"/>
  <c r="G223" i="56"/>
  <c r="P223" i="56"/>
  <c r="AK223" i="56"/>
  <c r="H223" i="56"/>
  <c r="Q223" i="56"/>
  <c r="AL223" i="56"/>
  <c r="I223" i="56"/>
  <c r="R223" i="56"/>
  <c r="AM223" i="56"/>
  <c r="J223" i="56"/>
  <c r="S223" i="56"/>
  <c r="AN223" i="56"/>
  <c r="K223" i="56"/>
  <c r="T223" i="56"/>
  <c r="AO223" i="56"/>
  <c r="D224" i="56"/>
  <c r="M224" i="56"/>
  <c r="AH224" i="56"/>
  <c r="N224" i="56"/>
  <c r="AI224" i="56"/>
  <c r="F224" i="56"/>
  <c r="O224" i="56"/>
  <c r="AJ224" i="56"/>
  <c r="G224" i="56"/>
  <c r="P224" i="56"/>
  <c r="AK224" i="56"/>
  <c r="H224" i="56"/>
  <c r="Q224" i="56"/>
  <c r="AL224" i="56"/>
  <c r="I224" i="56"/>
  <c r="R224" i="56"/>
  <c r="AM224" i="56"/>
  <c r="J224" i="56"/>
  <c r="S224" i="56"/>
  <c r="AN224" i="56"/>
  <c r="K224" i="56"/>
  <c r="T224" i="56"/>
  <c r="AO224" i="56"/>
  <c r="D225" i="56"/>
  <c r="M225" i="56"/>
  <c r="AH225" i="56"/>
  <c r="N225" i="56"/>
  <c r="AI225" i="56"/>
  <c r="F225" i="56"/>
  <c r="O225" i="56"/>
  <c r="AJ225" i="56"/>
  <c r="G225" i="56"/>
  <c r="P225" i="56"/>
  <c r="AK225" i="56"/>
  <c r="H225" i="56"/>
  <c r="Q225" i="56"/>
  <c r="AL225" i="56"/>
  <c r="I225" i="56"/>
  <c r="R225" i="56"/>
  <c r="AM225" i="56"/>
  <c r="J225" i="56"/>
  <c r="S225" i="56"/>
  <c r="AN225" i="56"/>
  <c r="K225" i="56"/>
  <c r="T225" i="56"/>
  <c r="AO225" i="56"/>
  <c r="D226" i="56"/>
  <c r="M226" i="56"/>
  <c r="AH226" i="56"/>
  <c r="N226" i="56"/>
  <c r="AI226" i="56"/>
  <c r="F226" i="56"/>
  <c r="O226" i="56"/>
  <c r="AJ226" i="56"/>
  <c r="G226" i="56"/>
  <c r="P226" i="56"/>
  <c r="AK226" i="56"/>
  <c r="H226" i="56"/>
  <c r="Q226" i="56"/>
  <c r="AL226" i="56"/>
  <c r="I226" i="56"/>
  <c r="R226" i="56"/>
  <c r="AM226" i="56"/>
  <c r="J226" i="56"/>
  <c r="S226" i="56"/>
  <c r="AN226" i="56"/>
  <c r="K226" i="56"/>
  <c r="T226" i="56"/>
  <c r="AO226" i="56"/>
  <c r="D227" i="56"/>
  <c r="M227" i="56"/>
  <c r="AH227" i="56"/>
  <c r="N227" i="56"/>
  <c r="AI227" i="56"/>
  <c r="F227" i="56"/>
  <c r="O227" i="56"/>
  <c r="AJ227" i="56"/>
  <c r="G227" i="56"/>
  <c r="P227" i="56"/>
  <c r="AK227" i="56"/>
  <c r="H227" i="56"/>
  <c r="Q227" i="56"/>
  <c r="AL227" i="56"/>
  <c r="I227" i="56"/>
  <c r="R227" i="56"/>
  <c r="AM227" i="56"/>
  <c r="J227" i="56"/>
  <c r="S227" i="56"/>
  <c r="AN227" i="56"/>
  <c r="K227" i="56"/>
  <c r="T227" i="56"/>
  <c r="AO227" i="56"/>
  <c r="D228" i="56"/>
  <c r="M228" i="56"/>
  <c r="AH228" i="56"/>
  <c r="N228" i="56"/>
  <c r="AI228" i="56"/>
  <c r="F228" i="56"/>
  <c r="O228" i="56"/>
  <c r="AJ228" i="56"/>
  <c r="G228" i="56"/>
  <c r="P228" i="56"/>
  <c r="AK228" i="56"/>
  <c r="H228" i="56"/>
  <c r="Q228" i="56"/>
  <c r="AL228" i="56"/>
  <c r="I228" i="56"/>
  <c r="R228" i="56"/>
  <c r="AM228" i="56"/>
  <c r="J228" i="56"/>
  <c r="S228" i="56"/>
  <c r="AN228" i="56"/>
  <c r="K228" i="56"/>
  <c r="T228" i="56"/>
  <c r="AO228" i="56"/>
  <c r="D229" i="56"/>
  <c r="M229" i="56"/>
  <c r="AH229" i="56"/>
  <c r="N229" i="56"/>
  <c r="AI229" i="56"/>
  <c r="F229" i="56"/>
  <c r="O229" i="56"/>
  <c r="AJ229" i="56"/>
  <c r="G229" i="56"/>
  <c r="P229" i="56"/>
  <c r="AK229" i="56"/>
  <c r="H229" i="56"/>
  <c r="Q229" i="56"/>
  <c r="AL229" i="56"/>
  <c r="I229" i="56"/>
  <c r="R229" i="56"/>
  <c r="AM229" i="56"/>
  <c r="J229" i="56"/>
  <c r="S229" i="56"/>
  <c r="AN229" i="56"/>
  <c r="K229" i="56"/>
  <c r="T229" i="56"/>
  <c r="AO229" i="56"/>
  <c r="D230" i="56"/>
  <c r="M230" i="56"/>
  <c r="AH230" i="56"/>
  <c r="N230" i="56"/>
  <c r="AI230" i="56"/>
  <c r="F230" i="56"/>
  <c r="O230" i="56"/>
  <c r="AJ230" i="56"/>
  <c r="G230" i="56"/>
  <c r="P230" i="56"/>
  <c r="AK230" i="56"/>
  <c r="H230" i="56"/>
  <c r="Q230" i="56"/>
  <c r="AL230" i="56"/>
  <c r="I230" i="56"/>
  <c r="R230" i="56"/>
  <c r="AM230" i="56"/>
  <c r="J230" i="56"/>
  <c r="S230" i="56"/>
  <c r="AN230" i="56"/>
  <c r="K230" i="56"/>
  <c r="T230" i="56"/>
  <c r="AO230" i="56"/>
  <c r="D231" i="56"/>
  <c r="M231" i="56"/>
  <c r="AH231" i="56"/>
  <c r="N231" i="56"/>
  <c r="AI231" i="56"/>
  <c r="F231" i="56"/>
  <c r="O231" i="56"/>
  <c r="AJ231" i="56"/>
  <c r="G231" i="56"/>
  <c r="P231" i="56"/>
  <c r="AK231" i="56"/>
  <c r="H231" i="56"/>
  <c r="Q231" i="56"/>
  <c r="AL231" i="56"/>
  <c r="I231" i="56"/>
  <c r="R231" i="56"/>
  <c r="AM231" i="56"/>
  <c r="J231" i="56"/>
  <c r="S231" i="56"/>
  <c r="AN231" i="56"/>
  <c r="K231" i="56"/>
  <c r="T231" i="56"/>
  <c r="AO231" i="56"/>
  <c r="D232" i="56"/>
  <c r="M232" i="56"/>
  <c r="AH232" i="56"/>
  <c r="N232" i="56"/>
  <c r="AI232" i="56"/>
  <c r="F232" i="56"/>
  <c r="O232" i="56"/>
  <c r="AJ232" i="56"/>
  <c r="G232" i="56"/>
  <c r="P232" i="56"/>
  <c r="AK232" i="56"/>
  <c r="H232" i="56"/>
  <c r="Q232" i="56"/>
  <c r="AL232" i="56"/>
  <c r="I232" i="56"/>
  <c r="R232" i="56"/>
  <c r="AM232" i="56"/>
  <c r="J232" i="56"/>
  <c r="S232" i="56"/>
  <c r="AN232" i="56"/>
  <c r="K232" i="56"/>
  <c r="T232" i="56"/>
  <c r="AO232" i="56"/>
  <c r="D233" i="56"/>
  <c r="M233" i="56"/>
  <c r="AH233" i="56"/>
  <c r="N233" i="56"/>
  <c r="AI233" i="56"/>
  <c r="F233" i="56"/>
  <c r="O233" i="56"/>
  <c r="AJ233" i="56"/>
  <c r="G233" i="56"/>
  <c r="P233" i="56"/>
  <c r="AK233" i="56"/>
  <c r="H233" i="56"/>
  <c r="Q233" i="56"/>
  <c r="AL233" i="56"/>
  <c r="I233" i="56"/>
  <c r="R233" i="56"/>
  <c r="AM233" i="56"/>
  <c r="J233" i="56"/>
  <c r="S233" i="56"/>
  <c r="AN233" i="56"/>
  <c r="K233" i="56"/>
  <c r="T233" i="56"/>
  <c r="AO233" i="56"/>
  <c r="D234" i="56"/>
  <c r="M234" i="56"/>
  <c r="AH234" i="56"/>
  <c r="N234" i="56"/>
  <c r="AI234" i="56"/>
  <c r="F234" i="56"/>
  <c r="O234" i="56"/>
  <c r="AJ234" i="56"/>
  <c r="G234" i="56"/>
  <c r="P234" i="56"/>
  <c r="AK234" i="56"/>
  <c r="H234" i="56"/>
  <c r="Q234" i="56"/>
  <c r="AL234" i="56"/>
  <c r="I234" i="56"/>
  <c r="R234" i="56"/>
  <c r="AM234" i="56"/>
  <c r="J234" i="56"/>
  <c r="S234" i="56"/>
  <c r="AN234" i="56"/>
  <c r="K234" i="56"/>
  <c r="T234" i="56"/>
  <c r="AO234" i="56"/>
  <c r="D235" i="56"/>
  <c r="M235" i="56"/>
  <c r="AH235" i="56"/>
  <c r="N235" i="56"/>
  <c r="AI235" i="56"/>
  <c r="F235" i="56"/>
  <c r="O235" i="56"/>
  <c r="AJ235" i="56"/>
  <c r="G235" i="56"/>
  <c r="P235" i="56"/>
  <c r="AK235" i="56"/>
  <c r="H235" i="56"/>
  <c r="Q235" i="56"/>
  <c r="AL235" i="56"/>
  <c r="I235" i="56"/>
  <c r="R235" i="56"/>
  <c r="AM235" i="56"/>
  <c r="J235" i="56"/>
  <c r="S235" i="56"/>
  <c r="AN235" i="56"/>
  <c r="K235" i="56"/>
  <c r="T235" i="56"/>
  <c r="AO235" i="56"/>
  <c r="D236" i="56"/>
  <c r="M236" i="56"/>
  <c r="AH236" i="56"/>
  <c r="N236" i="56"/>
  <c r="AI236" i="56"/>
  <c r="F236" i="56"/>
  <c r="O236" i="56"/>
  <c r="AJ236" i="56"/>
  <c r="G236" i="56"/>
  <c r="P236" i="56"/>
  <c r="AK236" i="56"/>
  <c r="H236" i="56"/>
  <c r="Q236" i="56"/>
  <c r="AL236" i="56"/>
  <c r="I236" i="56"/>
  <c r="R236" i="56"/>
  <c r="AM236" i="56"/>
  <c r="J236" i="56"/>
  <c r="S236" i="56"/>
  <c r="AN236" i="56"/>
  <c r="K236" i="56"/>
  <c r="T236" i="56"/>
  <c r="AO236" i="56"/>
  <c r="D237" i="56"/>
  <c r="M237" i="56"/>
  <c r="AH237" i="56"/>
  <c r="N237" i="56"/>
  <c r="AI237" i="56"/>
  <c r="F237" i="56"/>
  <c r="O237" i="56"/>
  <c r="AJ237" i="56"/>
  <c r="G237" i="56"/>
  <c r="P237" i="56"/>
  <c r="AK237" i="56"/>
  <c r="H237" i="56"/>
  <c r="Q237" i="56"/>
  <c r="AL237" i="56"/>
  <c r="I237" i="56"/>
  <c r="R237" i="56"/>
  <c r="AM237" i="56"/>
  <c r="J237" i="56"/>
  <c r="S237" i="56"/>
  <c r="AN237" i="56"/>
  <c r="K237" i="56"/>
  <c r="T237" i="56"/>
  <c r="AO237" i="56"/>
  <c r="D238" i="56"/>
  <c r="M238" i="56"/>
  <c r="AH238" i="56"/>
  <c r="N238" i="56"/>
  <c r="AI238" i="56"/>
  <c r="F238" i="56"/>
  <c r="O238" i="56"/>
  <c r="AJ238" i="56"/>
  <c r="G238" i="56"/>
  <c r="P238" i="56"/>
  <c r="AK238" i="56"/>
  <c r="H238" i="56"/>
  <c r="Q238" i="56"/>
  <c r="AL238" i="56"/>
  <c r="I238" i="56"/>
  <c r="R238" i="56"/>
  <c r="AM238" i="56"/>
  <c r="J238" i="56"/>
  <c r="S238" i="56"/>
  <c r="AN238" i="56"/>
  <c r="K238" i="56"/>
  <c r="T238" i="56"/>
  <c r="AO238" i="56"/>
  <c r="M239" i="56"/>
  <c r="V239" i="56"/>
  <c r="AH239" i="56"/>
  <c r="W239" i="56"/>
  <c r="AI239" i="56"/>
  <c r="O239" i="56"/>
  <c r="X239" i="56"/>
  <c r="AJ239" i="56"/>
  <c r="P239" i="56"/>
  <c r="Y239" i="56"/>
  <c r="AK239" i="56"/>
  <c r="Q239" i="56"/>
  <c r="Z239" i="56"/>
  <c r="AL239" i="56"/>
  <c r="R239" i="56"/>
  <c r="AA239" i="56"/>
  <c r="AM239" i="56"/>
  <c r="S239" i="56"/>
  <c r="AB239" i="56"/>
  <c r="AN239" i="56"/>
  <c r="T239" i="56"/>
  <c r="AC239" i="56"/>
  <c r="AO239" i="56"/>
  <c r="M240" i="56"/>
  <c r="V240" i="56"/>
  <c r="AH240" i="56"/>
  <c r="W240" i="56"/>
  <c r="AI240" i="56"/>
  <c r="O240" i="56"/>
  <c r="X240" i="56"/>
  <c r="AJ240" i="56"/>
  <c r="P240" i="56"/>
  <c r="Y240" i="56"/>
  <c r="AK240" i="56"/>
  <c r="Q240" i="56"/>
  <c r="Z240" i="56"/>
  <c r="AL240" i="56"/>
  <c r="R240" i="56"/>
  <c r="AA240" i="56"/>
  <c r="AM240" i="56"/>
  <c r="S240" i="56"/>
  <c r="AB240" i="56"/>
  <c r="AN240" i="56"/>
  <c r="T240" i="56"/>
  <c r="AC240" i="56"/>
  <c r="AO240" i="56"/>
  <c r="M241" i="56"/>
  <c r="V241" i="56"/>
  <c r="AH241" i="56"/>
  <c r="W241" i="56"/>
  <c r="AI241" i="56"/>
  <c r="O241" i="56"/>
  <c r="X241" i="56"/>
  <c r="AJ241" i="56"/>
  <c r="P241" i="56"/>
  <c r="Y241" i="56"/>
  <c r="AK241" i="56"/>
  <c r="Q241" i="56"/>
  <c r="Z241" i="56"/>
  <c r="AL241" i="56"/>
  <c r="R241" i="56"/>
  <c r="AA241" i="56"/>
  <c r="AM241" i="56"/>
  <c r="S241" i="56"/>
  <c r="AB241" i="56"/>
  <c r="AN241" i="56"/>
  <c r="T241" i="56"/>
  <c r="AC241" i="56"/>
  <c r="AO241" i="56"/>
  <c r="M242" i="56"/>
  <c r="V242" i="56"/>
  <c r="AH242" i="56"/>
  <c r="W242" i="56"/>
  <c r="AI242" i="56"/>
  <c r="O242" i="56"/>
  <c r="X242" i="56"/>
  <c r="AJ242" i="56"/>
  <c r="P242" i="56"/>
  <c r="Y242" i="56"/>
  <c r="AK242" i="56"/>
  <c r="Q242" i="56"/>
  <c r="Z242" i="56"/>
  <c r="AL242" i="56"/>
  <c r="R242" i="56"/>
  <c r="AA242" i="56"/>
  <c r="AM242" i="56"/>
  <c r="S242" i="56"/>
  <c r="AB242" i="56"/>
  <c r="AN242" i="56"/>
  <c r="T242" i="56"/>
  <c r="AC242" i="56"/>
  <c r="AO242" i="56"/>
  <c r="M243" i="56"/>
  <c r="V243" i="56"/>
  <c r="AH243" i="56"/>
  <c r="W243" i="56"/>
  <c r="AI243" i="56"/>
  <c r="O243" i="56"/>
  <c r="X243" i="56"/>
  <c r="AJ243" i="56"/>
  <c r="P243" i="56"/>
  <c r="Y243" i="56"/>
  <c r="AK243" i="56"/>
  <c r="Q243" i="56"/>
  <c r="Z243" i="56"/>
  <c r="AL243" i="56"/>
  <c r="R243" i="56"/>
  <c r="AA243" i="56"/>
  <c r="AM243" i="56"/>
  <c r="S243" i="56"/>
  <c r="AB243" i="56"/>
  <c r="AN243" i="56"/>
  <c r="T243" i="56"/>
  <c r="AC243" i="56"/>
  <c r="AO243" i="56"/>
  <c r="M244" i="56"/>
  <c r="V244" i="56"/>
  <c r="AH244" i="56"/>
  <c r="W244" i="56"/>
  <c r="AI244" i="56"/>
  <c r="O244" i="56"/>
  <c r="X244" i="56"/>
  <c r="AJ244" i="56"/>
  <c r="P244" i="56"/>
  <c r="Y244" i="56"/>
  <c r="AK244" i="56"/>
  <c r="Q244" i="56"/>
  <c r="Z244" i="56"/>
  <c r="AL244" i="56"/>
  <c r="R244" i="56"/>
  <c r="AA244" i="56"/>
  <c r="AM244" i="56"/>
  <c r="S244" i="56"/>
  <c r="AB244" i="56"/>
  <c r="AN244" i="56"/>
  <c r="T244" i="56"/>
  <c r="AC244" i="56"/>
  <c r="AO244" i="56"/>
  <c r="M245" i="56"/>
  <c r="V245" i="56"/>
  <c r="AH245" i="56"/>
  <c r="W245" i="56"/>
  <c r="AI245" i="56"/>
  <c r="O245" i="56"/>
  <c r="X245" i="56"/>
  <c r="AJ245" i="56"/>
  <c r="P245" i="56"/>
  <c r="Y245" i="56"/>
  <c r="AK245" i="56"/>
  <c r="Q245" i="56"/>
  <c r="Z245" i="56"/>
  <c r="AL245" i="56"/>
  <c r="R245" i="56"/>
  <c r="AA245" i="56"/>
  <c r="AM245" i="56"/>
  <c r="S245" i="56"/>
  <c r="AB245" i="56"/>
  <c r="AN245" i="56"/>
  <c r="T245" i="56"/>
  <c r="AC245" i="56"/>
  <c r="AO245" i="56"/>
  <c r="M246" i="56"/>
  <c r="V246" i="56"/>
  <c r="AH246" i="56"/>
  <c r="W246" i="56"/>
  <c r="AI246" i="56"/>
  <c r="O246" i="56"/>
  <c r="X246" i="56"/>
  <c r="AJ246" i="56"/>
  <c r="P246" i="56"/>
  <c r="Y246" i="56"/>
  <c r="AK246" i="56"/>
  <c r="Q246" i="56"/>
  <c r="Z246" i="56"/>
  <c r="AL246" i="56"/>
  <c r="R246" i="56"/>
  <c r="AA246" i="56"/>
  <c r="AM246" i="56"/>
  <c r="S246" i="56"/>
  <c r="AB246" i="56"/>
  <c r="AN246" i="56"/>
  <c r="T246" i="56"/>
  <c r="AC246" i="56"/>
  <c r="AO246" i="56"/>
  <c r="M247" i="56"/>
  <c r="V247" i="56"/>
  <c r="AH247" i="56"/>
  <c r="W247" i="56"/>
  <c r="AI247" i="56"/>
  <c r="O247" i="56"/>
  <c r="X247" i="56"/>
  <c r="AJ247" i="56"/>
  <c r="P247" i="56"/>
  <c r="Y247" i="56"/>
  <c r="AK247" i="56"/>
  <c r="Q247" i="56"/>
  <c r="Z247" i="56"/>
  <c r="AL247" i="56"/>
  <c r="R247" i="56"/>
  <c r="AA247" i="56"/>
  <c r="AM247" i="56"/>
  <c r="S247" i="56"/>
  <c r="AB247" i="56"/>
  <c r="AN247" i="56"/>
  <c r="T247" i="56"/>
  <c r="AC247" i="56"/>
  <c r="AO247" i="56"/>
  <c r="M248" i="56"/>
  <c r="V248" i="56"/>
  <c r="AH248" i="56"/>
  <c r="W248" i="56"/>
  <c r="AI248" i="56"/>
  <c r="O248" i="56"/>
  <c r="X248" i="56"/>
  <c r="AJ248" i="56"/>
  <c r="P248" i="56"/>
  <c r="Y248" i="56"/>
  <c r="AK248" i="56"/>
  <c r="Q248" i="56"/>
  <c r="Z248" i="56"/>
  <c r="AL248" i="56"/>
  <c r="R248" i="56"/>
  <c r="AA248" i="56"/>
  <c r="AM248" i="56"/>
  <c r="S248" i="56"/>
  <c r="AB248" i="56"/>
  <c r="AN248" i="56"/>
  <c r="T248" i="56"/>
  <c r="AC248" i="56"/>
  <c r="AO248" i="56"/>
  <c r="M249" i="56"/>
  <c r="V249" i="56"/>
  <c r="AH249" i="56"/>
  <c r="W249" i="56"/>
  <c r="AI249" i="56"/>
  <c r="O249" i="56"/>
  <c r="X249" i="56"/>
  <c r="AJ249" i="56"/>
  <c r="P249" i="56"/>
  <c r="Y249" i="56"/>
  <c r="AK249" i="56"/>
  <c r="Q249" i="56"/>
  <c r="Z249" i="56"/>
  <c r="AL249" i="56"/>
  <c r="R249" i="56"/>
  <c r="AA249" i="56"/>
  <c r="AM249" i="56"/>
  <c r="S249" i="56"/>
  <c r="AB249" i="56"/>
  <c r="AN249" i="56"/>
  <c r="T249" i="56"/>
  <c r="AC249" i="56"/>
  <c r="AO249" i="56"/>
  <c r="M250" i="56"/>
  <c r="V250" i="56"/>
  <c r="AH250" i="56"/>
  <c r="W250" i="56"/>
  <c r="AI250" i="56"/>
  <c r="O250" i="56"/>
  <c r="X250" i="56"/>
  <c r="AJ250" i="56"/>
  <c r="P250" i="56"/>
  <c r="Y250" i="56"/>
  <c r="AK250" i="56"/>
  <c r="Q250" i="56"/>
  <c r="Z250" i="56"/>
  <c r="AL250" i="56"/>
  <c r="R250" i="56"/>
  <c r="AA250" i="56"/>
  <c r="AM250" i="56"/>
  <c r="S250" i="56"/>
  <c r="AB250" i="56"/>
  <c r="AN250" i="56"/>
  <c r="T250" i="56"/>
  <c r="AC250" i="56"/>
  <c r="AO250" i="56"/>
  <c r="M251" i="56"/>
  <c r="V251" i="56"/>
  <c r="AH251" i="56"/>
  <c r="W251" i="56"/>
  <c r="AI251" i="56"/>
  <c r="O251" i="56"/>
  <c r="X251" i="56"/>
  <c r="AJ251" i="56"/>
  <c r="P251" i="56"/>
  <c r="Y251" i="56"/>
  <c r="AK251" i="56"/>
  <c r="Q251" i="56"/>
  <c r="Z251" i="56"/>
  <c r="AL251" i="56"/>
  <c r="R251" i="56"/>
  <c r="AA251" i="56"/>
  <c r="AM251" i="56"/>
  <c r="S251" i="56"/>
  <c r="AB251" i="56"/>
  <c r="AN251" i="56"/>
  <c r="T251" i="56"/>
  <c r="AC251" i="56"/>
  <c r="AO251" i="56"/>
  <c r="M252" i="56"/>
  <c r="V252" i="56"/>
  <c r="AH252" i="56"/>
  <c r="W252" i="56"/>
  <c r="AI252" i="56"/>
  <c r="O252" i="56"/>
  <c r="X252" i="56"/>
  <c r="AJ252" i="56"/>
  <c r="P252" i="56"/>
  <c r="Y252" i="56"/>
  <c r="AK252" i="56"/>
  <c r="Q252" i="56"/>
  <c r="Z252" i="56"/>
  <c r="AL252" i="56"/>
  <c r="R252" i="56"/>
  <c r="AA252" i="56"/>
  <c r="AM252" i="56"/>
  <c r="S252" i="56"/>
  <c r="AB252" i="56"/>
  <c r="AN252" i="56"/>
  <c r="T252" i="56"/>
  <c r="AC252" i="56"/>
  <c r="AO252" i="56"/>
  <c r="M253" i="56"/>
  <c r="V253" i="56"/>
  <c r="AH253" i="56"/>
  <c r="W253" i="56"/>
  <c r="AI253" i="56"/>
  <c r="O253" i="56"/>
  <c r="X253" i="56"/>
  <c r="AJ253" i="56"/>
  <c r="P253" i="56"/>
  <c r="Y253" i="56"/>
  <c r="AK253" i="56"/>
  <c r="Q253" i="56"/>
  <c r="Z253" i="56"/>
  <c r="AL253" i="56"/>
  <c r="R253" i="56"/>
  <c r="AA253" i="56"/>
  <c r="AM253" i="56"/>
  <c r="S253" i="56"/>
  <c r="AB253" i="56"/>
  <c r="AN253" i="56"/>
  <c r="T253" i="56"/>
  <c r="AC253" i="56"/>
  <c r="AO253" i="56"/>
  <c r="M254" i="56"/>
  <c r="V254" i="56"/>
  <c r="AH254" i="56"/>
  <c r="W254" i="56"/>
  <c r="AI254" i="56"/>
  <c r="O254" i="56"/>
  <c r="X254" i="56"/>
  <c r="AJ254" i="56"/>
  <c r="P254" i="56"/>
  <c r="Y254" i="56"/>
  <c r="AK254" i="56"/>
  <c r="Q254" i="56"/>
  <c r="Z254" i="56"/>
  <c r="AL254" i="56"/>
  <c r="R254" i="56"/>
  <c r="AA254" i="56"/>
  <c r="AM254" i="56"/>
  <c r="S254" i="56"/>
  <c r="AB254" i="56"/>
  <c r="AN254" i="56"/>
  <c r="T254" i="56"/>
  <c r="AC254" i="56"/>
  <c r="AO254" i="56"/>
  <c r="M255" i="56"/>
  <c r="V255" i="56"/>
  <c r="AH255" i="56"/>
  <c r="W255" i="56"/>
  <c r="AI255" i="56"/>
  <c r="O255" i="56"/>
  <c r="X255" i="56"/>
  <c r="AJ255" i="56"/>
  <c r="P255" i="56"/>
  <c r="Y255" i="56"/>
  <c r="AK255" i="56"/>
  <c r="Q255" i="56"/>
  <c r="Z255" i="56"/>
  <c r="AL255" i="56"/>
  <c r="R255" i="56"/>
  <c r="AA255" i="56"/>
  <c r="AM255" i="56"/>
  <c r="S255" i="56"/>
  <c r="AB255" i="56"/>
  <c r="AN255" i="56"/>
  <c r="T255" i="56"/>
  <c r="AC255" i="56"/>
  <c r="AO255" i="56"/>
  <c r="M256" i="56"/>
  <c r="V256" i="56"/>
  <c r="AH256" i="56"/>
  <c r="W256" i="56"/>
  <c r="AI256" i="56"/>
  <c r="O256" i="56"/>
  <c r="X256" i="56"/>
  <c r="AJ256" i="56"/>
  <c r="P256" i="56"/>
  <c r="Y256" i="56"/>
  <c r="AK256" i="56"/>
  <c r="Q256" i="56"/>
  <c r="Z256" i="56"/>
  <c r="AL256" i="56"/>
  <c r="R256" i="56"/>
  <c r="AA256" i="56"/>
  <c r="AM256" i="56"/>
  <c r="S256" i="56"/>
  <c r="AB256" i="56"/>
  <c r="AN256" i="56"/>
  <c r="T256" i="56"/>
  <c r="AC256" i="56"/>
  <c r="AO256" i="56"/>
  <c r="M257" i="56"/>
  <c r="V257" i="56"/>
  <c r="AH257" i="56"/>
  <c r="W257" i="56"/>
  <c r="AI257" i="56"/>
  <c r="O257" i="56"/>
  <c r="X257" i="56"/>
  <c r="AJ257" i="56"/>
  <c r="P257" i="56"/>
  <c r="Y257" i="56"/>
  <c r="AK257" i="56"/>
  <c r="Q257" i="56"/>
  <c r="Z257" i="56"/>
  <c r="AL257" i="56"/>
  <c r="R257" i="56"/>
  <c r="AA257" i="56"/>
  <c r="AM257" i="56"/>
  <c r="S257" i="56"/>
  <c r="AB257" i="56"/>
  <c r="AN257" i="56"/>
  <c r="T257" i="56"/>
  <c r="AC257" i="56"/>
  <c r="AO257" i="56"/>
  <c r="M258" i="56"/>
  <c r="V258" i="56"/>
  <c r="AH258" i="56"/>
  <c r="W258" i="56"/>
  <c r="AI258" i="56"/>
  <c r="O258" i="56"/>
  <c r="X258" i="56"/>
  <c r="AJ258" i="56"/>
  <c r="P258" i="56"/>
  <c r="Y258" i="56"/>
  <c r="AK258" i="56"/>
  <c r="Q258" i="56"/>
  <c r="Z258" i="56"/>
  <c r="AL258" i="56"/>
  <c r="R258" i="56"/>
  <c r="AA258" i="56"/>
  <c r="AM258" i="56"/>
  <c r="S258" i="56"/>
  <c r="AB258" i="56"/>
  <c r="AN258" i="56"/>
  <c r="T258" i="56"/>
  <c r="AC258" i="56"/>
  <c r="AO258" i="56"/>
  <c r="M259" i="56"/>
  <c r="V259" i="56"/>
  <c r="AH259" i="56"/>
  <c r="W259" i="56"/>
  <c r="AI259" i="56"/>
  <c r="O259" i="56"/>
  <c r="X259" i="56"/>
  <c r="AJ259" i="56"/>
  <c r="P259" i="56"/>
  <c r="Y259" i="56"/>
  <c r="AK259" i="56"/>
  <c r="Q259" i="56"/>
  <c r="Z259" i="56"/>
  <c r="AL259" i="56"/>
  <c r="R259" i="56"/>
  <c r="AA259" i="56"/>
  <c r="AM259" i="56"/>
  <c r="S259" i="56"/>
  <c r="AB259" i="56"/>
  <c r="AN259" i="56"/>
  <c r="T259" i="56"/>
  <c r="AC259" i="56"/>
  <c r="AO259" i="56"/>
  <c r="M260" i="56"/>
  <c r="V260" i="56"/>
  <c r="AH260" i="56"/>
  <c r="W260" i="56"/>
  <c r="AI260" i="56"/>
  <c r="O260" i="56"/>
  <c r="X260" i="56"/>
  <c r="AJ260" i="56"/>
  <c r="P260" i="56"/>
  <c r="Y260" i="56"/>
  <c r="AK260" i="56"/>
  <c r="Q260" i="56"/>
  <c r="Z260" i="56"/>
  <c r="AL260" i="56"/>
  <c r="R260" i="56"/>
  <c r="AA260" i="56"/>
  <c r="AM260" i="56"/>
  <c r="S260" i="56"/>
  <c r="AB260" i="56"/>
  <c r="AN260" i="56"/>
  <c r="T260" i="56"/>
  <c r="AC260" i="56"/>
  <c r="AO260" i="56"/>
  <c r="M261" i="56"/>
  <c r="V261" i="56"/>
  <c r="AH261" i="56"/>
  <c r="W261" i="56"/>
  <c r="AI261" i="56"/>
  <c r="O261" i="56"/>
  <c r="X261" i="56"/>
  <c r="AJ261" i="56"/>
  <c r="P261" i="56"/>
  <c r="Y261" i="56"/>
  <c r="AK261" i="56"/>
  <c r="Q261" i="56"/>
  <c r="Z261" i="56"/>
  <c r="AL261" i="56"/>
  <c r="R261" i="56"/>
  <c r="AA261" i="56"/>
  <c r="AM261" i="56"/>
  <c r="S261" i="56"/>
  <c r="AB261" i="56"/>
  <c r="AN261" i="56"/>
  <c r="T261" i="56"/>
  <c r="AC261" i="56"/>
  <c r="AO261" i="56"/>
  <c r="M262" i="56"/>
  <c r="V262" i="56"/>
  <c r="AH262" i="56"/>
  <c r="W262" i="56"/>
  <c r="AI262" i="56"/>
  <c r="O262" i="56"/>
  <c r="X262" i="56"/>
  <c r="AJ262" i="56"/>
  <c r="P262" i="56"/>
  <c r="Y262" i="56"/>
  <c r="AK262" i="56"/>
  <c r="Q262" i="56"/>
  <c r="Z262" i="56"/>
  <c r="AL262" i="56"/>
  <c r="R262" i="56"/>
  <c r="AA262" i="56"/>
  <c r="AM262" i="56"/>
  <c r="S262" i="56"/>
  <c r="AB262" i="56"/>
  <c r="AN262" i="56"/>
  <c r="T262" i="56"/>
  <c r="AC262" i="56"/>
  <c r="AO262" i="56"/>
  <c r="M263" i="56"/>
  <c r="V263" i="56"/>
  <c r="AH263" i="56"/>
  <c r="W263" i="56"/>
  <c r="AI263" i="56"/>
  <c r="O263" i="56"/>
  <c r="X263" i="56"/>
  <c r="AJ263" i="56"/>
  <c r="P263" i="56"/>
  <c r="Y263" i="56"/>
  <c r="AK263" i="56"/>
  <c r="Q263" i="56"/>
  <c r="Z263" i="56"/>
  <c r="AL263" i="56"/>
  <c r="R263" i="56"/>
  <c r="AA263" i="56"/>
  <c r="AM263" i="56"/>
  <c r="S263" i="56"/>
  <c r="AB263" i="56"/>
  <c r="AN263" i="56"/>
  <c r="T263" i="56"/>
  <c r="AC263" i="56"/>
  <c r="AO263" i="56"/>
  <c r="M264" i="56"/>
  <c r="V264" i="56"/>
  <c r="AH264" i="56"/>
  <c r="W264" i="56"/>
  <c r="AI264" i="56"/>
  <c r="O264" i="56"/>
  <c r="X264" i="56"/>
  <c r="AJ264" i="56"/>
  <c r="P264" i="56"/>
  <c r="Y264" i="56"/>
  <c r="AK264" i="56"/>
  <c r="Q264" i="56"/>
  <c r="Z264" i="56"/>
  <c r="AL264" i="56"/>
  <c r="R264" i="56"/>
  <c r="AA264" i="56"/>
  <c r="AM264" i="56"/>
  <c r="S264" i="56"/>
  <c r="AB264" i="56"/>
  <c r="AN264" i="56"/>
  <c r="T264" i="56"/>
  <c r="AC264" i="56"/>
  <c r="AO264" i="56"/>
  <c r="M265" i="56"/>
  <c r="V265" i="56"/>
  <c r="AH265" i="56"/>
  <c r="W265" i="56"/>
  <c r="AI265" i="56"/>
  <c r="O265" i="56"/>
  <c r="X265" i="56"/>
  <c r="AJ265" i="56"/>
  <c r="P265" i="56"/>
  <c r="Y265" i="56"/>
  <c r="AK265" i="56"/>
  <c r="Q265" i="56"/>
  <c r="Z265" i="56"/>
  <c r="AL265" i="56"/>
  <c r="R265" i="56"/>
  <c r="AA265" i="56"/>
  <c r="AM265" i="56"/>
  <c r="S265" i="56"/>
  <c r="AB265" i="56"/>
  <c r="AN265" i="56"/>
  <c r="T265" i="56"/>
  <c r="AC265" i="56"/>
  <c r="AO265" i="56"/>
  <c r="M266" i="56"/>
  <c r="V266" i="56"/>
  <c r="AH266" i="56"/>
  <c r="W266" i="56"/>
  <c r="AI266" i="56"/>
  <c r="O266" i="56"/>
  <c r="X266" i="56"/>
  <c r="AJ266" i="56"/>
  <c r="P266" i="56"/>
  <c r="Y266" i="56"/>
  <c r="AK266" i="56"/>
  <c r="Q266" i="56"/>
  <c r="Z266" i="56"/>
  <c r="AL266" i="56"/>
  <c r="R266" i="56"/>
  <c r="AA266" i="56"/>
  <c r="AM266" i="56"/>
  <c r="S266" i="56"/>
  <c r="AB266" i="56"/>
  <c r="AN266" i="56"/>
  <c r="T266" i="56"/>
  <c r="AC266" i="56"/>
  <c r="AO266" i="56"/>
  <c r="M267" i="56"/>
  <c r="V267" i="56"/>
  <c r="AH267" i="56"/>
  <c r="W267" i="56"/>
  <c r="AI267" i="56"/>
  <c r="O267" i="56"/>
  <c r="X267" i="56"/>
  <c r="AJ267" i="56"/>
  <c r="P267" i="56"/>
  <c r="Y267" i="56"/>
  <c r="AK267" i="56"/>
  <c r="Q267" i="56"/>
  <c r="Z267" i="56"/>
  <c r="AL267" i="56"/>
  <c r="R267" i="56"/>
  <c r="AA267" i="56"/>
  <c r="AM267" i="56"/>
  <c r="S267" i="56"/>
  <c r="AB267" i="56"/>
  <c r="AN267" i="56"/>
  <c r="T267" i="56"/>
  <c r="AC267" i="56"/>
  <c r="AO267" i="56"/>
  <c r="M268" i="56"/>
  <c r="V268" i="56"/>
  <c r="AH268" i="56"/>
  <c r="W268" i="56"/>
  <c r="AI268" i="56"/>
  <c r="O268" i="56"/>
  <c r="X268" i="56"/>
  <c r="AJ268" i="56"/>
  <c r="P268" i="56"/>
  <c r="Y268" i="56"/>
  <c r="AK268" i="56"/>
  <c r="Q268" i="56"/>
  <c r="Z268" i="56"/>
  <c r="AL268" i="56"/>
  <c r="R268" i="56"/>
  <c r="AA268" i="56"/>
  <c r="AM268" i="56"/>
  <c r="S268" i="56"/>
  <c r="AB268" i="56"/>
  <c r="AN268" i="56"/>
  <c r="T268" i="56"/>
  <c r="AC268" i="56"/>
  <c r="AO268" i="56"/>
  <c r="M269" i="56"/>
  <c r="V269" i="56"/>
  <c r="AH269" i="56"/>
  <c r="W269" i="56"/>
  <c r="AI269" i="56"/>
  <c r="O269" i="56"/>
  <c r="X269" i="56"/>
  <c r="AJ269" i="56"/>
  <c r="P269" i="56"/>
  <c r="Y269" i="56"/>
  <c r="AK269" i="56"/>
  <c r="Q269" i="56"/>
  <c r="Z269" i="56"/>
  <c r="AL269" i="56"/>
  <c r="R269" i="56"/>
  <c r="AA269" i="56"/>
  <c r="AM269" i="56"/>
  <c r="S269" i="56"/>
  <c r="AB269" i="56"/>
  <c r="AN269" i="56"/>
  <c r="T269" i="56"/>
  <c r="AC269" i="56"/>
  <c r="AO269" i="56"/>
  <c r="M270" i="56"/>
  <c r="V270" i="56"/>
  <c r="AH270" i="56"/>
  <c r="W270" i="56"/>
  <c r="AI270" i="56"/>
  <c r="O270" i="56"/>
  <c r="X270" i="56"/>
  <c r="AJ270" i="56"/>
  <c r="P270" i="56"/>
  <c r="Y270" i="56"/>
  <c r="AK270" i="56"/>
  <c r="Q270" i="56"/>
  <c r="Z270" i="56"/>
  <c r="AL270" i="56"/>
  <c r="R270" i="56"/>
  <c r="AA270" i="56"/>
  <c r="AM270" i="56"/>
  <c r="S270" i="56"/>
  <c r="AB270" i="56"/>
  <c r="AN270" i="56"/>
  <c r="T270" i="56"/>
  <c r="AC270" i="56"/>
  <c r="AO270" i="56"/>
  <c r="M271" i="56"/>
  <c r="V271" i="56"/>
  <c r="AH271" i="56"/>
  <c r="W271" i="56"/>
  <c r="AI271" i="56"/>
  <c r="O271" i="56"/>
  <c r="X271" i="56"/>
  <c r="AJ271" i="56"/>
  <c r="P271" i="56"/>
  <c r="Y271" i="56"/>
  <c r="AK271" i="56"/>
  <c r="Q271" i="56"/>
  <c r="Z271" i="56"/>
  <c r="AL271" i="56"/>
  <c r="R271" i="56"/>
  <c r="AA271" i="56"/>
  <c r="AM271" i="56"/>
  <c r="S271" i="56"/>
  <c r="AB271" i="56"/>
  <c r="AN271" i="56"/>
  <c r="T271" i="56"/>
  <c r="AC271" i="56"/>
  <c r="AO271" i="56"/>
  <c r="M272" i="56"/>
  <c r="V272" i="56"/>
  <c r="AH272" i="56"/>
  <c r="W272" i="56"/>
  <c r="AI272" i="56"/>
  <c r="O272" i="56"/>
  <c r="X272" i="56"/>
  <c r="AJ272" i="56"/>
  <c r="P272" i="56"/>
  <c r="Y272" i="56"/>
  <c r="AK272" i="56"/>
  <c r="Q272" i="56"/>
  <c r="Z272" i="56"/>
  <c r="AL272" i="56"/>
  <c r="R272" i="56"/>
  <c r="AA272" i="56"/>
  <c r="AM272" i="56"/>
  <c r="S272" i="56"/>
  <c r="AB272" i="56"/>
  <c r="AN272" i="56"/>
  <c r="T272" i="56"/>
  <c r="AC272" i="56"/>
  <c r="AO272" i="56"/>
  <c r="M273" i="56"/>
  <c r="V273" i="56"/>
  <c r="AH273" i="56"/>
  <c r="W273" i="56"/>
  <c r="AI273" i="56"/>
  <c r="O273" i="56"/>
  <c r="X273" i="56"/>
  <c r="AJ273" i="56"/>
  <c r="P273" i="56"/>
  <c r="Y273" i="56"/>
  <c r="AK273" i="56"/>
  <c r="Q273" i="56"/>
  <c r="Z273" i="56"/>
  <c r="AL273" i="56"/>
  <c r="R273" i="56"/>
  <c r="AA273" i="56"/>
  <c r="AM273" i="56"/>
  <c r="S273" i="56"/>
  <c r="AB273" i="56"/>
  <c r="AN273" i="56"/>
  <c r="T273" i="56"/>
  <c r="AC273" i="56"/>
  <c r="AO273" i="56"/>
  <c r="M274" i="56"/>
  <c r="V274" i="56"/>
  <c r="AH274" i="56"/>
  <c r="W274" i="56"/>
  <c r="AI274" i="56"/>
  <c r="O274" i="56"/>
  <c r="X274" i="56"/>
  <c r="AJ274" i="56"/>
  <c r="P274" i="56"/>
  <c r="Y274" i="56"/>
  <c r="AK274" i="56"/>
  <c r="Q274" i="56"/>
  <c r="Z274" i="56"/>
  <c r="AL274" i="56"/>
  <c r="R274" i="56"/>
  <c r="AA274" i="56"/>
  <c r="AM274" i="56"/>
  <c r="S274" i="56"/>
  <c r="AB274" i="56"/>
  <c r="AN274" i="56"/>
  <c r="T274" i="56"/>
  <c r="AC274" i="56"/>
  <c r="AO274" i="56"/>
  <c r="M275" i="56"/>
  <c r="V275" i="56"/>
  <c r="AH275" i="56"/>
  <c r="W275" i="56"/>
  <c r="AI275" i="56"/>
  <c r="O275" i="56"/>
  <c r="X275" i="56"/>
  <c r="AJ275" i="56"/>
  <c r="P275" i="56"/>
  <c r="Y275" i="56"/>
  <c r="AK275" i="56"/>
  <c r="Q275" i="56"/>
  <c r="Z275" i="56"/>
  <c r="AL275" i="56"/>
  <c r="R275" i="56"/>
  <c r="AA275" i="56"/>
  <c r="AM275" i="56"/>
  <c r="S275" i="56"/>
  <c r="AB275" i="56"/>
  <c r="AN275" i="56"/>
  <c r="T275" i="56"/>
  <c r="AC275" i="56"/>
  <c r="AO275" i="56"/>
  <c r="M276" i="56"/>
  <c r="V276" i="56"/>
  <c r="AH276" i="56"/>
  <c r="W276" i="56"/>
  <c r="AI276" i="56"/>
  <c r="O276" i="56"/>
  <c r="X276" i="56"/>
  <c r="AJ276" i="56"/>
  <c r="P276" i="56"/>
  <c r="Y276" i="56"/>
  <c r="AK276" i="56"/>
  <c r="Q276" i="56"/>
  <c r="Z276" i="56"/>
  <c r="AL276" i="56"/>
  <c r="R276" i="56"/>
  <c r="AA276" i="56"/>
  <c r="AM276" i="56"/>
  <c r="S276" i="56"/>
  <c r="AB276" i="56"/>
  <c r="AN276" i="56"/>
  <c r="T276" i="56"/>
  <c r="AC276" i="56"/>
  <c r="AO276" i="56"/>
  <c r="M277" i="56"/>
  <c r="V277" i="56"/>
  <c r="AH277" i="56"/>
  <c r="W277" i="56"/>
  <c r="AI277" i="56"/>
  <c r="O277" i="56"/>
  <c r="X277" i="56"/>
  <c r="AJ277" i="56"/>
  <c r="P277" i="56"/>
  <c r="Y277" i="56"/>
  <c r="AK277" i="56"/>
  <c r="Q277" i="56"/>
  <c r="Z277" i="56"/>
  <c r="AL277" i="56"/>
  <c r="R277" i="56"/>
  <c r="AA277" i="56"/>
  <c r="AM277" i="56"/>
  <c r="S277" i="56"/>
  <c r="AB277" i="56"/>
  <c r="AN277" i="56"/>
  <c r="T277" i="56"/>
  <c r="AC277" i="56"/>
  <c r="AO277" i="56"/>
  <c r="M278" i="56"/>
  <c r="V278" i="56"/>
  <c r="AH278" i="56"/>
  <c r="W278" i="56"/>
  <c r="AI278" i="56"/>
  <c r="O278" i="56"/>
  <c r="X278" i="56"/>
  <c r="AJ278" i="56"/>
  <c r="P278" i="56"/>
  <c r="Y278" i="56"/>
  <c r="AK278" i="56"/>
  <c r="Q278" i="56"/>
  <c r="Z278" i="56"/>
  <c r="AL278" i="56"/>
  <c r="R278" i="56"/>
  <c r="AA278" i="56"/>
  <c r="AM278" i="56"/>
  <c r="S278" i="56"/>
  <c r="AB278" i="56"/>
  <c r="AN278" i="56"/>
  <c r="T278" i="56"/>
  <c r="AC278" i="56"/>
  <c r="AO278" i="56"/>
  <c r="M279" i="56"/>
  <c r="V279" i="56"/>
  <c r="AH279" i="56"/>
  <c r="W279" i="56"/>
  <c r="AI279" i="56"/>
  <c r="O279" i="56"/>
  <c r="X279" i="56"/>
  <c r="AJ279" i="56"/>
  <c r="P279" i="56"/>
  <c r="Y279" i="56"/>
  <c r="AK279" i="56"/>
  <c r="Q279" i="56"/>
  <c r="Z279" i="56"/>
  <c r="AL279" i="56"/>
  <c r="R279" i="56"/>
  <c r="AA279" i="56"/>
  <c r="AM279" i="56"/>
  <c r="S279" i="56"/>
  <c r="AB279" i="56"/>
  <c r="AN279" i="56"/>
  <c r="T279" i="56"/>
  <c r="AC279" i="56"/>
  <c r="AO279" i="56"/>
  <c r="M280" i="56"/>
  <c r="V280" i="56"/>
  <c r="AH280" i="56"/>
  <c r="W280" i="56"/>
  <c r="AI280" i="56"/>
  <c r="O280" i="56"/>
  <c r="X280" i="56"/>
  <c r="AJ280" i="56"/>
  <c r="P280" i="56"/>
  <c r="Y280" i="56"/>
  <c r="AK280" i="56"/>
  <c r="Q280" i="56"/>
  <c r="Z280" i="56"/>
  <c r="AL280" i="56"/>
  <c r="R280" i="56"/>
  <c r="AA280" i="56"/>
  <c r="AM280" i="56"/>
  <c r="S280" i="56"/>
  <c r="AB280" i="56"/>
  <c r="AN280" i="56"/>
  <c r="T280" i="56"/>
  <c r="AC280" i="56"/>
  <c r="AO280" i="56"/>
  <c r="M281" i="56"/>
  <c r="V281" i="56"/>
  <c r="AH281" i="56"/>
  <c r="W281" i="56"/>
  <c r="AI281" i="56"/>
  <c r="O281" i="56"/>
  <c r="X281" i="56"/>
  <c r="AJ281" i="56"/>
  <c r="P281" i="56"/>
  <c r="Y281" i="56"/>
  <c r="AK281" i="56"/>
  <c r="Q281" i="56"/>
  <c r="Z281" i="56"/>
  <c r="AL281" i="56"/>
  <c r="R281" i="56"/>
  <c r="AA281" i="56"/>
  <c r="AM281" i="56"/>
  <c r="S281" i="56"/>
  <c r="AB281" i="56"/>
  <c r="AN281" i="56"/>
  <c r="T281" i="56"/>
  <c r="AC281" i="56"/>
  <c r="AO281" i="56"/>
  <c r="M282" i="56"/>
  <c r="V282" i="56"/>
  <c r="AH282" i="56"/>
  <c r="W282" i="56"/>
  <c r="AI282" i="56"/>
  <c r="O282" i="56"/>
  <c r="X282" i="56"/>
  <c r="AJ282" i="56"/>
  <c r="P282" i="56"/>
  <c r="Y282" i="56"/>
  <c r="AK282" i="56"/>
  <c r="Q282" i="56"/>
  <c r="Z282" i="56"/>
  <c r="AL282" i="56"/>
  <c r="R282" i="56"/>
  <c r="AA282" i="56"/>
  <c r="AM282" i="56"/>
  <c r="S282" i="56"/>
  <c r="AB282" i="56"/>
  <c r="AN282" i="56"/>
  <c r="T282" i="56"/>
  <c r="AC282" i="56"/>
  <c r="AO282" i="56"/>
  <c r="M283" i="56"/>
  <c r="V283" i="56"/>
  <c r="AH283" i="56"/>
  <c r="W283" i="56"/>
  <c r="AI283" i="56"/>
  <c r="O283" i="56"/>
  <c r="X283" i="56"/>
  <c r="AJ283" i="56"/>
  <c r="P283" i="56"/>
  <c r="Y283" i="56"/>
  <c r="AK283" i="56"/>
  <c r="Q283" i="56"/>
  <c r="Z283" i="56"/>
  <c r="AL283" i="56"/>
  <c r="R283" i="56"/>
  <c r="AA283" i="56"/>
  <c r="AM283" i="56"/>
  <c r="S283" i="56"/>
  <c r="AB283" i="56"/>
  <c r="AN283" i="56"/>
  <c r="T283" i="56"/>
  <c r="AC283" i="56"/>
  <c r="AO283" i="56"/>
  <c r="M284" i="56"/>
  <c r="V284" i="56"/>
  <c r="AH284" i="56"/>
  <c r="W284" i="56"/>
  <c r="AI284" i="56"/>
  <c r="O284" i="56"/>
  <c r="X284" i="56"/>
  <c r="AJ284" i="56"/>
  <c r="P284" i="56"/>
  <c r="Y284" i="56"/>
  <c r="AK284" i="56"/>
  <c r="Q284" i="56"/>
  <c r="Z284" i="56"/>
  <c r="AL284" i="56"/>
  <c r="R284" i="56"/>
  <c r="AA284" i="56"/>
  <c r="AM284" i="56"/>
  <c r="S284" i="56"/>
  <c r="AB284" i="56"/>
  <c r="AN284" i="56"/>
  <c r="T284" i="56"/>
  <c r="AC284" i="56"/>
  <c r="AO284" i="56"/>
  <c r="M285" i="56"/>
  <c r="V285" i="56"/>
  <c r="AH285" i="56"/>
  <c r="W285" i="56"/>
  <c r="AI285" i="56"/>
  <c r="O285" i="56"/>
  <c r="X285" i="56"/>
  <c r="AJ285" i="56"/>
  <c r="P285" i="56"/>
  <c r="Y285" i="56"/>
  <c r="AK285" i="56"/>
  <c r="Q285" i="56"/>
  <c r="Z285" i="56"/>
  <c r="AL285" i="56"/>
  <c r="R285" i="56"/>
  <c r="AA285" i="56"/>
  <c r="AM285" i="56"/>
  <c r="S285" i="56"/>
  <c r="AB285" i="56"/>
  <c r="AN285" i="56"/>
  <c r="T285" i="56"/>
  <c r="AC285" i="56"/>
  <c r="AO285" i="56"/>
  <c r="M286" i="56"/>
  <c r="V286" i="56"/>
  <c r="AH286" i="56"/>
  <c r="W286" i="56"/>
  <c r="AI286" i="56"/>
  <c r="O286" i="56"/>
  <c r="X286" i="56"/>
  <c r="AJ286" i="56"/>
  <c r="P286" i="56"/>
  <c r="Y286" i="56"/>
  <c r="AK286" i="56"/>
  <c r="Q286" i="56"/>
  <c r="Z286" i="56"/>
  <c r="AL286" i="56"/>
  <c r="R286" i="56"/>
  <c r="AA286" i="56"/>
  <c r="AM286" i="56"/>
  <c r="S286" i="56"/>
  <c r="AB286" i="56"/>
  <c r="AN286" i="56"/>
  <c r="T286" i="56"/>
  <c r="AC286" i="56"/>
  <c r="AO286" i="56"/>
  <c r="M287" i="56"/>
  <c r="V287" i="56"/>
  <c r="AH287" i="56"/>
  <c r="W287" i="56"/>
  <c r="AI287" i="56"/>
  <c r="O287" i="56"/>
  <c r="X287" i="56"/>
  <c r="AJ287" i="56"/>
  <c r="P287" i="56"/>
  <c r="Y287" i="56"/>
  <c r="AK287" i="56"/>
  <c r="Q287" i="56"/>
  <c r="Z287" i="56"/>
  <c r="AL287" i="56"/>
  <c r="R287" i="56"/>
  <c r="AA287" i="56"/>
  <c r="AM287" i="56"/>
  <c r="S287" i="56"/>
  <c r="AB287" i="56"/>
  <c r="AN287" i="56"/>
  <c r="T287" i="56"/>
  <c r="AC287" i="56"/>
  <c r="AO287" i="56"/>
  <c r="M288" i="56"/>
  <c r="V288" i="56"/>
  <c r="AH288" i="56"/>
  <c r="W288" i="56"/>
  <c r="AI288" i="56"/>
  <c r="O288" i="56"/>
  <c r="X288" i="56"/>
  <c r="AJ288" i="56"/>
  <c r="P288" i="56"/>
  <c r="Y288" i="56"/>
  <c r="AK288" i="56"/>
  <c r="Q288" i="56"/>
  <c r="Z288" i="56"/>
  <c r="AL288" i="56"/>
  <c r="R288" i="56"/>
  <c r="AA288" i="56"/>
  <c r="AM288" i="56"/>
  <c r="S288" i="56"/>
  <c r="AB288" i="56"/>
  <c r="AN288" i="56"/>
  <c r="T288" i="56"/>
  <c r="AC288" i="56"/>
  <c r="AO288" i="56"/>
  <c r="M289" i="56"/>
  <c r="V289" i="56"/>
  <c r="AH289" i="56"/>
  <c r="W289" i="56"/>
  <c r="AI289" i="56"/>
  <c r="O289" i="56"/>
  <c r="X289" i="56"/>
  <c r="AJ289" i="56"/>
  <c r="P289" i="56"/>
  <c r="Y289" i="56"/>
  <c r="AK289" i="56"/>
  <c r="Q289" i="56"/>
  <c r="Z289" i="56"/>
  <c r="AL289" i="56"/>
  <c r="R289" i="56"/>
  <c r="AA289" i="56"/>
  <c r="AM289" i="56"/>
  <c r="S289" i="56"/>
  <c r="AB289" i="56"/>
  <c r="AN289" i="56"/>
  <c r="T289" i="56"/>
  <c r="AC289" i="56"/>
  <c r="AO289" i="56"/>
  <c r="M290" i="56"/>
  <c r="V290" i="56"/>
  <c r="AH290" i="56"/>
  <c r="W290" i="56"/>
  <c r="AI290" i="56"/>
  <c r="O290" i="56"/>
  <c r="X290" i="56"/>
  <c r="AJ290" i="56"/>
  <c r="P290" i="56"/>
  <c r="Y290" i="56"/>
  <c r="AK290" i="56"/>
  <c r="Q290" i="56"/>
  <c r="Z290" i="56"/>
  <c r="AL290" i="56"/>
  <c r="R290" i="56"/>
  <c r="AA290" i="56"/>
  <c r="AM290" i="56"/>
  <c r="S290" i="56"/>
  <c r="AB290" i="56"/>
  <c r="AN290" i="56"/>
  <c r="T290" i="56"/>
  <c r="AC290" i="56"/>
  <c r="AO290" i="56"/>
  <c r="M291" i="56"/>
  <c r="V291" i="56"/>
  <c r="AH291" i="56"/>
  <c r="W291" i="56"/>
  <c r="AI291" i="56"/>
  <c r="O291" i="56"/>
  <c r="X291" i="56"/>
  <c r="AJ291" i="56"/>
  <c r="P291" i="56"/>
  <c r="Y291" i="56"/>
  <c r="AK291" i="56"/>
  <c r="Q291" i="56"/>
  <c r="Z291" i="56"/>
  <c r="AL291" i="56"/>
  <c r="R291" i="56"/>
  <c r="AA291" i="56"/>
  <c r="AM291" i="56"/>
  <c r="S291" i="56"/>
  <c r="AB291" i="56"/>
  <c r="AN291" i="56"/>
  <c r="T291" i="56"/>
  <c r="AC291" i="56"/>
  <c r="AO291" i="56"/>
  <c r="M292" i="56"/>
  <c r="V292" i="56"/>
  <c r="AH292" i="56"/>
  <c r="W292" i="56"/>
  <c r="AI292" i="56"/>
  <c r="O292" i="56"/>
  <c r="X292" i="56"/>
  <c r="AJ292" i="56"/>
  <c r="P292" i="56"/>
  <c r="Y292" i="56"/>
  <c r="AK292" i="56"/>
  <c r="Q292" i="56"/>
  <c r="Z292" i="56"/>
  <c r="AL292" i="56"/>
  <c r="R292" i="56"/>
  <c r="AA292" i="56"/>
  <c r="AM292" i="56"/>
  <c r="S292" i="56"/>
  <c r="AB292" i="56"/>
  <c r="AN292" i="56"/>
  <c r="T292" i="56"/>
  <c r="AC292" i="56"/>
  <c r="AO292" i="56"/>
  <c r="M293" i="56"/>
  <c r="V293" i="56"/>
  <c r="AH293" i="56"/>
  <c r="W293" i="56"/>
  <c r="AI293" i="56"/>
  <c r="O293" i="56"/>
  <c r="X293" i="56"/>
  <c r="AJ293" i="56"/>
  <c r="P293" i="56"/>
  <c r="Y293" i="56"/>
  <c r="AK293" i="56"/>
  <c r="Q293" i="56"/>
  <c r="Z293" i="56"/>
  <c r="AL293" i="56"/>
  <c r="R293" i="56"/>
  <c r="AA293" i="56"/>
  <c r="AM293" i="56"/>
  <c r="S293" i="56"/>
  <c r="AB293" i="56"/>
  <c r="AN293" i="56"/>
  <c r="T293" i="56"/>
  <c r="AC293" i="56"/>
  <c r="AO293" i="56"/>
  <c r="M294" i="56"/>
  <c r="V294" i="56"/>
  <c r="AH294" i="56"/>
  <c r="W294" i="56"/>
  <c r="AI294" i="56"/>
  <c r="O294" i="56"/>
  <c r="X294" i="56"/>
  <c r="AJ294" i="56"/>
  <c r="P294" i="56"/>
  <c r="Y294" i="56"/>
  <c r="AK294" i="56"/>
  <c r="Q294" i="56"/>
  <c r="Z294" i="56"/>
  <c r="AL294" i="56"/>
  <c r="R294" i="56"/>
  <c r="AA294" i="56"/>
  <c r="AM294" i="56"/>
  <c r="S294" i="56"/>
  <c r="AB294" i="56"/>
  <c r="AN294" i="56"/>
  <c r="T294" i="56"/>
  <c r="AC294" i="56"/>
  <c r="AO294" i="56"/>
  <c r="M295" i="56"/>
  <c r="V295" i="56"/>
  <c r="AH295" i="56"/>
  <c r="W295" i="56"/>
  <c r="AI295" i="56"/>
  <c r="O295" i="56"/>
  <c r="X295" i="56"/>
  <c r="AJ295" i="56"/>
  <c r="P295" i="56"/>
  <c r="Y295" i="56"/>
  <c r="AK295" i="56"/>
  <c r="Q295" i="56"/>
  <c r="Z295" i="56"/>
  <c r="AL295" i="56"/>
  <c r="R295" i="56"/>
  <c r="AA295" i="56"/>
  <c r="AM295" i="56"/>
  <c r="S295" i="56"/>
  <c r="AB295" i="56"/>
  <c r="AN295" i="56"/>
  <c r="T295" i="56"/>
  <c r="AC295" i="56"/>
  <c r="AO295" i="56"/>
  <c r="M296" i="56"/>
  <c r="V296" i="56"/>
  <c r="AH296" i="56"/>
  <c r="W296" i="56"/>
  <c r="AI296" i="56"/>
  <c r="O296" i="56"/>
  <c r="X296" i="56"/>
  <c r="AJ296" i="56"/>
  <c r="P296" i="56"/>
  <c r="Y296" i="56"/>
  <c r="AK296" i="56"/>
  <c r="Q296" i="56"/>
  <c r="Z296" i="56"/>
  <c r="AL296" i="56"/>
  <c r="R296" i="56"/>
  <c r="AA296" i="56"/>
  <c r="AM296" i="56"/>
  <c r="S296" i="56"/>
  <c r="AB296" i="56"/>
  <c r="AN296" i="56"/>
  <c r="T296" i="56"/>
  <c r="AC296" i="56"/>
  <c r="AO296" i="56"/>
  <c r="M297" i="56"/>
  <c r="V297" i="56"/>
  <c r="AH297" i="56"/>
  <c r="W297" i="56"/>
  <c r="AI297" i="56"/>
  <c r="O297" i="56"/>
  <c r="X297" i="56"/>
  <c r="AJ297" i="56"/>
  <c r="P297" i="56"/>
  <c r="Y297" i="56"/>
  <c r="AK297" i="56"/>
  <c r="Q297" i="56"/>
  <c r="Z297" i="56"/>
  <c r="AL297" i="56"/>
  <c r="R297" i="56"/>
  <c r="AA297" i="56"/>
  <c r="AM297" i="56"/>
  <c r="S297" i="56"/>
  <c r="AB297" i="56"/>
  <c r="AN297" i="56"/>
  <c r="T297" i="56"/>
  <c r="AC297" i="56"/>
  <c r="AO297" i="56"/>
  <c r="M298" i="56"/>
  <c r="V298" i="56"/>
  <c r="AH298" i="56"/>
  <c r="W298" i="56"/>
  <c r="AI298" i="56"/>
  <c r="O298" i="56"/>
  <c r="X298" i="56"/>
  <c r="AJ298" i="56"/>
  <c r="P298" i="56"/>
  <c r="Y298" i="56"/>
  <c r="AK298" i="56"/>
  <c r="Q298" i="56"/>
  <c r="Z298" i="56"/>
  <c r="AL298" i="56"/>
  <c r="R298" i="56"/>
  <c r="AA298" i="56"/>
  <c r="AM298" i="56"/>
  <c r="S298" i="56"/>
  <c r="AB298" i="56"/>
  <c r="AN298" i="56"/>
  <c r="T298" i="56"/>
  <c r="AC298" i="56"/>
  <c r="AO298" i="56"/>
  <c r="M299" i="56"/>
  <c r="V299" i="56"/>
  <c r="AH299" i="56"/>
  <c r="W299" i="56"/>
  <c r="AI299" i="56"/>
  <c r="O299" i="56"/>
  <c r="X299" i="56"/>
  <c r="AJ299" i="56"/>
  <c r="P299" i="56"/>
  <c r="Y299" i="56"/>
  <c r="AK299" i="56"/>
  <c r="Q299" i="56"/>
  <c r="Z299" i="56"/>
  <c r="AL299" i="56"/>
  <c r="R299" i="56"/>
  <c r="AA299" i="56"/>
  <c r="AM299" i="56"/>
  <c r="S299" i="56"/>
  <c r="AB299" i="56"/>
  <c r="AN299" i="56"/>
  <c r="T299" i="56"/>
  <c r="AC299" i="56"/>
  <c r="AO299" i="56"/>
  <c r="M300" i="56"/>
  <c r="V300" i="56"/>
  <c r="AH300" i="56"/>
  <c r="W300" i="56"/>
  <c r="AI300" i="56"/>
  <c r="O300" i="56"/>
  <c r="X300" i="56"/>
  <c r="AJ300" i="56"/>
  <c r="P300" i="56"/>
  <c r="Y300" i="56"/>
  <c r="AK300" i="56"/>
  <c r="Q300" i="56"/>
  <c r="Z300" i="56"/>
  <c r="AL300" i="56"/>
  <c r="R300" i="56"/>
  <c r="AA300" i="56"/>
  <c r="AM300" i="56"/>
  <c r="S300" i="56"/>
  <c r="AB300" i="56"/>
  <c r="AN300" i="56"/>
  <c r="T300" i="56"/>
  <c r="AC300" i="56"/>
  <c r="AO300" i="56"/>
  <c r="M301" i="56"/>
  <c r="V301" i="56"/>
  <c r="AH301" i="56"/>
  <c r="W301" i="56"/>
  <c r="AI301" i="56"/>
  <c r="O301" i="56"/>
  <c r="X301" i="56"/>
  <c r="AJ301" i="56"/>
  <c r="P301" i="56"/>
  <c r="Y301" i="56"/>
  <c r="AK301" i="56"/>
  <c r="Q301" i="56"/>
  <c r="Z301" i="56"/>
  <c r="AL301" i="56"/>
  <c r="R301" i="56"/>
  <c r="AA301" i="56"/>
  <c r="AM301" i="56"/>
  <c r="S301" i="56"/>
  <c r="AB301" i="56"/>
  <c r="AN301" i="56"/>
  <c r="T301" i="56"/>
  <c r="AC301" i="56"/>
  <c r="AO301" i="56"/>
  <c r="M302" i="56"/>
  <c r="V302" i="56"/>
  <c r="AH302" i="56"/>
  <c r="W302" i="56"/>
  <c r="AI302" i="56"/>
  <c r="O302" i="56"/>
  <c r="X302" i="56"/>
  <c r="AJ302" i="56"/>
  <c r="P302" i="56"/>
  <c r="Y302" i="56"/>
  <c r="AK302" i="56"/>
  <c r="Q302" i="56"/>
  <c r="Z302" i="56"/>
  <c r="AL302" i="56"/>
  <c r="R302" i="56"/>
  <c r="AA302" i="56"/>
  <c r="AM302" i="56"/>
  <c r="S302" i="56"/>
  <c r="AB302" i="56"/>
  <c r="AN302" i="56"/>
  <c r="T302" i="56"/>
  <c r="AC302" i="56"/>
  <c r="AO302" i="56"/>
  <c r="M303" i="56"/>
  <c r="V303" i="56"/>
  <c r="AH303" i="56"/>
  <c r="W303" i="56"/>
  <c r="AI303" i="56"/>
  <c r="O303" i="56"/>
  <c r="X303" i="56"/>
  <c r="AJ303" i="56"/>
  <c r="P303" i="56"/>
  <c r="Y303" i="56"/>
  <c r="AK303" i="56"/>
  <c r="Q303" i="56"/>
  <c r="Z303" i="56"/>
  <c r="AL303" i="56"/>
  <c r="R303" i="56"/>
  <c r="AA303" i="56"/>
  <c r="AM303" i="56"/>
  <c r="S303" i="56"/>
  <c r="AB303" i="56"/>
  <c r="AN303" i="56"/>
  <c r="T303" i="56"/>
  <c r="AC303" i="56"/>
  <c r="AO303" i="56"/>
  <c r="M304" i="56"/>
  <c r="V304" i="56"/>
  <c r="AH304" i="56"/>
  <c r="W304" i="56"/>
  <c r="AI304" i="56"/>
  <c r="O304" i="56"/>
  <c r="X304" i="56"/>
  <c r="AJ304" i="56"/>
  <c r="P304" i="56"/>
  <c r="Y304" i="56"/>
  <c r="AK304" i="56"/>
  <c r="Q304" i="56"/>
  <c r="Z304" i="56"/>
  <c r="AL304" i="56"/>
  <c r="R304" i="56"/>
  <c r="AA304" i="56"/>
  <c r="AM304" i="56"/>
  <c r="S304" i="56"/>
  <c r="AB304" i="56"/>
  <c r="AN304" i="56"/>
  <c r="T304" i="56"/>
  <c r="AC304" i="56"/>
  <c r="AO304" i="56"/>
  <c r="M305" i="56"/>
  <c r="V305" i="56"/>
  <c r="AH305" i="56"/>
  <c r="W305" i="56"/>
  <c r="AI305" i="56"/>
  <c r="O305" i="56"/>
  <c r="X305" i="56"/>
  <c r="AJ305" i="56"/>
  <c r="P305" i="56"/>
  <c r="Y305" i="56"/>
  <c r="AK305" i="56"/>
  <c r="Q305" i="56"/>
  <c r="Z305" i="56"/>
  <c r="AL305" i="56"/>
  <c r="R305" i="56"/>
  <c r="AA305" i="56"/>
  <c r="AM305" i="56"/>
  <c r="S305" i="56"/>
  <c r="AB305" i="56"/>
  <c r="AN305" i="56"/>
  <c r="T305" i="56"/>
  <c r="AC305" i="56"/>
  <c r="AO305" i="56"/>
  <c r="M306" i="56"/>
  <c r="V306" i="56"/>
  <c r="AH306" i="56"/>
  <c r="W306" i="56"/>
  <c r="AI306" i="56"/>
  <c r="O306" i="56"/>
  <c r="X306" i="56"/>
  <c r="AJ306" i="56"/>
  <c r="P306" i="56"/>
  <c r="Y306" i="56"/>
  <c r="AK306" i="56"/>
  <c r="Q306" i="56"/>
  <c r="Z306" i="56"/>
  <c r="AL306" i="56"/>
  <c r="R306" i="56"/>
  <c r="AA306" i="56"/>
  <c r="AM306" i="56"/>
  <c r="S306" i="56"/>
  <c r="AB306" i="56"/>
  <c r="AN306" i="56"/>
  <c r="T306" i="56"/>
  <c r="AC306" i="56"/>
  <c r="AO306" i="56"/>
  <c r="M307" i="56"/>
  <c r="V307" i="56"/>
  <c r="AH307" i="56"/>
  <c r="W307" i="56"/>
  <c r="AI307" i="56"/>
  <c r="O307" i="56"/>
  <c r="X307" i="56"/>
  <c r="AJ307" i="56"/>
  <c r="P307" i="56"/>
  <c r="Y307" i="56"/>
  <c r="AK307" i="56"/>
  <c r="Q307" i="56"/>
  <c r="Z307" i="56"/>
  <c r="AL307" i="56"/>
  <c r="R307" i="56"/>
  <c r="AA307" i="56"/>
  <c r="AM307" i="56"/>
  <c r="S307" i="56"/>
  <c r="AB307" i="56"/>
  <c r="AN307" i="56"/>
  <c r="T307" i="56"/>
  <c r="AC307" i="56"/>
  <c r="AO307" i="56"/>
  <c r="M308" i="56"/>
  <c r="V308" i="56"/>
  <c r="AH308" i="56"/>
  <c r="W308" i="56"/>
  <c r="AI308" i="56"/>
  <c r="O308" i="56"/>
  <c r="X308" i="56"/>
  <c r="AJ308" i="56"/>
  <c r="P308" i="56"/>
  <c r="Y308" i="56"/>
  <c r="AK308" i="56"/>
  <c r="Q308" i="56"/>
  <c r="Z308" i="56"/>
  <c r="AL308" i="56"/>
  <c r="R308" i="56"/>
  <c r="AA308" i="56"/>
  <c r="AM308" i="56"/>
  <c r="S308" i="56"/>
  <c r="AB308" i="56"/>
  <c r="AN308" i="56"/>
  <c r="T308" i="56"/>
  <c r="AC308" i="56"/>
  <c r="AO308" i="56"/>
  <c r="M309" i="56"/>
  <c r="V309" i="56"/>
  <c r="AH309" i="56"/>
  <c r="W309" i="56"/>
  <c r="AI309" i="56"/>
  <c r="O309" i="56"/>
  <c r="X309" i="56"/>
  <c r="AJ309" i="56"/>
  <c r="P309" i="56"/>
  <c r="Y309" i="56"/>
  <c r="AK309" i="56"/>
  <c r="Q309" i="56"/>
  <c r="Z309" i="56"/>
  <c r="AL309" i="56"/>
  <c r="R309" i="56"/>
  <c r="AA309" i="56"/>
  <c r="AM309" i="56"/>
  <c r="S309" i="56"/>
  <c r="AB309" i="56"/>
  <c r="AN309" i="56"/>
  <c r="T309" i="56"/>
  <c r="AC309" i="56"/>
  <c r="AO309" i="56"/>
  <c r="M310" i="56"/>
  <c r="V310" i="56"/>
  <c r="AH310" i="56"/>
  <c r="W310" i="56"/>
  <c r="AI310" i="56"/>
  <c r="O310" i="56"/>
  <c r="X310" i="56"/>
  <c r="AJ310" i="56"/>
  <c r="P310" i="56"/>
  <c r="Y310" i="56"/>
  <c r="AK310" i="56"/>
  <c r="Q310" i="56"/>
  <c r="Z310" i="56"/>
  <c r="AL310" i="56"/>
  <c r="R310" i="56"/>
  <c r="AA310" i="56"/>
  <c r="AM310" i="56"/>
  <c r="S310" i="56"/>
  <c r="AB310" i="56"/>
  <c r="AN310" i="56"/>
  <c r="T310" i="56"/>
  <c r="AC310" i="56"/>
  <c r="AO310" i="56"/>
  <c r="M311" i="56"/>
  <c r="V311" i="56"/>
  <c r="AH311" i="56"/>
  <c r="W311" i="56"/>
  <c r="AI311" i="56"/>
  <c r="O311" i="56"/>
  <c r="X311" i="56"/>
  <c r="AJ311" i="56"/>
  <c r="P311" i="56"/>
  <c r="Y311" i="56"/>
  <c r="AK311" i="56"/>
  <c r="Q311" i="56"/>
  <c r="Z311" i="56"/>
  <c r="AL311" i="56"/>
  <c r="R311" i="56"/>
  <c r="AA311" i="56"/>
  <c r="AM311" i="56"/>
  <c r="S311" i="56"/>
  <c r="AB311" i="56"/>
  <c r="AN311" i="56"/>
  <c r="T311" i="56"/>
  <c r="AC311" i="56"/>
  <c r="AO311" i="56"/>
  <c r="M312" i="56"/>
  <c r="V312" i="56"/>
  <c r="AH312" i="56"/>
  <c r="W312" i="56"/>
  <c r="AI312" i="56"/>
  <c r="O312" i="56"/>
  <c r="X312" i="56"/>
  <c r="AJ312" i="56"/>
  <c r="P312" i="56"/>
  <c r="Y312" i="56"/>
  <c r="AK312" i="56"/>
  <c r="Q312" i="56"/>
  <c r="Z312" i="56"/>
  <c r="AL312" i="56"/>
  <c r="R312" i="56"/>
  <c r="AA312" i="56"/>
  <c r="AM312" i="56"/>
  <c r="S312" i="56"/>
  <c r="AB312" i="56"/>
  <c r="AN312" i="56"/>
  <c r="T312" i="56"/>
  <c r="AC312" i="56"/>
  <c r="AO312" i="56"/>
  <c r="M313" i="56"/>
  <c r="V313" i="56"/>
  <c r="AH313" i="56"/>
  <c r="W313" i="56"/>
  <c r="AI313" i="56"/>
  <c r="O313" i="56"/>
  <c r="X313" i="56"/>
  <c r="AJ313" i="56"/>
  <c r="P313" i="56"/>
  <c r="Y313" i="56"/>
  <c r="AK313" i="56"/>
  <c r="Q313" i="56"/>
  <c r="Z313" i="56"/>
  <c r="AL313" i="56"/>
  <c r="R313" i="56"/>
  <c r="AA313" i="56"/>
  <c r="AM313" i="56"/>
  <c r="S313" i="56"/>
  <c r="AB313" i="56"/>
  <c r="AN313" i="56"/>
  <c r="T313" i="56"/>
  <c r="AC313" i="56"/>
  <c r="AO313" i="56"/>
  <c r="M314" i="56"/>
  <c r="V314" i="56"/>
  <c r="AH314" i="56"/>
  <c r="W314" i="56"/>
  <c r="AI314" i="56"/>
  <c r="O314" i="56"/>
  <c r="X314" i="56"/>
  <c r="AJ314" i="56"/>
  <c r="P314" i="56"/>
  <c r="Y314" i="56"/>
  <c r="AK314" i="56"/>
  <c r="Q314" i="56"/>
  <c r="Z314" i="56"/>
  <c r="AL314" i="56"/>
  <c r="R314" i="56"/>
  <c r="AA314" i="56"/>
  <c r="AM314" i="56"/>
  <c r="S314" i="56"/>
  <c r="AB314" i="56"/>
  <c r="AN314" i="56"/>
  <c r="T314" i="56"/>
  <c r="AC314" i="56"/>
  <c r="AO314" i="56"/>
  <c r="M315" i="56"/>
  <c r="V315" i="56"/>
  <c r="AH315" i="56"/>
  <c r="W315" i="56"/>
  <c r="AI315" i="56"/>
  <c r="O315" i="56"/>
  <c r="X315" i="56"/>
  <c r="AJ315" i="56"/>
  <c r="P315" i="56"/>
  <c r="Y315" i="56"/>
  <c r="AK315" i="56"/>
  <c r="Q315" i="56"/>
  <c r="Z315" i="56"/>
  <c r="AL315" i="56"/>
  <c r="R315" i="56"/>
  <c r="AA315" i="56"/>
  <c r="AM315" i="56"/>
  <c r="S315" i="56"/>
  <c r="AB315" i="56"/>
  <c r="AN315" i="56"/>
  <c r="T315" i="56"/>
  <c r="AC315" i="56"/>
  <c r="AO315" i="56"/>
  <c r="M316" i="56"/>
  <c r="V316" i="56"/>
  <c r="AH316" i="56"/>
  <c r="W316" i="56"/>
  <c r="AI316" i="56"/>
  <c r="O316" i="56"/>
  <c r="X316" i="56"/>
  <c r="AJ316" i="56"/>
  <c r="P316" i="56"/>
  <c r="Y316" i="56"/>
  <c r="AK316" i="56"/>
  <c r="Q316" i="56"/>
  <c r="Z316" i="56"/>
  <c r="AL316" i="56"/>
  <c r="R316" i="56"/>
  <c r="AA316" i="56"/>
  <c r="AM316" i="56"/>
  <c r="S316" i="56"/>
  <c r="AB316" i="56"/>
  <c r="AN316" i="56"/>
  <c r="T316" i="56"/>
  <c r="AC316" i="56"/>
  <c r="AO316" i="56"/>
  <c r="M317" i="56"/>
  <c r="V317" i="56"/>
  <c r="AH317" i="56"/>
  <c r="W317" i="56"/>
  <c r="AI317" i="56"/>
  <c r="O317" i="56"/>
  <c r="X317" i="56"/>
  <c r="AJ317" i="56"/>
  <c r="P317" i="56"/>
  <c r="Y317" i="56"/>
  <c r="AK317" i="56"/>
  <c r="Q317" i="56"/>
  <c r="Z317" i="56"/>
  <c r="AL317" i="56"/>
  <c r="R317" i="56"/>
  <c r="AA317" i="56"/>
  <c r="AM317" i="56"/>
  <c r="S317" i="56"/>
  <c r="AB317" i="56"/>
  <c r="AN317" i="56"/>
  <c r="T317" i="56"/>
  <c r="AC317" i="56"/>
  <c r="AO317" i="56"/>
  <c r="M318" i="56"/>
  <c r="V318" i="56"/>
  <c r="AH318" i="56"/>
  <c r="W318" i="56"/>
  <c r="AI318" i="56"/>
  <c r="O318" i="56"/>
  <c r="X318" i="56"/>
  <c r="AJ318" i="56"/>
  <c r="P318" i="56"/>
  <c r="Y318" i="56"/>
  <c r="AK318" i="56"/>
  <c r="Q318" i="56"/>
  <c r="Z318" i="56"/>
  <c r="AL318" i="56"/>
  <c r="R318" i="56"/>
  <c r="AA318" i="56"/>
  <c r="AM318" i="56"/>
  <c r="S318" i="56"/>
  <c r="AB318" i="56"/>
  <c r="AN318" i="56"/>
  <c r="T318" i="56"/>
  <c r="AC318" i="56"/>
  <c r="AO318" i="56"/>
  <c r="B26" i="56"/>
  <c r="C159" i="56"/>
  <c r="C160" i="56"/>
  <c r="C161" i="56"/>
  <c r="C162" i="56"/>
  <c r="C163" i="56"/>
  <c r="C164" i="56"/>
  <c r="C165" i="56"/>
  <c r="C166" i="56"/>
  <c r="C167" i="56"/>
  <c r="C168" i="56"/>
  <c r="C169" i="56"/>
  <c r="C170" i="56"/>
  <c r="C171" i="56"/>
  <c r="C172" i="56"/>
  <c r="C173" i="56"/>
  <c r="C174" i="56"/>
  <c r="C175" i="56"/>
  <c r="C176" i="56"/>
  <c r="C177" i="56"/>
  <c r="C178" i="56"/>
  <c r="C179" i="56"/>
  <c r="C180" i="56"/>
  <c r="C181" i="56"/>
  <c r="C182" i="56"/>
  <c r="C183" i="56"/>
  <c r="C184" i="56"/>
  <c r="C185" i="56"/>
  <c r="C186" i="56"/>
  <c r="C187" i="56"/>
  <c r="C188" i="56"/>
  <c r="C189" i="56"/>
  <c r="C190" i="56"/>
  <c r="C191" i="56"/>
  <c r="C192" i="56"/>
  <c r="C193" i="56"/>
  <c r="C194" i="56"/>
  <c r="C195" i="56"/>
  <c r="C196" i="56"/>
  <c r="C197" i="56"/>
  <c r="C198" i="56"/>
  <c r="C199" i="56"/>
  <c r="C200" i="56"/>
  <c r="C201" i="56"/>
  <c r="C202" i="56"/>
  <c r="C203" i="56"/>
  <c r="C204" i="56"/>
  <c r="C205" i="56"/>
  <c r="C206" i="56"/>
  <c r="C207" i="56"/>
  <c r="C208" i="56"/>
  <c r="C209" i="56"/>
  <c r="C210" i="56"/>
  <c r="C211" i="56"/>
  <c r="C212" i="56"/>
  <c r="C213" i="56"/>
  <c r="C214" i="56"/>
  <c r="C215" i="56"/>
  <c r="C216" i="56"/>
  <c r="C217" i="56"/>
  <c r="C218" i="56"/>
  <c r="C219" i="56"/>
  <c r="C220" i="56"/>
  <c r="C221" i="56"/>
  <c r="C222" i="56"/>
  <c r="C223" i="56"/>
  <c r="C224" i="56"/>
  <c r="C225" i="56"/>
  <c r="C226" i="56"/>
  <c r="C227" i="56"/>
  <c r="C228" i="56"/>
  <c r="C229" i="56"/>
  <c r="C230" i="56"/>
  <c r="C231" i="56"/>
  <c r="C232" i="56"/>
  <c r="C233" i="56"/>
  <c r="C234" i="56"/>
  <c r="C235" i="56"/>
  <c r="C236" i="56"/>
  <c r="C237" i="56"/>
  <c r="C238" i="56"/>
  <c r="C239" i="56"/>
  <c r="C240" i="56"/>
  <c r="C241" i="56"/>
  <c r="C242" i="56"/>
  <c r="C243" i="56"/>
  <c r="C244" i="56"/>
  <c r="C245" i="56"/>
  <c r="C246" i="56"/>
  <c r="C247" i="56"/>
  <c r="C248" i="56"/>
  <c r="C249" i="56"/>
  <c r="C250" i="56"/>
  <c r="C251" i="56"/>
  <c r="C252" i="56"/>
  <c r="C253" i="56"/>
  <c r="C254" i="56"/>
  <c r="C255" i="56"/>
  <c r="C256" i="56"/>
  <c r="C257" i="56"/>
  <c r="C258" i="56"/>
  <c r="C259" i="56"/>
  <c r="C260" i="56"/>
  <c r="C261" i="56"/>
  <c r="C262" i="56"/>
  <c r="C263" i="56"/>
  <c r="C264" i="56"/>
  <c r="C265" i="56"/>
  <c r="C266" i="56"/>
  <c r="C267" i="56"/>
  <c r="C268" i="56"/>
  <c r="C269" i="56"/>
  <c r="C270" i="56"/>
  <c r="C271" i="56"/>
  <c r="C272" i="56"/>
  <c r="C273" i="56"/>
  <c r="C274" i="56"/>
  <c r="C275" i="56"/>
  <c r="C276" i="56"/>
  <c r="C277" i="56"/>
  <c r="C278" i="56"/>
  <c r="C279" i="56"/>
  <c r="C280" i="56"/>
  <c r="C281" i="56"/>
  <c r="C282" i="56"/>
  <c r="C283" i="56"/>
  <c r="C284" i="56"/>
  <c r="C285" i="56"/>
  <c r="C286" i="56"/>
  <c r="C287" i="56"/>
  <c r="C288" i="56"/>
  <c r="C289" i="56"/>
  <c r="C290" i="56"/>
  <c r="C291" i="56"/>
  <c r="C292" i="56"/>
  <c r="C293" i="56"/>
  <c r="C294" i="56"/>
  <c r="C295" i="56"/>
  <c r="C296" i="56"/>
  <c r="C297" i="56"/>
  <c r="C298" i="56"/>
  <c r="C299" i="56"/>
  <c r="C300" i="56"/>
  <c r="C301" i="56"/>
  <c r="C302" i="56"/>
  <c r="C303" i="56"/>
  <c r="C304" i="56"/>
  <c r="C305" i="56"/>
  <c r="C306" i="56"/>
  <c r="C307" i="56"/>
  <c r="C308" i="56"/>
  <c r="C309" i="56"/>
  <c r="C310" i="56"/>
  <c r="C311" i="56"/>
  <c r="C312" i="56"/>
  <c r="C313" i="56"/>
  <c r="C314" i="56"/>
  <c r="C315" i="56"/>
  <c r="C316" i="56"/>
  <c r="C317" i="56"/>
  <c r="C318" i="56"/>
  <c r="B21" i="56"/>
  <c r="D26" i="56"/>
  <c r="B25" i="56"/>
  <c r="B20" i="56"/>
  <c r="D25" i="56"/>
  <c r="E26" i="56"/>
  <c r="C24" i="56"/>
  <c r="B19" i="56"/>
  <c r="C19" i="56"/>
  <c r="D24" i="56"/>
  <c r="E24" i="56"/>
  <c r="C78" i="55"/>
  <c r="AJ78" i="55"/>
  <c r="C79" i="55"/>
  <c r="AJ79" i="55"/>
  <c r="C80" i="55"/>
  <c r="AJ80" i="55"/>
  <c r="C81" i="55"/>
  <c r="AJ81" i="55"/>
  <c r="C82" i="55"/>
  <c r="AJ82" i="55"/>
  <c r="C83" i="55"/>
  <c r="AJ83" i="55"/>
  <c r="C84" i="55"/>
  <c r="AJ84" i="55"/>
  <c r="C85" i="55"/>
  <c r="AJ85" i="55"/>
  <c r="C86" i="55"/>
  <c r="AJ86" i="55"/>
  <c r="C87" i="55"/>
  <c r="AJ87" i="55"/>
  <c r="C88" i="55"/>
  <c r="AJ88" i="55"/>
  <c r="C89" i="55"/>
  <c r="AJ89" i="55"/>
  <c r="C90" i="55"/>
  <c r="AJ90" i="55"/>
  <c r="C91" i="55"/>
  <c r="AJ91" i="55"/>
  <c r="C92" i="55"/>
  <c r="AJ92" i="55"/>
  <c r="C93" i="55"/>
  <c r="AJ93" i="55"/>
  <c r="C94" i="55"/>
  <c r="AJ94" i="55"/>
  <c r="C95" i="55"/>
  <c r="AJ95" i="55"/>
  <c r="C96" i="55"/>
  <c r="AJ96" i="55"/>
  <c r="C97" i="55"/>
  <c r="AJ97" i="55"/>
  <c r="C98" i="55"/>
  <c r="AJ98" i="55"/>
  <c r="C99" i="55"/>
  <c r="AJ99" i="55"/>
  <c r="C100" i="55"/>
  <c r="AJ100" i="55"/>
  <c r="C101" i="55"/>
  <c r="AJ101" i="55"/>
  <c r="C102" i="55"/>
  <c r="AJ102" i="55"/>
  <c r="C103" i="55"/>
  <c r="AJ103" i="55"/>
  <c r="C104" i="55"/>
  <c r="AJ104" i="55"/>
  <c r="C105" i="55"/>
  <c r="AJ105" i="55"/>
  <c r="C106" i="55"/>
  <c r="AJ106" i="55"/>
  <c r="C107" i="55"/>
  <c r="AJ107" i="55"/>
  <c r="C108" i="55"/>
  <c r="AJ108" i="55"/>
  <c r="C109" i="55"/>
  <c r="AJ109" i="55"/>
  <c r="C110" i="55"/>
  <c r="AJ110" i="55"/>
  <c r="C111" i="55"/>
  <c r="AJ111" i="55"/>
  <c r="C112" i="55"/>
  <c r="AJ112" i="55"/>
  <c r="C113" i="55"/>
  <c r="AJ113" i="55"/>
  <c r="C114" i="55"/>
  <c r="AJ114" i="55"/>
  <c r="C115" i="55"/>
  <c r="AJ115" i="55"/>
  <c r="C116" i="55"/>
  <c r="AJ116" i="55"/>
  <c r="C117" i="55"/>
  <c r="AJ117" i="55"/>
  <c r="C118" i="55"/>
  <c r="AJ118" i="55"/>
  <c r="C119" i="55"/>
  <c r="AJ119" i="55"/>
  <c r="C158" i="55"/>
  <c r="C120" i="55"/>
  <c r="AJ120" i="55"/>
  <c r="C121" i="55"/>
  <c r="AJ121" i="55"/>
  <c r="C122" i="55"/>
  <c r="AJ122" i="55"/>
  <c r="C123" i="55"/>
  <c r="AJ123" i="55"/>
  <c r="C124" i="55"/>
  <c r="AJ124" i="55"/>
  <c r="C125" i="55"/>
  <c r="AJ125" i="55"/>
  <c r="C126" i="55"/>
  <c r="AJ126" i="55"/>
  <c r="C127" i="55"/>
  <c r="AJ127" i="55"/>
  <c r="C128" i="55"/>
  <c r="AJ128" i="55"/>
  <c r="C129" i="55"/>
  <c r="AJ129" i="55"/>
  <c r="C130" i="55"/>
  <c r="AJ130" i="55"/>
  <c r="C131" i="55"/>
  <c r="AJ131" i="55"/>
  <c r="C132" i="55"/>
  <c r="AJ132" i="55"/>
  <c r="C133" i="55"/>
  <c r="AJ133" i="55"/>
  <c r="C134" i="55"/>
  <c r="AJ134" i="55"/>
  <c r="C135" i="55"/>
  <c r="AJ135" i="55"/>
  <c r="C136" i="55"/>
  <c r="AJ136" i="55"/>
  <c r="C137" i="55"/>
  <c r="AJ137" i="55"/>
  <c r="C138" i="55"/>
  <c r="AJ138" i="55"/>
  <c r="C139" i="55"/>
  <c r="AJ139" i="55"/>
  <c r="C140" i="55"/>
  <c r="AJ140" i="55"/>
  <c r="C141" i="55"/>
  <c r="AJ141" i="55"/>
  <c r="C142" i="55"/>
  <c r="AJ142" i="55"/>
  <c r="C143" i="55"/>
  <c r="AJ143" i="55"/>
  <c r="C144" i="55"/>
  <c r="AJ144" i="55"/>
  <c r="C145" i="55"/>
  <c r="AJ145" i="55"/>
  <c r="C146" i="55"/>
  <c r="AJ146" i="55"/>
  <c r="C147" i="55"/>
  <c r="AJ147" i="55"/>
  <c r="C148" i="55"/>
  <c r="AJ148" i="55"/>
  <c r="C149" i="55"/>
  <c r="AJ149" i="55"/>
  <c r="C150" i="55"/>
  <c r="AJ150" i="55"/>
  <c r="C151" i="55"/>
  <c r="AJ151" i="55"/>
  <c r="C152" i="55"/>
  <c r="AJ152" i="55"/>
  <c r="C153" i="55"/>
  <c r="AJ153" i="55"/>
  <c r="C154" i="55"/>
  <c r="AJ154" i="55"/>
  <c r="C155" i="55"/>
  <c r="AJ155" i="55"/>
  <c r="C156" i="55"/>
  <c r="AJ156" i="55"/>
  <c r="C157" i="55"/>
  <c r="AJ157" i="55"/>
  <c r="AJ158" i="55"/>
  <c r="D118" i="55"/>
  <c r="AK118" i="55"/>
  <c r="F118" i="55"/>
  <c r="AM118" i="55"/>
  <c r="G118" i="55"/>
  <c r="AN118" i="55"/>
  <c r="H118" i="55"/>
  <c r="AO118" i="55"/>
  <c r="I118" i="55"/>
  <c r="AP118" i="55"/>
  <c r="J118" i="55"/>
  <c r="AQ118" i="55"/>
  <c r="K118" i="55"/>
  <c r="AR118" i="55"/>
  <c r="D119" i="55"/>
  <c r="AK119" i="55"/>
  <c r="F119" i="55"/>
  <c r="AM119" i="55"/>
  <c r="G119" i="55"/>
  <c r="AN119" i="55"/>
  <c r="H119" i="55"/>
  <c r="AO119" i="55"/>
  <c r="I119" i="55"/>
  <c r="AP119" i="55"/>
  <c r="J119" i="55"/>
  <c r="AQ119" i="55"/>
  <c r="K119" i="55"/>
  <c r="AR119" i="55"/>
  <c r="D120" i="55"/>
  <c r="AK120" i="55"/>
  <c r="F120" i="55"/>
  <c r="AM120" i="55"/>
  <c r="G120" i="55"/>
  <c r="AN120" i="55"/>
  <c r="H120" i="55"/>
  <c r="AO120" i="55"/>
  <c r="I120" i="55"/>
  <c r="AP120" i="55"/>
  <c r="J120" i="55"/>
  <c r="AQ120" i="55"/>
  <c r="K120" i="55"/>
  <c r="AR120" i="55"/>
  <c r="D121" i="55"/>
  <c r="AK121" i="55"/>
  <c r="F121" i="55"/>
  <c r="AM121" i="55"/>
  <c r="G121" i="55"/>
  <c r="AN121" i="55"/>
  <c r="H121" i="55"/>
  <c r="AO121" i="55"/>
  <c r="I121" i="55"/>
  <c r="AP121" i="55"/>
  <c r="J121" i="55"/>
  <c r="AQ121" i="55"/>
  <c r="K121" i="55"/>
  <c r="AR121" i="55"/>
  <c r="D122" i="55"/>
  <c r="AK122" i="55"/>
  <c r="F122" i="55"/>
  <c r="AM122" i="55"/>
  <c r="G122" i="55"/>
  <c r="AN122" i="55"/>
  <c r="H122" i="55"/>
  <c r="AO122" i="55"/>
  <c r="I122" i="55"/>
  <c r="AP122" i="55"/>
  <c r="J122" i="55"/>
  <c r="AQ122" i="55"/>
  <c r="K122" i="55"/>
  <c r="AR122" i="55"/>
  <c r="D123" i="55"/>
  <c r="AK123" i="55"/>
  <c r="F123" i="55"/>
  <c r="AM123" i="55"/>
  <c r="G123" i="55"/>
  <c r="AN123" i="55"/>
  <c r="H123" i="55"/>
  <c r="AO123" i="55"/>
  <c r="I123" i="55"/>
  <c r="AP123" i="55"/>
  <c r="J123" i="55"/>
  <c r="AQ123" i="55"/>
  <c r="K123" i="55"/>
  <c r="AR123" i="55"/>
  <c r="D124" i="55"/>
  <c r="AK124" i="55"/>
  <c r="F124" i="55"/>
  <c r="AM124" i="55"/>
  <c r="G124" i="55"/>
  <c r="AN124" i="55"/>
  <c r="H124" i="55"/>
  <c r="AO124" i="55"/>
  <c r="I124" i="55"/>
  <c r="AP124" i="55"/>
  <c r="J124" i="55"/>
  <c r="AQ124" i="55"/>
  <c r="K124" i="55"/>
  <c r="AR124" i="55"/>
  <c r="D125" i="55"/>
  <c r="AK125" i="55"/>
  <c r="F125" i="55"/>
  <c r="AM125" i="55"/>
  <c r="G125" i="55"/>
  <c r="AN125" i="55"/>
  <c r="H125" i="55"/>
  <c r="AO125" i="55"/>
  <c r="I125" i="55"/>
  <c r="AP125" i="55"/>
  <c r="J125" i="55"/>
  <c r="AQ125" i="55"/>
  <c r="K125" i="55"/>
  <c r="AR125" i="55"/>
  <c r="D126" i="55"/>
  <c r="AK126" i="55"/>
  <c r="F126" i="55"/>
  <c r="AM126" i="55"/>
  <c r="G126" i="55"/>
  <c r="AN126" i="55"/>
  <c r="H126" i="55"/>
  <c r="AO126" i="55"/>
  <c r="I126" i="55"/>
  <c r="AP126" i="55"/>
  <c r="J126" i="55"/>
  <c r="AQ126" i="55"/>
  <c r="K126" i="55"/>
  <c r="AR126" i="55"/>
  <c r="D127" i="55"/>
  <c r="AK127" i="55"/>
  <c r="F127" i="55"/>
  <c r="AM127" i="55"/>
  <c r="G127" i="55"/>
  <c r="AN127" i="55"/>
  <c r="H127" i="55"/>
  <c r="AO127" i="55"/>
  <c r="I127" i="55"/>
  <c r="AP127" i="55"/>
  <c r="J127" i="55"/>
  <c r="AQ127" i="55"/>
  <c r="K127" i="55"/>
  <c r="AR127" i="55"/>
  <c r="D128" i="55"/>
  <c r="AK128" i="55"/>
  <c r="F128" i="55"/>
  <c r="AM128" i="55"/>
  <c r="G128" i="55"/>
  <c r="AN128" i="55"/>
  <c r="H128" i="55"/>
  <c r="AO128" i="55"/>
  <c r="I128" i="55"/>
  <c r="AP128" i="55"/>
  <c r="J128" i="55"/>
  <c r="AQ128" i="55"/>
  <c r="K128" i="55"/>
  <c r="AR128" i="55"/>
  <c r="D129" i="55"/>
  <c r="AK129" i="55"/>
  <c r="F129" i="55"/>
  <c r="AM129" i="55"/>
  <c r="G129" i="55"/>
  <c r="AN129" i="55"/>
  <c r="H129" i="55"/>
  <c r="AO129" i="55"/>
  <c r="I129" i="55"/>
  <c r="AP129" i="55"/>
  <c r="J129" i="55"/>
  <c r="AQ129" i="55"/>
  <c r="K129" i="55"/>
  <c r="AR129" i="55"/>
  <c r="D130" i="55"/>
  <c r="AK130" i="55"/>
  <c r="F130" i="55"/>
  <c r="AM130" i="55"/>
  <c r="G130" i="55"/>
  <c r="AN130" i="55"/>
  <c r="H130" i="55"/>
  <c r="AO130" i="55"/>
  <c r="I130" i="55"/>
  <c r="AP130" i="55"/>
  <c r="J130" i="55"/>
  <c r="AQ130" i="55"/>
  <c r="K130" i="55"/>
  <c r="AR130" i="55"/>
  <c r="D131" i="55"/>
  <c r="AK131" i="55"/>
  <c r="F131" i="55"/>
  <c r="AM131" i="55"/>
  <c r="G131" i="55"/>
  <c r="AN131" i="55"/>
  <c r="H131" i="55"/>
  <c r="AO131" i="55"/>
  <c r="I131" i="55"/>
  <c r="AP131" i="55"/>
  <c r="J131" i="55"/>
  <c r="AQ131" i="55"/>
  <c r="K131" i="55"/>
  <c r="AR131" i="55"/>
  <c r="D132" i="55"/>
  <c r="AK132" i="55"/>
  <c r="F132" i="55"/>
  <c r="AM132" i="55"/>
  <c r="G132" i="55"/>
  <c r="AN132" i="55"/>
  <c r="H132" i="55"/>
  <c r="AO132" i="55"/>
  <c r="I132" i="55"/>
  <c r="AP132" i="55"/>
  <c r="J132" i="55"/>
  <c r="AQ132" i="55"/>
  <c r="K132" i="55"/>
  <c r="AR132" i="55"/>
  <c r="D133" i="55"/>
  <c r="AK133" i="55"/>
  <c r="F133" i="55"/>
  <c r="AM133" i="55"/>
  <c r="G133" i="55"/>
  <c r="AN133" i="55"/>
  <c r="H133" i="55"/>
  <c r="AO133" i="55"/>
  <c r="I133" i="55"/>
  <c r="AP133" i="55"/>
  <c r="J133" i="55"/>
  <c r="AQ133" i="55"/>
  <c r="K133" i="55"/>
  <c r="AR133" i="55"/>
  <c r="D134" i="55"/>
  <c r="AK134" i="55"/>
  <c r="F134" i="55"/>
  <c r="AM134" i="55"/>
  <c r="G134" i="55"/>
  <c r="AN134" i="55"/>
  <c r="H134" i="55"/>
  <c r="AO134" i="55"/>
  <c r="I134" i="55"/>
  <c r="AP134" i="55"/>
  <c r="J134" i="55"/>
  <c r="AQ134" i="55"/>
  <c r="K134" i="55"/>
  <c r="AR134" i="55"/>
  <c r="D135" i="55"/>
  <c r="AK135" i="55"/>
  <c r="F135" i="55"/>
  <c r="AM135" i="55"/>
  <c r="G135" i="55"/>
  <c r="AN135" i="55"/>
  <c r="H135" i="55"/>
  <c r="AO135" i="55"/>
  <c r="I135" i="55"/>
  <c r="AP135" i="55"/>
  <c r="J135" i="55"/>
  <c r="AQ135" i="55"/>
  <c r="K135" i="55"/>
  <c r="AR135" i="55"/>
  <c r="D136" i="55"/>
  <c r="AK136" i="55"/>
  <c r="F136" i="55"/>
  <c r="AM136" i="55"/>
  <c r="G136" i="55"/>
  <c r="AN136" i="55"/>
  <c r="H136" i="55"/>
  <c r="AO136" i="55"/>
  <c r="I136" i="55"/>
  <c r="AP136" i="55"/>
  <c r="J136" i="55"/>
  <c r="AQ136" i="55"/>
  <c r="K136" i="55"/>
  <c r="AR136" i="55"/>
  <c r="D137" i="55"/>
  <c r="AK137" i="55"/>
  <c r="F137" i="55"/>
  <c r="AM137" i="55"/>
  <c r="G137" i="55"/>
  <c r="AN137" i="55"/>
  <c r="H137" i="55"/>
  <c r="AO137" i="55"/>
  <c r="I137" i="55"/>
  <c r="AP137" i="55"/>
  <c r="J137" i="55"/>
  <c r="AQ137" i="55"/>
  <c r="K137" i="55"/>
  <c r="AR137" i="55"/>
  <c r="D138" i="55"/>
  <c r="AK138" i="55"/>
  <c r="F138" i="55"/>
  <c r="AM138" i="55"/>
  <c r="G138" i="55"/>
  <c r="AN138" i="55"/>
  <c r="H138" i="55"/>
  <c r="AO138" i="55"/>
  <c r="I138" i="55"/>
  <c r="AP138" i="55"/>
  <c r="J138" i="55"/>
  <c r="AQ138" i="55"/>
  <c r="K138" i="55"/>
  <c r="AR138" i="55"/>
  <c r="D139" i="55"/>
  <c r="AK139" i="55"/>
  <c r="F139" i="55"/>
  <c r="AM139" i="55"/>
  <c r="G139" i="55"/>
  <c r="AN139" i="55"/>
  <c r="H139" i="55"/>
  <c r="AO139" i="55"/>
  <c r="I139" i="55"/>
  <c r="AP139" i="55"/>
  <c r="J139" i="55"/>
  <c r="AQ139" i="55"/>
  <c r="K139" i="55"/>
  <c r="AR139" i="55"/>
  <c r="D140" i="55"/>
  <c r="AK140" i="55"/>
  <c r="F140" i="55"/>
  <c r="AM140" i="55"/>
  <c r="G140" i="55"/>
  <c r="AN140" i="55"/>
  <c r="H140" i="55"/>
  <c r="AO140" i="55"/>
  <c r="I140" i="55"/>
  <c r="AP140" i="55"/>
  <c r="J140" i="55"/>
  <c r="AQ140" i="55"/>
  <c r="K140" i="55"/>
  <c r="AR140" i="55"/>
  <c r="D141" i="55"/>
  <c r="AK141" i="55"/>
  <c r="F141" i="55"/>
  <c r="AM141" i="55"/>
  <c r="G141" i="55"/>
  <c r="AN141" i="55"/>
  <c r="H141" i="55"/>
  <c r="AO141" i="55"/>
  <c r="I141" i="55"/>
  <c r="AP141" i="55"/>
  <c r="J141" i="55"/>
  <c r="AQ141" i="55"/>
  <c r="K141" i="55"/>
  <c r="AR141" i="55"/>
  <c r="D142" i="55"/>
  <c r="AK142" i="55"/>
  <c r="F142" i="55"/>
  <c r="AM142" i="55"/>
  <c r="G142" i="55"/>
  <c r="AN142" i="55"/>
  <c r="H142" i="55"/>
  <c r="AO142" i="55"/>
  <c r="I142" i="55"/>
  <c r="AP142" i="55"/>
  <c r="J142" i="55"/>
  <c r="AQ142" i="55"/>
  <c r="K142" i="55"/>
  <c r="AR142" i="55"/>
  <c r="D143" i="55"/>
  <c r="AK143" i="55"/>
  <c r="F143" i="55"/>
  <c r="AM143" i="55"/>
  <c r="G143" i="55"/>
  <c r="AN143" i="55"/>
  <c r="H143" i="55"/>
  <c r="AO143" i="55"/>
  <c r="I143" i="55"/>
  <c r="AP143" i="55"/>
  <c r="J143" i="55"/>
  <c r="AQ143" i="55"/>
  <c r="K143" i="55"/>
  <c r="AR143" i="55"/>
  <c r="D144" i="55"/>
  <c r="AK144" i="55"/>
  <c r="F144" i="55"/>
  <c r="AM144" i="55"/>
  <c r="G144" i="55"/>
  <c r="AN144" i="55"/>
  <c r="H144" i="55"/>
  <c r="AO144" i="55"/>
  <c r="I144" i="55"/>
  <c r="AP144" i="55"/>
  <c r="J144" i="55"/>
  <c r="AQ144" i="55"/>
  <c r="K144" i="55"/>
  <c r="AR144" i="55"/>
  <c r="D145" i="55"/>
  <c r="AK145" i="55"/>
  <c r="F145" i="55"/>
  <c r="AM145" i="55"/>
  <c r="G145" i="55"/>
  <c r="AN145" i="55"/>
  <c r="H145" i="55"/>
  <c r="AO145" i="55"/>
  <c r="I145" i="55"/>
  <c r="AP145" i="55"/>
  <c r="J145" i="55"/>
  <c r="AQ145" i="55"/>
  <c r="K145" i="55"/>
  <c r="AR145" i="55"/>
  <c r="D146" i="55"/>
  <c r="AK146" i="55"/>
  <c r="F146" i="55"/>
  <c r="AM146" i="55"/>
  <c r="G146" i="55"/>
  <c r="AN146" i="55"/>
  <c r="H146" i="55"/>
  <c r="AO146" i="55"/>
  <c r="I146" i="55"/>
  <c r="AP146" i="55"/>
  <c r="J146" i="55"/>
  <c r="AQ146" i="55"/>
  <c r="K146" i="55"/>
  <c r="AR146" i="55"/>
  <c r="D147" i="55"/>
  <c r="AK147" i="55"/>
  <c r="F147" i="55"/>
  <c r="AM147" i="55"/>
  <c r="G147" i="55"/>
  <c r="AN147" i="55"/>
  <c r="H147" i="55"/>
  <c r="AO147" i="55"/>
  <c r="I147" i="55"/>
  <c r="AP147" i="55"/>
  <c r="J147" i="55"/>
  <c r="AQ147" i="55"/>
  <c r="K147" i="55"/>
  <c r="AR147" i="55"/>
  <c r="D148" i="55"/>
  <c r="AK148" i="55"/>
  <c r="F148" i="55"/>
  <c r="AM148" i="55"/>
  <c r="G148" i="55"/>
  <c r="AN148" i="55"/>
  <c r="H148" i="55"/>
  <c r="AO148" i="55"/>
  <c r="I148" i="55"/>
  <c r="AP148" i="55"/>
  <c r="J148" i="55"/>
  <c r="AQ148" i="55"/>
  <c r="K148" i="55"/>
  <c r="AR148" i="55"/>
  <c r="D149" i="55"/>
  <c r="AK149" i="55"/>
  <c r="F149" i="55"/>
  <c r="AM149" i="55"/>
  <c r="G149" i="55"/>
  <c r="AN149" i="55"/>
  <c r="H149" i="55"/>
  <c r="AO149" i="55"/>
  <c r="I149" i="55"/>
  <c r="AP149" i="55"/>
  <c r="J149" i="55"/>
  <c r="AQ149" i="55"/>
  <c r="K149" i="55"/>
  <c r="AR149" i="55"/>
  <c r="D150" i="55"/>
  <c r="AK150" i="55"/>
  <c r="F150" i="55"/>
  <c r="AM150" i="55"/>
  <c r="G150" i="55"/>
  <c r="AN150" i="55"/>
  <c r="H150" i="55"/>
  <c r="AO150" i="55"/>
  <c r="I150" i="55"/>
  <c r="AP150" i="55"/>
  <c r="J150" i="55"/>
  <c r="AQ150" i="55"/>
  <c r="K150" i="55"/>
  <c r="AR150" i="55"/>
  <c r="D151" i="55"/>
  <c r="AK151" i="55"/>
  <c r="F151" i="55"/>
  <c r="AM151" i="55"/>
  <c r="G151" i="55"/>
  <c r="AN151" i="55"/>
  <c r="H151" i="55"/>
  <c r="AO151" i="55"/>
  <c r="I151" i="55"/>
  <c r="AP151" i="55"/>
  <c r="J151" i="55"/>
  <c r="AQ151" i="55"/>
  <c r="K151" i="55"/>
  <c r="AR151" i="55"/>
  <c r="D152" i="55"/>
  <c r="AK152" i="55"/>
  <c r="F152" i="55"/>
  <c r="AM152" i="55"/>
  <c r="G152" i="55"/>
  <c r="AN152" i="55"/>
  <c r="H152" i="55"/>
  <c r="AO152" i="55"/>
  <c r="I152" i="55"/>
  <c r="AP152" i="55"/>
  <c r="J152" i="55"/>
  <c r="AQ152" i="55"/>
  <c r="K152" i="55"/>
  <c r="AR152" i="55"/>
  <c r="D153" i="55"/>
  <c r="AK153" i="55"/>
  <c r="F153" i="55"/>
  <c r="AM153" i="55"/>
  <c r="G153" i="55"/>
  <c r="AN153" i="55"/>
  <c r="H153" i="55"/>
  <c r="AO153" i="55"/>
  <c r="I153" i="55"/>
  <c r="AP153" i="55"/>
  <c r="J153" i="55"/>
  <c r="AQ153" i="55"/>
  <c r="K153" i="55"/>
  <c r="AR153" i="55"/>
  <c r="D154" i="55"/>
  <c r="AK154" i="55"/>
  <c r="F154" i="55"/>
  <c r="AM154" i="55"/>
  <c r="G154" i="55"/>
  <c r="AN154" i="55"/>
  <c r="H154" i="55"/>
  <c r="AO154" i="55"/>
  <c r="I154" i="55"/>
  <c r="AP154" i="55"/>
  <c r="J154" i="55"/>
  <c r="AQ154" i="55"/>
  <c r="K154" i="55"/>
  <c r="AR154" i="55"/>
  <c r="D155" i="55"/>
  <c r="AK155" i="55"/>
  <c r="F155" i="55"/>
  <c r="AM155" i="55"/>
  <c r="G155" i="55"/>
  <c r="AN155" i="55"/>
  <c r="H155" i="55"/>
  <c r="AO155" i="55"/>
  <c r="I155" i="55"/>
  <c r="AP155" i="55"/>
  <c r="J155" i="55"/>
  <c r="AQ155" i="55"/>
  <c r="K155" i="55"/>
  <c r="AR155" i="55"/>
  <c r="D156" i="55"/>
  <c r="AK156" i="55"/>
  <c r="F156" i="55"/>
  <c r="AM156" i="55"/>
  <c r="G156" i="55"/>
  <c r="AN156" i="55"/>
  <c r="H156" i="55"/>
  <c r="AO156" i="55"/>
  <c r="I156" i="55"/>
  <c r="AP156" i="55"/>
  <c r="J156" i="55"/>
  <c r="AQ156" i="55"/>
  <c r="K156" i="55"/>
  <c r="AR156" i="55"/>
  <c r="D157" i="55"/>
  <c r="AK157" i="55"/>
  <c r="F157" i="55"/>
  <c r="AM157" i="55"/>
  <c r="G157" i="55"/>
  <c r="AN157" i="55"/>
  <c r="H157" i="55"/>
  <c r="AO157" i="55"/>
  <c r="I157" i="55"/>
  <c r="AP157" i="55"/>
  <c r="J157" i="55"/>
  <c r="AQ157" i="55"/>
  <c r="K157" i="55"/>
  <c r="AR157" i="55"/>
  <c r="D158" i="55"/>
  <c r="M158" i="55"/>
  <c r="AK158" i="55"/>
  <c r="N158" i="55"/>
  <c r="AL158" i="55"/>
  <c r="F158" i="55"/>
  <c r="O158" i="55"/>
  <c r="AM158" i="55"/>
  <c r="G158" i="55"/>
  <c r="P158" i="55"/>
  <c r="AN158" i="55"/>
  <c r="H158" i="55"/>
  <c r="Q158" i="55"/>
  <c r="AO158" i="55"/>
  <c r="I158" i="55"/>
  <c r="R158" i="55"/>
  <c r="AP158" i="55"/>
  <c r="J158" i="55"/>
  <c r="S158" i="55"/>
  <c r="AQ158" i="55"/>
  <c r="K158" i="55"/>
  <c r="T158" i="55"/>
  <c r="AR158" i="55"/>
  <c r="D159" i="55"/>
  <c r="M159" i="55"/>
  <c r="AK159" i="55"/>
  <c r="N159" i="55"/>
  <c r="AL159" i="55"/>
  <c r="F159" i="55"/>
  <c r="O159" i="55"/>
  <c r="AM159" i="55"/>
  <c r="G159" i="55"/>
  <c r="P159" i="55"/>
  <c r="AN159" i="55"/>
  <c r="H159" i="55"/>
  <c r="Q159" i="55"/>
  <c r="AO159" i="55"/>
  <c r="I159" i="55"/>
  <c r="R159" i="55"/>
  <c r="AP159" i="55"/>
  <c r="J159" i="55"/>
  <c r="S159" i="55"/>
  <c r="AQ159" i="55"/>
  <c r="K159" i="55"/>
  <c r="T159" i="55"/>
  <c r="AR159" i="55"/>
  <c r="D160" i="55"/>
  <c r="M160" i="55"/>
  <c r="AK160" i="55"/>
  <c r="N160" i="55"/>
  <c r="AL160" i="55"/>
  <c r="F160" i="55"/>
  <c r="O160" i="55"/>
  <c r="AM160" i="55"/>
  <c r="G160" i="55"/>
  <c r="P160" i="55"/>
  <c r="AN160" i="55"/>
  <c r="H160" i="55"/>
  <c r="Q160" i="55"/>
  <c r="AO160" i="55"/>
  <c r="I160" i="55"/>
  <c r="R160" i="55"/>
  <c r="AP160" i="55"/>
  <c r="J160" i="55"/>
  <c r="S160" i="55"/>
  <c r="AQ160" i="55"/>
  <c r="K160" i="55"/>
  <c r="T160" i="55"/>
  <c r="AR160" i="55"/>
  <c r="D161" i="55"/>
  <c r="M161" i="55"/>
  <c r="AK161" i="55"/>
  <c r="N161" i="55"/>
  <c r="AL161" i="55"/>
  <c r="F161" i="55"/>
  <c r="O161" i="55"/>
  <c r="AM161" i="55"/>
  <c r="G161" i="55"/>
  <c r="P161" i="55"/>
  <c r="AN161" i="55"/>
  <c r="H161" i="55"/>
  <c r="Q161" i="55"/>
  <c r="AO161" i="55"/>
  <c r="I161" i="55"/>
  <c r="R161" i="55"/>
  <c r="AP161" i="55"/>
  <c r="J161" i="55"/>
  <c r="S161" i="55"/>
  <c r="AQ161" i="55"/>
  <c r="K161" i="55"/>
  <c r="T161" i="55"/>
  <c r="AR161" i="55"/>
  <c r="D162" i="55"/>
  <c r="M162" i="55"/>
  <c r="AK162" i="55"/>
  <c r="N162" i="55"/>
  <c r="AL162" i="55"/>
  <c r="F162" i="55"/>
  <c r="O162" i="55"/>
  <c r="AM162" i="55"/>
  <c r="G162" i="55"/>
  <c r="P162" i="55"/>
  <c r="AN162" i="55"/>
  <c r="H162" i="55"/>
  <c r="Q162" i="55"/>
  <c r="AO162" i="55"/>
  <c r="I162" i="55"/>
  <c r="R162" i="55"/>
  <c r="AP162" i="55"/>
  <c r="J162" i="55"/>
  <c r="S162" i="55"/>
  <c r="AQ162" i="55"/>
  <c r="K162" i="55"/>
  <c r="T162" i="55"/>
  <c r="AR162" i="55"/>
  <c r="D163" i="55"/>
  <c r="M163" i="55"/>
  <c r="AK163" i="55"/>
  <c r="N163" i="55"/>
  <c r="AL163" i="55"/>
  <c r="F163" i="55"/>
  <c r="O163" i="55"/>
  <c r="AM163" i="55"/>
  <c r="G163" i="55"/>
  <c r="P163" i="55"/>
  <c r="AN163" i="55"/>
  <c r="H163" i="55"/>
  <c r="Q163" i="55"/>
  <c r="AO163" i="55"/>
  <c r="I163" i="55"/>
  <c r="R163" i="55"/>
  <c r="AP163" i="55"/>
  <c r="J163" i="55"/>
  <c r="S163" i="55"/>
  <c r="AQ163" i="55"/>
  <c r="K163" i="55"/>
  <c r="T163" i="55"/>
  <c r="AR163" i="55"/>
  <c r="D164" i="55"/>
  <c r="M164" i="55"/>
  <c r="AK164" i="55"/>
  <c r="N164" i="55"/>
  <c r="AL164" i="55"/>
  <c r="F164" i="55"/>
  <c r="O164" i="55"/>
  <c r="AM164" i="55"/>
  <c r="G164" i="55"/>
  <c r="P164" i="55"/>
  <c r="AN164" i="55"/>
  <c r="H164" i="55"/>
  <c r="Q164" i="55"/>
  <c r="AO164" i="55"/>
  <c r="I164" i="55"/>
  <c r="R164" i="55"/>
  <c r="AP164" i="55"/>
  <c r="J164" i="55"/>
  <c r="S164" i="55"/>
  <c r="AQ164" i="55"/>
  <c r="K164" i="55"/>
  <c r="T164" i="55"/>
  <c r="AR164" i="55"/>
  <c r="D165" i="55"/>
  <c r="M165" i="55"/>
  <c r="AK165" i="55"/>
  <c r="N165" i="55"/>
  <c r="AL165" i="55"/>
  <c r="F165" i="55"/>
  <c r="O165" i="55"/>
  <c r="AM165" i="55"/>
  <c r="G165" i="55"/>
  <c r="P165" i="55"/>
  <c r="AN165" i="55"/>
  <c r="H165" i="55"/>
  <c r="Q165" i="55"/>
  <c r="AO165" i="55"/>
  <c r="I165" i="55"/>
  <c r="R165" i="55"/>
  <c r="AP165" i="55"/>
  <c r="J165" i="55"/>
  <c r="S165" i="55"/>
  <c r="AQ165" i="55"/>
  <c r="K165" i="55"/>
  <c r="T165" i="55"/>
  <c r="AR165" i="55"/>
  <c r="D166" i="55"/>
  <c r="M166" i="55"/>
  <c r="AK166" i="55"/>
  <c r="N166" i="55"/>
  <c r="AL166" i="55"/>
  <c r="F166" i="55"/>
  <c r="O166" i="55"/>
  <c r="AM166" i="55"/>
  <c r="G166" i="55"/>
  <c r="P166" i="55"/>
  <c r="AN166" i="55"/>
  <c r="H166" i="55"/>
  <c r="Q166" i="55"/>
  <c r="AO166" i="55"/>
  <c r="I166" i="55"/>
  <c r="R166" i="55"/>
  <c r="AP166" i="55"/>
  <c r="J166" i="55"/>
  <c r="S166" i="55"/>
  <c r="AQ166" i="55"/>
  <c r="K166" i="55"/>
  <c r="T166" i="55"/>
  <c r="AR166" i="55"/>
  <c r="D167" i="55"/>
  <c r="M167" i="55"/>
  <c r="AK167" i="55"/>
  <c r="N167" i="55"/>
  <c r="AL167" i="55"/>
  <c r="F167" i="55"/>
  <c r="O167" i="55"/>
  <c r="AM167" i="55"/>
  <c r="G167" i="55"/>
  <c r="P167" i="55"/>
  <c r="AN167" i="55"/>
  <c r="H167" i="55"/>
  <c r="Q167" i="55"/>
  <c r="AO167" i="55"/>
  <c r="I167" i="55"/>
  <c r="R167" i="55"/>
  <c r="AP167" i="55"/>
  <c r="J167" i="55"/>
  <c r="S167" i="55"/>
  <c r="AQ167" i="55"/>
  <c r="K167" i="55"/>
  <c r="T167" i="55"/>
  <c r="AR167" i="55"/>
  <c r="D168" i="55"/>
  <c r="M168" i="55"/>
  <c r="AK168" i="55"/>
  <c r="N168" i="55"/>
  <c r="AL168" i="55"/>
  <c r="F168" i="55"/>
  <c r="O168" i="55"/>
  <c r="AM168" i="55"/>
  <c r="G168" i="55"/>
  <c r="P168" i="55"/>
  <c r="AN168" i="55"/>
  <c r="H168" i="55"/>
  <c r="Q168" i="55"/>
  <c r="AO168" i="55"/>
  <c r="I168" i="55"/>
  <c r="R168" i="55"/>
  <c r="AP168" i="55"/>
  <c r="J168" i="55"/>
  <c r="S168" i="55"/>
  <c r="AQ168" i="55"/>
  <c r="K168" i="55"/>
  <c r="T168" i="55"/>
  <c r="AR168" i="55"/>
  <c r="D169" i="55"/>
  <c r="M169" i="55"/>
  <c r="AK169" i="55"/>
  <c r="N169" i="55"/>
  <c r="AL169" i="55"/>
  <c r="F169" i="55"/>
  <c r="O169" i="55"/>
  <c r="AM169" i="55"/>
  <c r="G169" i="55"/>
  <c r="P169" i="55"/>
  <c r="AN169" i="55"/>
  <c r="H169" i="55"/>
  <c r="Q169" i="55"/>
  <c r="AO169" i="55"/>
  <c r="I169" i="55"/>
  <c r="R169" i="55"/>
  <c r="AP169" i="55"/>
  <c r="J169" i="55"/>
  <c r="S169" i="55"/>
  <c r="AQ169" i="55"/>
  <c r="K169" i="55"/>
  <c r="T169" i="55"/>
  <c r="AR169" i="55"/>
  <c r="D170" i="55"/>
  <c r="M170" i="55"/>
  <c r="AK170" i="55"/>
  <c r="N170" i="55"/>
  <c r="AL170" i="55"/>
  <c r="F170" i="55"/>
  <c r="O170" i="55"/>
  <c r="AM170" i="55"/>
  <c r="G170" i="55"/>
  <c r="P170" i="55"/>
  <c r="AN170" i="55"/>
  <c r="H170" i="55"/>
  <c r="Q170" i="55"/>
  <c r="AO170" i="55"/>
  <c r="I170" i="55"/>
  <c r="R170" i="55"/>
  <c r="AP170" i="55"/>
  <c r="J170" i="55"/>
  <c r="S170" i="55"/>
  <c r="AQ170" i="55"/>
  <c r="K170" i="55"/>
  <c r="T170" i="55"/>
  <c r="AR170" i="55"/>
  <c r="D171" i="55"/>
  <c r="M171" i="55"/>
  <c r="AK171" i="55"/>
  <c r="N171" i="55"/>
  <c r="AL171" i="55"/>
  <c r="F171" i="55"/>
  <c r="O171" i="55"/>
  <c r="AM171" i="55"/>
  <c r="G171" i="55"/>
  <c r="P171" i="55"/>
  <c r="AN171" i="55"/>
  <c r="H171" i="55"/>
  <c r="Q171" i="55"/>
  <c r="AO171" i="55"/>
  <c r="I171" i="55"/>
  <c r="R171" i="55"/>
  <c r="AP171" i="55"/>
  <c r="J171" i="55"/>
  <c r="S171" i="55"/>
  <c r="AQ171" i="55"/>
  <c r="K171" i="55"/>
  <c r="T171" i="55"/>
  <c r="AR171" i="55"/>
  <c r="D172" i="55"/>
  <c r="M172" i="55"/>
  <c r="AK172" i="55"/>
  <c r="N172" i="55"/>
  <c r="AL172" i="55"/>
  <c r="F172" i="55"/>
  <c r="O172" i="55"/>
  <c r="AM172" i="55"/>
  <c r="G172" i="55"/>
  <c r="P172" i="55"/>
  <c r="AN172" i="55"/>
  <c r="H172" i="55"/>
  <c r="Q172" i="55"/>
  <c r="AO172" i="55"/>
  <c r="I172" i="55"/>
  <c r="R172" i="55"/>
  <c r="AP172" i="55"/>
  <c r="J172" i="55"/>
  <c r="S172" i="55"/>
  <c r="AQ172" i="55"/>
  <c r="K172" i="55"/>
  <c r="T172" i="55"/>
  <c r="AR172" i="55"/>
  <c r="D173" i="55"/>
  <c r="M173" i="55"/>
  <c r="AK173" i="55"/>
  <c r="N173" i="55"/>
  <c r="AL173" i="55"/>
  <c r="F173" i="55"/>
  <c r="O173" i="55"/>
  <c r="AM173" i="55"/>
  <c r="G173" i="55"/>
  <c r="P173" i="55"/>
  <c r="AN173" i="55"/>
  <c r="H173" i="55"/>
  <c r="Q173" i="55"/>
  <c r="AO173" i="55"/>
  <c r="I173" i="55"/>
  <c r="R173" i="55"/>
  <c r="AP173" i="55"/>
  <c r="J173" i="55"/>
  <c r="S173" i="55"/>
  <c r="AQ173" i="55"/>
  <c r="K173" i="55"/>
  <c r="T173" i="55"/>
  <c r="AR173" i="55"/>
  <c r="D174" i="55"/>
  <c r="M174" i="55"/>
  <c r="AK174" i="55"/>
  <c r="N174" i="55"/>
  <c r="AL174" i="55"/>
  <c r="F174" i="55"/>
  <c r="O174" i="55"/>
  <c r="AM174" i="55"/>
  <c r="G174" i="55"/>
  <c r="P174" i="55"/>
  <c r="AN174" i="55"/>
  <c r="H174" i="55"/>
  <c r="Q174" i="55"/>
  <c r="AO174" i="55"/>
  <c r="I174" i="55"/>
  <c r="R174" i="55"/>
  <c r="AP174" i="55"/>
  <c r="J174" i="55"/>
  <c r="S174" i="55"/>
  <c r="AQ174" i="55"/>
  <c r="K174" i="55"/>
  <c r="T174" i="55"/>
  <c r="AR174" i="55"/>
  <c r="D175" i="55"/>
  <c r="M175" i="55"/>
  <c r="AK175" i="55"/>
  <c r="N175" i="55"/>
  <c r="AL175" i="55"/>
  <c r="F175" i="55"/>
  <c r="O175" i="55"/>
  <c r="AM175" i="55"/>
  <c r="G175" i="55"/>
  <c r="P175" i="55"/>
  <c r="AN175" i="55"/>
  <c r="H175" i="55"/>
  <c r="Q175" i="55"/>
  <c r="AO175" i="55"/>
  <c r="I175" i="55"/>
  <c r="R175" i="55"/>
  <c r="AP175" i="55"/>
  <c r="J175" i="55"/>
  <c r="S175" i="55"/>
  <c r="AQ175" i="55"/>
  <c r="K175" i="55"/>
  <c r="T175" i="55"/>
  <c r="AR175" i="55"/>
  <c r="D176" i="55"/>
  <c r="M176" i="55"/>
  <c r="AK176" i="55"/>
  <c r="N176" i="55"/>
  <c r="AL176" i="55"/>
  <c r="F176" i="55"/>
  <c r="O176" i="55"/>
  <c r="AM176" i="55"/>
  <c r="G176" i="55"/>
  <c r="P176" i="55"/>
  <c r="AN176" i="55"/>
  <c r="H176" i="55"/>
  <c r="Q176" i="55"/>
  <c r="AO176" i="55"/>
  <c r="I176" i="55"/>
  <c r="R176" i="55"/>
  <c r="AP176" i="55"/>
  <c r="J176" i="55"/>
  <c r="S176" i="55"/>
  <c r="AQ176" i="55"/>
  <c r="K176" i="55"/>
  <c r="T176" i="55"/>
  <c r="AR176" i="55"/>
  <c r="D177" i="55"/>
  <c r="M177" i="55"/>
  <c r="AK177" i="55"/>
  <c r="N177" i="55"/>
  <c r="AL177" i="55"/>
  <c r="F177" i="55"/>
  <c r="O177" i="55"/>
  <c r="AM177" i="55"/>
  <c r="G177" i="55"/>
  <c r="P177" i="55"/>
  <c r="AN177" i="55"/>
  <c r="H177" i="55"/>
  <c r="Q177" i="55"/>
  <c r="AO177" i="55"/>
  <c r="I177" i="55"/>
  <c r="R177" i="55"/>
  <c r="AP177" i="55"/>
  <c r="J177" i="55"/>
  <c r="S177" i="55"/>
  <c r="AQ177" i="55"/>
  <c r="K177" i="55"/>
  <c r="T177" i="55"/>
  <c r="AR177" i="55"/>
  <c r="D178" i="55"/>
  <c r="M178" i="55"/>
  <c r="AK178" i="55"/>
  <c r="N178" i="55"/>
  <c r="AL178" i="55"/>
  <c r="F178" i="55"/>
  <c r="O178" i="55"/>
  <c r="AM178" i="55"/>
  <c r="G178" i="55"/>
  <c r="P178" i="55"/>
  <c r="AN178" i="55"/>
  <c r="H178" i="55"/>
  <c r="Q178" i="55"/>
  <c r="AO178" i="55"/>
  <c r="I178" i="55"/>
  <c r="R178" i="55"/>
  <c r="AP178" i="55"/>
  <c r="J178" i="55"/>
  <c r="S178" i="55"/>
  <c r="AQ178" i="55"/>
  <c r="K178" i="55"/>
  <c r="T178" i="55"/>
  <c r="AR178" i="55"/>
  <c r="D179" i="55"/>
  <c r="M179" i="55"/>
  <c r="AK179" i="55"/>
  <c r="N179" i="55"/>
  <c r="AL179" i="55"/>
  <c r="F179" i="55"/>
  <c r="O179" i="55"/>
  <c r="AM179" i="55"/>
  <c r="G179" i="55"/>
  <c r="P179" i="55"/>
  <c r="AN179" i="55"/>
  <c r="H179" i="55"/>
  <c r="Q179" i="55"/>
  <c r="AO179" i="55"/>
  <c r="I179" i="55"/>
  <c r="R179" i="55"/>
  <c r="AP179" i="55"/>
  <c r="J179" i="55"/>
  <c r="S179" i="55"/>
  <c r="AQ179" i="55"/>
  <c r="K179" i="55"/>
  <c r="T179" i="55"/>
  <c r="AR179" i="55"/>
  <c r="D180" i="55"/>
  <c r="M180" i="55"/>
  <c r="AK180" i="55"/>
  <c r="N180" i="55"/>
  <c r="AL180" i="55"/>
  <c r="F180" i="55"/>
  <c r="O180" i="55"/>
  <c r="AM180" i="55"/>
  <c r="G180" i="55"/>
  <c r="P180" i="55"/>
  <c r="AN180" i="55"/>
  <c r="H180" i="55"/>
  <c r="Q180" i="55"/>
  <c r="AO180" i="55"/>
  <c r="I180" i="55"/>
  <c r="R180" i="55"/>
  <c r="AP180" i="55"/>
  <c r="J180" i="55"/>
  <c r="S180" i="55"/>
  <c r="AQ180" i="55"/>
  <c r="K180" i="55"/>
  <c r="T180" i="55"/>
  <c r="AR180" i="55"/>
  <c r="D181" i="55"/>
  <c r="M181" i="55"/>
  <c r="AK181" i="55"/>
  <c r="N181" i="55"/>
  <c r="AL181" i="55"/>
  <c r="F181" i="55"/>
  <c r="O181" i="55"/>
  <c r="AM181" i="55"/>
  <c r="G181" i="55"/>
  <c r="P181" i="55"/>
  <c r="AN181" i="55"/>
  <c r="H181" i="55"/>
  <c r="Q181" i="55"/>
  <c r="AO181" i="55"/>
  <c r="I181" i="55"/>
  <c r="R181" i="55"/>
  <c r="AP181" i="55"/>
  <c r="J181" i="55"/>
  <c r="S181" i="55"/>
  <c r="AQ181" i="55"/>
  <c r="K181" i="55"/>
  <c r="T181" i="55"/>
  <c r="AR181" i="55"/>
  <c r="D182" i="55"/>
  <c r="M182" i="55"/>
  <c r="AK182" i="55"/>
  <c r="N182" i="55"/>
  <c r="AL182" i="55"/>
  <c r="F182" i="55"/>
  <c r="O182" i="55"/>
  <c r="AM182" i="55"/>
  <c r="G182" i="55"/>
  <c r="P182" i="55"/>
  <c r="AN182" i="55"/>
  <c r="H182" i="55"/>
  <c r="Q182" i="55"/>
  <c r="AO182" i="55"/>
  <c r="I182" i="55"/>
  <c r="R182" i="55"/>
  <c r="AP182" i="55"/>
  <c r="J182" i="55"/>
  <c r="S182" i="55"/>
  <c r="AQ182" i="55"/>
  <c r="K182" i="55"/>
  <c r="T182" i="55"/>
  <c r="AR182" i="55"/>
  <c r="D183" i="55"/>
  <c r="M183" i="55"/>
  <c r="AK183" i="55"/>
  <c r="N183" i="55"/>
  <c r="AL183" i="55"/>
  <c r="F183" i="55"/>
  <c r="O183" i="55"/>
  <c r="AM183" i="55"/>
  <c r="G183" i="55"/>
  <c r="P183" i="55"/>
  <c r="AN183" i="55"/>
  <c r="H183" i="55"/>
  <c r="Q183" i="55"/>
  <c r="AO183" i="55"/>
  <c r="I183" i="55"/>
  <c r="R183" i="55"/>
  <c r="AP183" i="55"/>
  <c r="J183" i="55"/>
  <c r="S183" i="55"/>
  <c r="AQ183" i="55"/>
  <c r="K183" i="55"/>
  <c r="T183" i="55"/>
  <c r="AR183" i="55"/>
  <c r="D184" i="55"/>
  <c r="M184" i="55"/>
  <c r="AK184" i="55"/>
  <c r="N184" i="55"/>
  <c r="AL184" i="55"/>
  <c r="F184" i="55"/>
  <c r="O184" i="55"/>
  <c r="AM184" i="55"/>
  <c r="G184" i="55"/>
  <c r="P184" i="55"/>
  <c r="AN184" i="55"/>
  <c r="H184" i="55"/>
  <c r="Q184" i="55"/>
  <c r="AO184" i="55"/>
  <c r="I184" i="55"/>
  <c r="R184" i="55"/>
  <c r="AP184" i="55"/>
  <c r="J184" i="55"/>
  <c r="S184" i="55"/>
  <c r="AQ184" i="55"/>
  <c r="K184" i="55"/>
  <c r="T184" i="55"/>
  <c r="AR184" i="55"/>
  <c r="D185" i="55"/>
  <c r="M185" i="55"/>
  <c r="AK185" i="55"/>
  <c r="N185" i="55"/>
  <c r="AL185" i="55"/>
  <c r="F185" i="55"/>
  <c r="O185" i="55"/>
  <c r="AM185" i="55"/>
  <c r="G185" i="55"/>
  <c r="P185" i="55"/>
  <c r="AN185" i="55"/>
  <c r="H185" i="55"/>
  <c r="Q185" i="55"/>
  <c r="AO185" i="55"/>
  <c r="I185" i="55"/>
  <c r="R185" i="55"/>
  <c r="AP185" i="55"/>
  <c r="J185" i="55"/>
  <c r="S185" i="55"/>
  <c r="AQ185" i="55"/>
  <c r="K185" i="55"/>
  <c r="T185" i="55"/>
  <c r="AR185" i="55"/>
  <c r="D186" i="55"/>
  <c r="M186" i="55"/>
  <c r="AK186" i="55"/>
  <c r="N186" i="55"/>
  <c r="AL186" i="55"/>
  <c r="F186" i="55"/>
  <c r="O186" i="55"/>
  <c r="AM186" i="55"/>
  <c r="G186" i="55"/>
  <c r="P186" i="55"/>
  <c r="AN186" i="55"/>
  <c r="H186" i="55"/>
  <c r="Q186" i="55"/>
  <c r="AO186" i="55"/>
  <c r="I186" i="55"/>
  <c r="R186" i="55"/>
  <c r="AP186" i="55"/>
  <c r="J186" i="55"/>
  <c r="S186" i="55"/>
  <c r="AQ186" i="55"/>
  <c r="K186" i="55"/>
  <c r="T186" i="55"/>
  <c r="AR186" i="55"/>
  <c r="D187" i="55"/>
  <c r="M187" i="55"/>
  <c r="AK187" i="55"/>
  <c r="N187" i="55"/>
  <c r="AL187" i="55"/>
  <c r="F187" i="55"/>
  <c r="O187" i="55"/>
  <c r="AM187" i="55"/>
  <c r="G187" i="55"/>
  <c r="P187" i="55"/>
  <c r="AN187" i="55"/>
  <c r="H187" i="55"/>
  <c r="Q187" i="55"/>
  <c r="AO187" i="55"/>
  <c r="I187" i="55"/>
  <c r="R187" i="55"/>
  <c r="AP187" i="55"/>
  <c r="J187" i="55"/>
  <c r="S187" i="55"/>
  <c r="AQ187" i="55"/>
  <c r="K187" i="55"/>
  <c r="T187" i="55"/>
  <c r="AR187" i="55"/>
  <c r="D188" i="55"/>
  <c r="M188" i="55"/>
  <c r="AK188" i="55"/>
  <c r="N188" i="55"/>
  <c r="AL188" i="55"/>
  <c r="F188" i="55"/>
  <c r="O188" i="55"/>
  <c r="AM188" i="55"/>
  <c r="G188" i="55"/>
  <c r="P188" i="55"/>
  <c r="AN188" i="55"/>
  <c r="H188" i="55"/>
  <c r="Q188" i="55"/>
  <c r="AO188" i="55"/>
  <c r="I188" i="55"/>
  <c r="R188" i="55"/>
  <c r="AP188" i="55"/>
  <c r="J188" i="55"/>
  <c r="S188" i="55"/>
  <c r="AQ188" i="55"/>
  <c r="K188" i="55"/>
  <c r="T188" i="55"/>
  <c r="AR188" i="55"/>
  <c r="D189" i="55"/>
  <c r="M189" i="55"/>
  <c r="AK189" i="55"/>
  <c r="N189" i="55"/>
  <c r="AL189" i="55"/>
  <c r="F189" i="55"/>
  <c r="O189" i="55"/>
  <c r="AM189" i="55"/>
  <c r="G189" i="55"/>
  <c r="P189" i="55"/>
  <c r="AN189" i="55"/>
  <c r="H189" i="55"/>
  <c r="Q189" i="55"/>
  <c r="AO189" i="55"/>
  <c r="I189" i="55"/>
  <c r="R189" i="55"/>
  <c r="AP189" i="55"/>
  <c r="J189" i="55"/>
  <c r="S189" i="55"/>
  <c r="AQ189" i="55"/>
  <c r="K189" i="55"/>
  <c r="T189" i="55"/>
  <c r="AR189" i="55"/>
  <c r="D190" i="55"/>
  <c r="M190" i="55"/>
  <c r="AK190" i="55"/>
  <c r="N190" i="55"/>
  <c r="AL190" i="55"/>
  <c r="F190" i="55"/>
  <c r="O190" i="55"/>
  <c r="AM190" i="55"/>
  <c r="G190" i="55"/>
  <c r="P190" i="55"/>
  <c r="AN190" i="55"/>
  <c r="H190" i="55"/>
  <c r="Q190" i="55"/>
  <c r="AO190" i="55"/>
  <c r="I190" i="55"/>
  <c r="R190" i="55"/>
  <c r="AP190" i="55"/>
  <c r="J190" i="55"/>
  <c r="S190" i="55"/>
  <c r="AQ190" i="55"/>
  <c r="K190" i="55"/>
  <c r="T190" i="55"/>
  <c r="AR190" i="55"/>
  <c r="D191" i="55"/>
  <c r="M191" i="55"/>
  <c r="AK191" i="55"/>
  <c r="N191" i="55"/>
  <c r="AL191" i="55"/>
  <c r="F191" i="55"/>
  <c r="O191" i="55"/>
  <c r="AM191" i="55"/>
  <c r="G191" i="55"/>
  <c r="P191" i="55"/>
  <c r="AN191" i="55"/>
  <c r="H191" i="55"/>
  <c r="Q191" i="55"/>
  <c r="AO191" i="55"/>
  <c r="I191" i="55"/>
  <c r="R191" i="55"/>
  <c r="AP191" i="55"/>
  <c r="J191" i="55"/>
  <c r="S191" i="55"/>
  <c r="AQ191" i="55"/>
  <c r="K191" i="55"/>
  <c r="T191" i="55"/>
  <c r="AR191" i="55"/>
  <c r="D192" i="55"/>
  <c r="M192" i="55"/>
  <c r="AK192" i="55"/>
  <c r="N192" i="55"/>
  <c r="AL192" i="55"/>
  <c r="F192" i="55"/>
  <c r="O192" i="55"/>
  <c r="AM192" i="55"/>
  <c r="G192" i="55"/>
  <c r="P192" i="55"/>
  <c r="AN192" i="55"/>
  <c r="H192" i="55"/>
  <c r="Q192" i="55"/>
  <c r="AO192" i="55"/>
  <c r="I192" i="55"/>
  <c r="R192" i="55"/>
  <c r="AP192" i="55"/>
  <c r="J192" i="55"/>
  <c r="S192" i="55"/>
  <c r="AQ192" i="55"/>
  <c r="K192" i="55"/>
  <c r="T192" i="55"/>
  <c r="AR192" i="55"/>
  <c r="D193" i="55"/>
  <c r="M193" i="55"/>
  <c r="AK193" i="55"/>
  <c r="N193" i="55"/>
  <c r="AL193" i="55"/>
  <c r="F193" i="55"/>
  <c r="O193" i="55"/>
  <c r="AM193" i="55"/>
  <c r="G193" i="55"/>
  <c r="P193" i="55"/>
  <c r="AN193" i="55"/>
  <c r="H193" i="55"/>
  <c r="Q193" i="55"/>
  <c r="AO193" i="55"/>
  <c r="I193" i="55"/>
  <c r="R193" i="55"/>
  <c r="AP193" i="55"/>
  <c r="J193" i="55"/>
  <c r="S193" i="55"/>
  <c r="AQ193" i="55"/>
  <c r="K193" i="55"/>
  <c r="T193" i="55"/>
  <c r="AR193" i="55"/>
  <c r="D194" i="55"/>
  <c r="M194" i="55"/>
  <c r="AK194" i="55"/>
  <c r="N194" i="55"/>
  <c r="AL194" i="55"/>
  <c r="F194" i="55"/>
  <c r="O194" i="55"/>
  <c r="AM194" i="55"/>
  <c r="G194" i="55"/>
  <c r="P194" i="55"/>
  <c r="AN194" i="55"/>
  <c r="H194" i="55"/>
  <c r="Q194" i="55"/>
  <c r="AO194" i="55"/>
  <c r="I194" i="55"/>
  <c r="R194" i="55"/>
  <c r="AP194" i="55"/>
  <c r="J194" i="55"/>
  <c r="S194" i="55"/>
  <c r="AQ194" i="55"/>
  <c r="K194" i="55"/>
  <c r="T194" i="55"/>
  <c r="AR194" i="55"/>
  <c r="D195" i="55"/>
  <c r="M195" i="55"/>
  <c r="AK195" i="55"/>
  <c r="N195" i="55"/>
  <c r="AL195" i="55"/>
  <c r="F195" i="55"/>
  <c r="O195" i="55"/>
  <c r="AM195" i="55"/>
  <c r="G195" i="55"/>
  <c r="P195" i="55"/>
  <c r="AN195" i="55"/>
  <c r="H195" i="55"/>
  <c r="Q195" i="55"/>
  <c r="AO195" i="55"/>
  <c r="I195" i="55"/>
  <c r="R195" i="55"/>
  <c r="AP195" i="55"/>
  <c r="J195" i="55"/>
  <c r="S195" i="55"/>
  <c r="AQ195" i="55"/>
  <c r="K195" i="55"/>
  <c r="T195" i="55"/>
  <c r="AR195" i="55"/>
  <c r="D196" i="55"/>
  <c r="M196" i="55"/>
  <c r="AK196" i="55"/>
  <c r="N196" i="55"/>
  <c r="AL196" i="55"/>
  <c r="F196" i="55"/>
  <c r="O196" i="55"/>
  <c r="AM196" i="55"/>
  <c r="G196" i="55"/>
  <c r="P196" i="55"/>
  <c r="AN196" i="55"/>
  <c r="H196" i="55"/>
  <c r="Q196" i="55"/>
  <c r="AO196" i="55"/>
  <c r="I196" i="55"/>
  <c r="R196" i="55"/>
  <c r="AP196" i="55"/>
  <c r="J196" i="55"/>
  <c r="S196" i="55"/>
  <c r="AQ196" i="55"/>
  <c r="K196" i="55"/>
  <c r="T196" i="55"/>
  <c r="AR196" i="55"/>
  <c r="D197" i="55"/>
  <c r="M197" i="55"/>
  <c r="AK197" i="55"/>
  <c r="N197" i="55"/>
  <c r="AL197" i="55"/>
  <c r="F197" i="55"/>
  <c r="O197" i="55"/>
  <c r="AM197" i="55"/>
  <c r="G197" i="55"/>
  <c r="P197" i="55"/>
  <c r="AN197" i="55"/>
  <c r="H197" i="55"/>
  <c r="Q197" i="55"/>
  <c r="AO197" i="55"/>
  <c r="I197" i="55"/>
  <c r="R197" i="55"/>
  <c r="AP197" i="55"/>
  <c r="J197" i="55"/>
  <c r="S197" i="55"/>
  <c r="AQ197" i="55"/>
  <c r="K197" i="55"/>
  <c r="T197" i="55"/>
  <c r="AR197" i="55"/>
  <c r="D198" i="55"/>
  <c r="M198" i="55"/>
  <c r="AK198" i="55"/>
  <c r="N198" i="55"/>
  <c r="AL198" i="55"/>
  <c r="F198" i="55"/>
  <c r="O198" i="55"/>
  <c r="AM198" i="55"/>
  <c r="G198" i="55"/>
  <c r="P198" i="55"/>
  <c r="AN198" i="55"/>
  <c r="H198" i="55"/>
  <c r="Q198" i="55"/>
  <c r="AO198" i="55"/>
  <c r="I198" i="55"/>
  <c r="R198" i="55"/>
  <c r="AP198" i="55"/>
  <c r="J198" i="55"/>
  <c r="S198" i="55"/>
  <c r="AQ198" i="55"/>
  <c r="K198" i="55"/>
  <c r="T198" i="55"/>
  <c r="AR198" i="55"/>
  <c r="D199" i="55"/>
  <c r="M199" i="55"/>
  <c r="AK199" i="55"/>
  <c r="N199" i="55"/>
  <c r="AL199" i="55"/>
  <c r="F199" i="55"/>
  <c r="O199" i="55"/>
  <c r="AM199" i="55"/>
  <c r="G199" i="55"/>
  <c r="P199" i="55"/>
  <c r="AN199" i="55"/>
  <c r="H199" i="55"/>
  <c r="Q199" i="55"/>
  <c r="AO199" i="55"/>
  <c r="I199" i="55"/>
  <c r="R199" i="55"/>
  <c r="AP199" i="55"/>
  <c r="J199" i="55"/>
  <c r="S199" i="55"/>
  <c r="AQ199" i="55"/>
  <c r="K199" i="55"/>
  <c r="T199" i="55"/>
  <c r="AR199" i="55"/>
  <c r="D200" i="55"/>
  <c r="M200" i="55"/>
  <c r="AK200" i="55"/>
  <c r="N200" i="55"/>
  <c r="AL200" i="55"/>
  <c r="F200" i="55"/>
  <c r="O200" i="55"/>
  <c r="AM200" i="55"/>
  <c r="G200" i="55"/>
  <c r="P200" i="55"/>
  <c r="AN200" i="55"/>
  <c r="H200" i="55"/>
  <c r="Q200" i="55"/>
  <c r="AO200" i="55"/>
  <c r="I200" i="55"/>
  <c r="R200" i="55"/>
  <c r="AP200" i="55"/>
  <c r="J200" i="55"/>
  <c r="S200" i="55"/>
  <c r="AQ200" i="55"/>
  <c r="K200" i="55"/>
  <c r="T200" i="55"/>
  <c r="AR200" i="55"/>
  <c r="D201" i="55"/>
  <c r="M201" i="55"/>
  <c r="AK201" i="55"/>
  <c r="N201" i="55"/>
  <c r="AL201" i="55"/>
  <c r="F201" i="55"/>
  <c r="O201" i="55"/>
  <c r="AM201" i="55"/>
  <c r="G201" i="55"/>
  <c r="P201" i="55"/>
  <c r="AN201" i="55"/>
  <c r="H201" i="55"/>
  <c r="Q201" i="55"/>
  <c r="AO201" i="55"/>
  <c r="I201" i="55"/>
  <c r="R201" i="55"/>
  <c r="AP201" i="55"/>
  <c r="J201" i="55"/>
  <c r="S201" i="55"/>
  <c r="AQ201" i="55"/>
  <c r="K201" i="55"/>
  <c r="T201" i="55"/>
  <c r="AR201" i="55"/>
  <c r="D202" i="55"/>
  <c r="M202" i="55"/>
  <c r="AK202" i="55"/>
  <c r="N202" i="55"/>
  <c r="AL202" i="55"/>
  <c r="F202" i="55"/>
  <c r="O202" i="55"/>
  <c r="AM202" i="55"/>
  <c r="G202" i="55"/>
  <c r="P202" i="55"/>
  <c r="AN202" i="55"/>
  <c r="H202" i="55"/>
  <c r="Q202" i="55"/>
  <c r="AO202" i="55"/>
  <c r="I202" i="55"/>
  <c r="R202" i="55"/>
  <c r="AP202" i="55"/>
  <c r="J202" i="55"/>
  <c r="S202" i="55"/>
  <c r="AQ202" i="55"/>
  <c r="K202" i="55"/>
  <c r="T202" i="55"/>
  <c r="AR202" i="55"/>
  <c r="D203" i="55"/>
  <c r="M203" i="55"/>
  <c r="AK203" i="55"/>
  <c r="N203" i="55"/>
  <c r="AL203" i="55"/>
  <c r="F203" i="55"/>
  <c r="O203" i="55"/>
  <c r="AM203" i="55"/>
  <c r="G203" i="55"/>
  <c r="P203" i="55"/>
  <c r="AN203" i="55"/>
  <c r="H203" i="55"/>
  <c r="Q203" i="55"/>
  <c r="AO203" i="55"/>
  <c r="I203" i="55"/>
  <c r="R203" i="55"/>
  <c r="AP203" i="55"/>
  <c r="J203" i="55"/>
  <c r="S203" i="55"/>
  <c r="AQ203" i="55"/>
  <c r="K203" i="55"/>
  <c r="T203" i="55"/>
  <c r="AR203" i="55"/>
  <c r="D204" i="55"/>
  <c r="M204" i="55"/>
  <c r="AK204" i="55"/>
  <c r="N204" i="55"/>
  <c r="AL204" i="55"/>
  <c r="F204" i="55"/>
  <c r="O204" i="55"/>
  <c r="AM204" i="55"/>
  <c r="G204" i="55"/>
  <c r="P204" i="55"/>
  <c r="AN204" i="55"/>
  <c r="H204" i="55"/>
  <c r="Q204" i="55"/>
  <c r="AO204" i="55"/>
  <c r="I204" i="55"/>
  <c r="R204" i="55"/>
  <c r="AP204" i="55"/>
  <c r="J204" i="55"/>
  <c r="S204" i="55"/>
  <c r="AQ204" i="55"/>
  <c r="K204" i="55"/>
  <c r="T204" i="55"/>
  <c r="AR204" i="55"/>
  <c r="D205" i="55"/>
  <c r="M205" i="55"/>
  <c r="AK205" i="55"/>
  <c r="N205" i="55"/>
  <c r="AL205" i="55"/>
  <c r="F205" i="55"/>
  <c r="O205" i="55"/>
  <c r="AM205" i="55"/>
  <c r="G205" i="55"/>
  <c r="P205" i="55"/>
  <c r="AN205" i="55"/>
  <c r="H205" i="55"/>
  <c r="Q205" i="55"/>
  <c r="AO205" i="55"/>
  <c r="I205" i="55"/>
  <c r="R205" i="55"/>
  <c r="AP205" i="55"/>
  <c r="J205" i="55"/>
  <c r="S205" i="55"/>
  <c r="AQ205" i="55"/>
  <c r="K205" i="55"/>
  <c r="T205" i="55"/>
  <c r="AR205" i="55"/>
  <c r="D206" i="55"/>
  <c r="M206" i="55"/>
  <c r="AK206" i="55"/>
  <c r="N206" i="55"/>
  <c r="AL206" i="55"/>
  <c r="F206" i="55"/>
  <c r="O206" i="55"/>
  <c r="AM206" i="55"/>
  <c r="G206" i="55"/>
  <c r="P206" i="55"/>
  <c r="AN206" i="55"/>
  <c r="H206" i="55"/>
  <c r="Q206" i="55"/>
  <c r="AO206" i="55"/>
  <c r="I206" i="55"/>
  <c r="R206" i="55"/>
  <c r="AP206" i="55"/>
  <c r="J206" i="55"/>
  <c r="S206" i="55"/>
  <c r="AQ206" i="55"/>
  <c r="K206" i="55"/>
  <c r="T206" i="55"/>
  <c r="AR206" i="55"/>
  <c r="D207" i="55"/>
  <c r="M207" i="55"/>
  <c r="AK207" i="55"/>
  <c r="N207" i="55"/>
  <c r="AL207" i="55"/>
  <c r="F207" i="55"/>
  <c r="O207" i="55"/>
  <c r="AM207" i="55"/>
  <c r="G207" i="55"/>
  <c r="P207" i="55"/>
  <c r="AN207" i="55"/>
  <c r="H207" i="55"/>
  <c r="Q207" i="55"/>
  <c r="AO207" i="55"/>
  <c r="I207" i="55"/>
  <c r="R207" i="55"/>
  <c r="AP207" i="55"/>
  <c r="J207" i="55"/>
  <c r="S207" i="55"/>
  <c r="AQ207" i="55"/>
  <c r="K207" i="55"/>
  <c r="T207" i="55"/>
  <c r="AR207" i="55"/>
  <c r="D208" i="55"/>
  <c r="M208" i="55"/>
  <c r="AK208" i="55"/>
  <c r="N208" i="55"/>
  <c r="AL208" i="55"/>
  <c r="F208" i="55"/>
  <c r="O208" i="55"/>
  <c r="AM208" i="55"/>
  <c r="G208" i="55"/>
  <c r="P208" i="55"/>
  <c r="AN208" i="55"/>
  <c r="H208" i="55"/>
  <c r="Q208" i="55"/>
  <c r="AO208" i="55"/>
  <c r="I208" i="55"/>
  <c r="R208" i="55"/>
  <c r="AP208" i="55"/>
  <c r="J208" i="55"/>
  <c r="S208" i="55"/>
  <c r="AQ208" i="55"/>
  <c r="K208" i="55"/>
  <c r="T208" i="55"/>
  <c r="AR208" i="55"/>
  <c r="D209" i="55"/>
  <c r="M209" i="55"/>
  <c r="AK209" i="55"/>
  <c r="N209" i="55"/>
  <c r="AL209" i="55"/>
  <c r="F209" i="55"/>
  <c r="O209" i="55"/>
  <c r="AM209" i="55"/>
  <c r="G209" i="55"/>
  <c r="P209" i="55"/>
  <c r="AN209" i="55"/>
  <c r="H209" i="55"/>
  <c r="Q209" i="55"/>
  <c r="AO209" i="55"/>
  <c r="I209" i="55"/>
  <c r="R209" i="55"/>
  <c r="AP209" i="55"/>
  <c r="J209" i="55"/>
  <c r="S209" i="55"/>
  <c r="AQ209" i="55"/>
  <c r="K209" i="55"/>
  <c r="T209" i="55"/>
  <c r="AR209" i="55"/>
  <c r="D210" i="55"/>
  <c r="M210" i="55"/>
  <c r="AK210" i="55"/>
  <c r="N210" i="55"/>
  <c r="AL210" i="55"/>
  <c r="F210" i="55"/>
  <c r="O210" i="55"/>
  <c r="AM210" i="55"/>
  <c r="G210" i="55"/>
  <c r="P210" i="55"/>
  <c r="AN210" i="55"/>
  <c r="H210" i="55"/>
  <c r="Q210" i="55"/>
  <c r="AO210" i="55"/>
  <c r="I210" i="55"/>
  <c r="R210" i="55"/>
  <c r="AP210" i="55"/>
  <c r="J210" i="55"/>
  <c r="S210" i="55"/>
  <c r="AQ210" i="55"/>
  <c r="K210" i="55"/>
  <c r="T210" i="55"/>
  <c r="AR210" i="55"/>
  <c r="D211" i="55"/>
  <c r="M211" i="55"/>
  <c r="AK211" i="55"/>
  <c r="N211" i="55"/>
  <c r="AL211" i="55"/>
  <c r="F211" i="55"/>
  <c r="O211" i="55"/>
  <c r="AM211" i="55"/>
  <c r="G211" i="55"/>
  <c r="P211" i="55"/>
  <c r="AN211" i="55"/>
  <c r="H211" i="55"/>
  <c r="Q211" i="55"/>
  <c r="AO211" i="55"/>
  <c r="I211" i="55"/>
  <c r="R211" i="55"/>
  <c r="AP211" i="55"/>
  <c r="J211" i="55"/>
  <c r="S211" i="55"/>
  <c r="AQ211" i="55"/>
  <c r="K211" i="55"/>
  <c r="T211" i="55"/>
  <c r="AR211" i="55"/>
  <c r="D212" i="55"/>
  <c r="M212" i="55"/>
  <c r="AK212" i="55"/>
  <c r="N212" i="55"/>
  <c r="AL212" i="55"/>
  <c r="F212" i="55"/>
  <c r="O212" i="55"/>
  <c r="AM212" i="55"/>
  <c r="G212" i="55"/>
  <c r="P212" i="55"/>
  <c r="AN212" i="55"/>
  <c r="H212" i="55"/>
  <c r="Q212" i="55"/>
  <c r="AO212" i="55"/>
  <c r="I212" i="55"/>
  <c r="R212" i="55"/>
  <c r="AP212" i="55"/>
  <c r="J212" i="55"/>
  <c r="S212" i="55"/>
  <c r="AQ212" i="55"/>
  <c r="K212" i="55"/>
  <c r="T212" i="55"/>
  <c r="AR212" i="55"/>
  <c r="D213" i="55"/>
  <c r="M213" i="55"/>
  <c r="AK213" i="55"/>
  <c r="N213" i="55"/>
  <c r="AL213" i="55"/>
  <c r="F213" i="55"/>
  <c r="O213" i="55"/>
  <c r="AM213" i="55"/>
  <c r="G213" i="55"/>
  <c r="P213" i="55"/>
  <c r="AN213" i="55"/>
  <c r="H213" i="55"/>
  <c r="Q213" i="55"/>
  <c r="AO213" i="55"/>
  <c r="I213" i="55"/>
  <c r="R213" i="55"/>
  <c r="AP213" i="55"/>
  <c r="J213" i="55"/>
  <c r="S213" i="55"/>
  <c r="AQ213" i="55"/>
  <c r="K213" i="55"/>
  <c r="T213" i="55"/>
  <c r="AR213" i="55"/>
  <c r="D214" i="55"/>
  <c r="M214" i="55"/>
  <c r="AK214" i="55"/>
  <c r="N214" i="55"/>
  <c r="AL214" i="55"/>
  <c r="F214" i="55"/>
  <c r="O214" i="55"/>
  <c r="AM214" i="55"/>
  <c r="G214" i="55"/>
  <c r="P214" i="55"/>
  <c r="AN214" i="55"/>
  <c r="H214" i="55"/>
  <c r="Q214" i="55"/>
  <c r="AO214" i="55"/>
  <c r="I214" i="55"/>
  <c r="R214" i="55"/>
  <c r="AP214" i="55"/>
  <c r="J214" i="55"/>
  <c r="S214" i="55"/>
  <c r="AQ214" i="55"/>
  <c r="K214" i="55"/>
  <c r="T214" i="55"/>
  <c r="AR214" i="55"/>
  <c r="D215" i="55"/>
  <c r="M215" i="55"/>
  <c r="AK215" i="55"/>
  <c r="N215" i="55"/>
  <c r="AL215" i="55"/>
  <c r="F215" i="55"/>
  <c r="O215" i="55"/>
  <c r="AM215" i="55"/>
  <c r="G215" i="55"/>
  <c r="P215" i="55"/>
  <c r="AN215" i="55"/>
  <c r="H215" i="55"/>
  <c r="Q215" i="55"/>
  <c r="AO215" i="55"/>
  <c r="I215" i="55"/>
  <c r="R215" i="55"/>
  <c r="AP215" i="55"/>
  <c r="J215" i="55"/>
  <c r="S215" i="55"/>
  <c r="AQ215" i="55"/>
  <c r="K215" i="55"/>
  <c r="T215" i="55"/>
  <c r="AR215" i="55"/>
  <c r="D216" i="55"/>
  <c r="M216" i="55"/>
  <c r="AK216" i="55"/>
  <c r="N216" i="55"/>
  <c r="AL216" i="55"/>
  <c r="F216" i="55"/>
  <c r="O216" i="55"/>
  <c r="AM216" i="55"/>
  <c r="G216" i="55"/>
  <c r="P216" i="55"/>
  <c r="AN216" i="55"/>
  <c r="H216" i="55"/>
  <c r="Q216" i="55"/>
  <c r="AO216" i="55"/>
  <c r="I216" i="55"/>
  <c r="R216" i="55"/>
  <c r="AP216" i="55"/>
  <c r="J216" i="55"/>
  <c r="S216" i="55"/>
  <c r="AQ216" i="55"/>
  <c r="K216" i="55"/>
  <c r="T216" i="55"/>
  <c r="AR216" i="55"/>
  <c r="D217" i="55"/>
  <c r="M217" i="55"/>
  <c r="AK217" i="55"/>
  <c r="N217" i="55"/>
  <c r="AL217" i="55"/>
  <c r="F217" i="55"/>
  <c r="O217" i="55"/>
  <c r="AM217" i="55"/>
  <c r="G217" i="55"/>
  <c r="P217" i="55"/>
  <c r="AN217" i="55"/>
  <c r="H217" i="55"/>
  <c r="Q217" i="55"/>
  <c r="AO217" i="55"/>
  <c r="I217" i="55"/>
  <c r="R217" i="55"/>
  <c r="AP217" i="55"/>
  <c r="J217" i="55"/>
  <c r="S217" i="55"/>
  <c r="AQ217" i="55"/>
  <c r="K217" i="55"/>
  <c r="T217" i="55"/>
  <c r="AR217" i="55"/>
  <c r="D218" i="55"/>
  <c r="M218" i="55"/>
  <c r="AK218" i="55"/>
  <c r="N218" i="55"/>
  <c r="AL218" i="55"/>
  <c r="F218" i="55"/>
  <c r="O218" i="55"/>
  <c r="AM218" i="55"/>
  <c r="G218" i="55"/>
  <c r="P218" i="55"/>
  <c r="AN218" i="55"/>
  <c r="H218" i="55"/>
  <c r="Q218" i="55"/>
  <c r="AO218" i="55"/>
  <c r="I218" i="55"/>
  <c r="R218" i="55"/>
  <c r="AP218" i="55"/>
  <c r="J218" i="55"/>
  <c r="S218" i="55"/>
  <c r="AQ218" i="55"/>
  <c r="K218" i="55"/>
  <c r="T218" i="55"/>
  <c r="AR218" i="55"/>
  <c r="D219" i="55"/>
  <c r="M219" i="55"/>
  <c r="AK219" i="55"/>
  <c r="N219" i="55"/>
  <c r="AL219" i="55"/>
  <c r="F219" i="55"/>
  <c r="O219" i="55"/>
  <c r="AM219" i="55"/>
  <c r="G219" i="55"/>
  <c r="P219" i="55"/>
  <c r="AN219" i="55"/>
  <c r="H219" i="55"/>
  <c r="Q219" i="55"/>
  <c r="AO219" i="55"/>
  <c r="I219" i="55"/>
  <c r="R219" i="55"/>
  <c r="AP219" i="55"/>
  <c r="J219" i="55"/>
  <c r="S219" i="55"/>
  <c r="AQ219" i="55"/>
  <c r="K219" i="55"/>
  <c r="T219" i="55"/>
  <c r="AR219" i="55"/>
  <c r="D220" i="55"/>
  <c r="M220" i="55"/>
  <c r="AK220" i="55"/>
  <c r="N220" i="55"/>
  <c r="AL220" i="55"/>
  <c r="F220" i="55"/>
  <c r="O220" i="55"/>
  <c r="AM220" i="55"/>
  <c r="G220" i="55"/>
  <c r="P220" i="55"/>
  <c r="AN220" i="55"/>
  <c r="H220" i="55"/>
  <c r="Q220" i="55"/>
  <c r="AO220" i="55"/>
  <c r="I220" i="55"/>
  <c r="R220" i="55"/>
  <c r="AP220" i="55"/>
  <c r="J220" i="55"/>
  <c r="S220" i="55"/>
  <c r="AQ220" i="55"/>
  <c r="K220" i="55"/>
  <c r="T220" i="55"/>
  <c r="AR220" i="55"/>
  <c r="D221" i="55"/>
  <c r="M221" i="55"/>
  <c r="AK221" i="55"/>
  <c r="N221" i="55"/>
  <c r="AL221" i="55"/>
  <c r="F221" i="55"/>
  <c r="O221" i="55"/>
  <c r="AM221" i="55"/>
  <c r="G221" i="55"/>
  <c r="P221" i="55"/>
  <c r="AN221" i="55"/>
  <c r="H221" i="55"/>
  <c r="Q221" i="55"/>
  <c r="AO221" i="55"/>
  <c r="I221" i="55"/>
  <c r="R221" i="55"/>
  <c r="AP221" i="55"/>
  <c r="J221" i="55"/>
  <c r="S221" i="55"/>
  <c r="AQ221" i="55"/>
  <c r="K221" i="55"/>
  <c r="T221" i="55"/>
  <c r="AR221" i="55"/>
  <c r="D222" i="55"/>
  <c r="M222" i="55"/>
  <c r="AK222" i="55"/>
  <c r="N222" i="55"/>
  <c r="AL222" i="55"/>
  <c r="F222" i="55"/>
  <c r="O222" i="55"/>
  <c r="AM222" i="55"/>
  <c r="G222" i="55"/>
  <c r="P222" i="55"/>
  <c r="AN222" i="55"/>
  <c r="H222" i="55"/>
  <c r="Q222" i="55"/>
  <c r="AO222" i="55"/>
  <c r="I222" i="55"/>
  <c r="R222" i="55"/>
  <c r="AP222" i="55"/>
  <c r="J222" i="55"/>
  <c r="S222" i="55"/>
  <c r="AQ222" i="55"/>
  <c r="K222" i="55"/>
  <c r="T222" i="55"/>
  <c r="AR222" i="55"/>
  <c r="D223" i="55"/>
  <c r="M223" i="55"/>
  <c r="AK223" i="55"/>
  <c r="N223" i="55"/>
  <c r="AL223" i="55"/>
  <c r="F223" i="55"/>
  <c r="O223" i="55"/>
  <c r="AM223" i="55"/>
  <c r="G223" i="55"/>
  <c r="P223" i="55"/>
  <c r="AN223" i="55"/>
  <c r="H223" i="55"/>
  <c r="Q223" i="55"/>
  <c r="AO223" i="55"/>
  <c r="I223" i="55"/>
  <c r="R223" i="55"/>
  <c r="AP223" i="55"/>
  <c r="J223" i="55"/>
  <c r="S223" i="55"/>
  <c r="AQ223" i="55"/>
  <c r="K223" i="55"/>
  <c r="T223" i="55"/>
  <c r="AR223" i="55"/>
  <c r="D224" i="55"/>
  <c r="M224" i="55"/>
  <c r="AK224" i="55"/>
  <c r="N224" i="55"/>
  <c r="AL224" i="55"/>
  <c r="F224" i="55"/>
  <c r="O224" i="55"/>
  <c r="AM224" i="55"/>
  <c r="G224" i="55"/>
  <c r="P224" i="55"/>
  <c r="AN224" i="55"/>
  <c r="H224" i="55"/>
  <c r="Q224" i="55"/>
  <c r="AO224" i="55"/>
  <c r="I224" i="55"/>
  <c r="R224" i="55"/>
  <c r="AP224" i="55"/>
  <c r="J224" i="55"/>
  <c r="S224" i="55"/>
  <c r="AQ224" i="55"/>
  <c r="K224" i="55"/>
  <c r="T224" i="55"/>
  <c r="AR224" i="55"/>
  <c r="D225" i="55"/>
  <c r="M225" i="55"/>
  <c r="AK225" i="55"/>
  <c r="N225" i="55"/>
  <c r="AL225" i="55"/>
  <c r="F225" i="55"/>
  <c r="O225" i="55"/>
  <c r="AM225" i="55"/>
  <c r="G225" i="55"/>
  <c r="P225" i="55"/>
  <c r="AN225" i="55"/>
  <c r="H225" i="55"/>
  <c r="Q225" i="55"/>
  <c r="AO225" i="55"/>
  <c r="I225" i="55"/>
  <c r="R225" i="55"/>
  <c r="AP225" i="55"/>
  <c r="J225" i="55"/>
  <c r="S225" i="55"/>
  <c r="AQ225" i="55"/>
  <c r="K225" i="55"/>
  <c r="T225" i="55"/>
  <c r="AR225" i="55"/>
  <c r="D226" i="55"/>
  <c r="M226" i="55"/>
  <c r="AK226" i="55"/>
  <c r="N226" i="55"/>
  <c r="AL226" i="55"/>
  <c r="F226" i="55"/>
  <c r="O226" i="55"/>
  <c r="AM226" i="55"/>
  <c r="G226" i="55"/>
  <c r="P226" i="55"/>
  <c r="AN226" i="55"/>
  <c r="H226" i="55"/>
  <c r="Q226" i="55"/>
  <c r="AO226" i="55"/>
  <c r="I226" i="55"/>
  <c r="R226" i="55"/>
  <c r="AP226" i="55"/>
  <c r="J226" i="55"/>
  <c r="S226" i="55"/>
  <c r="AQ226" i="55"/>
  <c r="K226" i="55"/>
  <c r="T226" i="55"/>
  <c r="AR226" i="55"/>
  <c r="D227" i="55"/>
  <c r="M227" i="55"/>
  <c r="AK227" i="55"/>
  <c r="N227" i="55"/>
  <c r="AL227" i="55"/>
  <c r="F227" i="55"/>
  <c r="O227" i="55"/>
  <c r="AM227" i="55"/>
  <c r="G227" i="55"/>
  <c r="P227" i="55"/>
  <c r="AN227" i="55"/>
  <c r="H227" i="55"/>
  <c r="Q227" i="55"/>
  <c r="AO227" i="55"/>
  <c r="I227" i="55"/>
  <c r="R227" i="55"/>
  <c r="AP227" i="55"/>
  <c r="J227" i="55"/>
  <c r="S227" i="55"/>
  <c r="AQ227" i="55"/>
  <c r="K227" i="55"/>
  <c r="T227" i="55"/>
  <c r="AR227" i="55"/>
  <c r="D228" i="55"/>
  <c r="M228" i="55"/>
  <c r="AK228" i="55"/>
  <c r="N228" i="55"/>
  <c r="AL228" i="55"/>
  <c r="F228" i="55"/>
  <c r="O228" i="55"/>
  <c r="AM228" i="55"/>
  <c r="G228" i="55"/>
  <c r="P228" i="55"/>
  <c r="AN228" i="55"/>
  <c r="H228" i="55"/>
  <c r="Q228" i="55"/>
  <c r="AO228" i="55"/>
  <c r="I228" i="55"/>
  <c r="R228" i="55"/>
  <c r="AP228" i="55"/>
  <c r="J228" i="55"/>
  <c r="S228" i="55"/>
  <c r="AQ228" i="55"/>
  <c r="K228" i="55"/>
  <c r="T228" i="55"/>
  <c r="AR228" i="55"/>
  <c r="D229" i="55"/>
  <c r="M229" i="55"/>
  <c r="AK229" i="55"/>
  <c r="N229" i="55"/>
  <c r="AL229" i="55"/>
  <c r="F229" i="55"/>
  <c r="O229" i="55"/>
  <c r="AM229" i="55"/>
  <c r="G229" i="55"/>
  <c r="P229" i="55"/>
  <c r="AN229" i="55"/>
  <c r="H229" i="55"/>
  <c r="Q229" i="55"/>
  <c r="AO229" i="55"/>
  <c r="I229" i="55"/>
  <c r="R229" i="55"/>
  <c r="AP229" i="55"/>
  <c r="J229" i="55"/>
  <c r="S229" i="55"/>
  <c r="AQ229" i="55"/>
  <c r="K229" i="55"/>
  <c r="T229" i="55"/>
  <c r="AR229" i="55"/>
  <c r="D230" i="55"/>
  <c r="M230" i="55"/>
  <c r="AK230" i="55"/>
  <c r="N230" i="55"/>
  <c r="AL230" i="55"/>
  <c r="F230" i="55"/>
  <c r="O230" i="55"/>
  <c r="AM230" i="55"/>
  <c r="G230" i="55"/>
  <c r="P230" i="55"/>
  <c r="AN230" i="55"/>
  <c r="H230" i="55"/>
  <c r="Q230" i="55"/>
  <c r="AO230" i="55"/>
  <c r="I230" i="55"/>
  <c r="R230" i="55"/>
  <c r="AP230" i="55"/>
  <c r="J230" i="55"/>
  <c r="S230" i="55"/>
  <c r="AQ230" i="55"/>
  <c r="K230" i="55"/>
  <c r="T230" i="55"/>
  <c r="AR230" i="55"/>
  <c r="D231" i="55"/>
  <c r="M231" i="55"/>
  <c r="AK231" i="55"/>
  <c r="N231" i="55"/>
  <c r="AL231" i="55"/>
  <c r="F231" i="55"/>
  <c r="O231" i="55"/>
  <c r="AM231" i="55"/>
  <c r="G231" i="55"/>
  <c r="P231" i="55"/>
  <c r="AN231" i="55"/>
  <c r="H231" i="55"/>
  <c r="Q231" i="55"/>
  <c r="AO231" i="55"/>
  <c r="I231" i="55"/>
  <c r="R231" i="55"/>
  <c r="AP231" i="55"/>
  <c r="J231" i="55"/>
  <c r="S231" i="55"/>
  <c r="AQ231" i="55"/>
  <c r="K231" i="55"/>
  <c r="T231" i="55"/>
  <c r="AR231" i="55"/>
  <c r="D232" i="55"/>
  <c r="M232" i="55"/>
  <c r="AK232" i="55"/>
  <c r="N232" i="55"/>
  <c r="AL232" i="55"/>
  <c r="F232" i="55"/>
  <c r="O232" i="55"/>
  <c r="AM232" i="55"/>
  <c r="G232" i="55"/>
  <c r="P232" i="55"/>
  <c r="AN232" i="55"/>
  <c r="H232" i="55"/>
  <c r="Q232" i="55"/>
  <c r="AO232" i="55"/>
  <c r="I232" i="55"/>
  <c r="R232" i="55"/>
  <c r="AP232" i="55"/>
  <c r="J232" i="55"/>
  <c r="S232" i="55"/>
  <c r="AQ232" i="55"/>
  <c r="K232" i="55"/>
  <c r="T232" i="55"/>
  <c r="AR232" i="55"/>
  <c r="D233" i="55"/>
  <c r="M233" i="55"/>
  <c r="AK233" i="55"/>
  <c r="N233" i="55"/>
  <c r="AL233" i="55"/>
  <c r="F233" i="55"/>
  <c r="O233" i="55"/>
  <c r="AM233" i="55"/>
  <c r="G233" i="55"/>
  <c r="P233" i="55"/>
  <c r="AN233" i="55"/>
  <c r="H233" i="55"/>
  <c r="Q233" i="55"/>
  <c r="AO233" i="55"/>
  <c r="I233" i="55"/>
  <c r="R233" i="55"/>
  <c r="AP233" i="55"/>
  <c r="J233" i="55"/>
  <c r="S233" i="55"/>
  <c r="AQ233" i="55"/>
  <c r="K233" i="55"/>
  <c r="T233" i="55"/>
  <c r="AR233" i="55"/>
  <c r="D234" i="55"/>
  <c r="M234" i="55"/>
  <c r="AK234" i="55"/>
  <c r="N234" i="55"/>
  <c r="AL234" i="55"/>
  <c r="F234" i="55"/>
  <c r="O234" i="55"/>
  <c r="AM234" i="55"/>
  <c r="G234" i="55"/>
  <c r="P234" i="55"/>
  <c r="AN234" i="55"/>
  <c r="H234" i="55"/>
  <c r="Q234" i="55"/>
  <c r="AO234" i="55"/>
  <c r="I234" i="55"/>
  <c r="R234" i="55"/>
  <c r="AP234" i="55"/>
  <c r="J234" i="55"/>
  <c r="S234" i="55"/>
  <c r="AQ234" i="55"/>
  <c r="K234" i="55"/>
  <c r="T234" i="55"/>
  <c r="AR234" i="55"/>
  <c r="D235" i="55"/>
  <c r="M235" i="55"/>
  <c r="AK235" i="55"/>
  <c r="N235" i="55"/>
  <c r="AL235" i="55"/>
  <c r="F235" i="55"/>
  <c r="O235" i="55"/>
  <c r="AM235" i="55"/>
  <c r="G235" i="55"/>
  <c r="P235" i="55"/>
  <c r="AN235" i="55"/>
  <c r="H235" i="55"/>
  <c r="Q235" i="55"/>
  <c r="AO235" i="55"/>
  <c r="I235" i="55"/>
  <c r="R235" i="55"/>
  <c r="AP235" i="55"/>
  <c r="J235" i="55"/>
  <c r="S235" i="55"/>
  <c r="AQ235" i="55"/>
  <c r="K235" i="55"/>
  <c r="T235" i="55"/>
  <c r="AR235" i="55"/>
  <c r="D236" i="55"/>
  <c r="M236" i="55"/>
  <c r="AK236" i="55"/>
  <c r="N236" i="55"/>
  <c r="AL236" i="55"/>
  <c r="F236" i="55"/>
  <c r="O236" i="55"/>
  <c r="AM236" i="55"/>
  <c r="G236" i="55"/>
  <c r="P236" i="55"/>
  <c r="AN236" i="55"/>
  <c r="H236" i="55"/>
  <c r="Q236" i="55"/>
  <c r="AO236" i="55"/>
  <c r="I236" i="55"/>
  <c r="R236" i="55"/>
  <c r="AP236" i="55"/>
  <c r="J236" i="55"/>
  <c r="S236" i="55"/>
  <c r="AQ236" i="55"/>
  <c r="K236" i="55"/>
  <c r="T236" i="55"/>
  <c r="AR236" i="55"/>
  <c r="D237" i="55"/>
  <c r="M237" i="55"/>
  <c r="AK237" i="55"/>
  <c r="N237" i="55"/>
  <c r="AL237" i="55"/>
  <c r="F237" i="55"/>
  <c r="O237" i="55"/>
  <c r="AM237" i="55"/>
  <c r="G237" i="55"/>
  <c r="P237" i="55"/>
  <c r="AN237" i="55"/>
  <c r="H237" i="55"/>
  <c r="Q237" i="55"/>
  <c r="AO237" i="55"/>
  <c r="I237" i="55"/>
  <c r="R237" i="55"/>
  <c r="AP237" i="55"/>
  <c r="J237" i="55"/>
  <c r="S237" i="55"/>
  <c r="AQ237" i="55"/>
  <c r="K237" i="55"/>
  <c r="T237" i="55"/>
  <c r="AR237" i="55"/>
  <c r="D238" i="55"/>
  <c r="M238" i="55"/>
  <c r="AK238" i="55"/>
  <c r="N238" i="55"/>
  <c r="AL238" i="55"/>
  <c r="F238" i="55"/>
  <c r="O238" i="55"/>
  <c r="AM238" i="55"/>
  <c r="G238" i="55"/>
  <c r="P238" i="55"/>
  <c r="AN238" i="55"/>
  <c r="H238" i="55"/>
  <c r="Q238" i="55"/>
  <c r="AO238" i="55"/>
  <c r="I238" i="55"/>
  <c r="R238" i="55"/>
  <c r="AP238" i="55"/>
  <c r="J238" i="55"/>
  <c r="S238" i="55"/>
  <c r="AQ238" i="55"/>
  <c r="K238" i="55"/>
  <c r="T238" i="55"/>
  <c r="AR238" i="55"/>
  <c r="M239" i="55"/>
  <c r="V239" i="55"/>
  <c r="AK239" i="55"/>
  <c r="W239" i="55"/>
  <c r="AL239" i="55"/>
  <c r="O239" i="55"/>
  <c r="X239" i="55"/>
  <c r="AM239" i="55"/>
  <c r="P239" i="55"/>
  <c r="Y239" i="55"/>
  <c r="AN239" i="55"/>
  <c r="Q239" i="55"/>
  <c r="Z239" i="55"/>
  <c r="AO239" i="55"/>
  <c r="R239" i="55"/>
  <c r="AA239" i="55"/>
  <c r="AP239" i="55"/>
  <c r="S239" i="55"/>
  <c r="AB239" i="55"/>
  <c r="AQ239" i="55"/>
  <c r="T239" i="55"/>
  <c r="AC239" i="55"/>
  <c r="AR239" i="55"/>
  <c r="M240" i="55"/>
  <c r="V240" i="55"/>
  <c r="AK240" i="55"/>
  <c r="W240" i="55"/>
  <c r="AL240" i="55"/>
  <c r="O240" i="55"/>
  <c r="X240" i="55"/>
  <c r="AM240" i="55"/>
  <c r="P240" i="55"/>
  <c r="Y240" i="55"/>
  <c r="AN240" i="55"/>
  <c r="Q240" i="55"/>
  <c r="Z240" i="55"/>
  <c r="AO240" i="55"/>
  <c r="R240" i="55"/>
  <c r="AA240" i="55"/>
  <c r="AP240" i="55"/>
  <c r="S240" i="55"/>
  <c r="AB240" i="55"/>
  <c r="AQ240" i="55"/>
  <c r="T240" i="55"/>
  <c r="AC240" i="55"/>
  <c r="AR240" i="55"/>
  <c r="M241" i="55"/>
  <c r="V241" i="55"/>
  <c r="AK241" i="55"/>
  <c r="W241" i="55"/>
  <c r="AL241" i="55"/>
  <c r="O241" i="55"/>
  <c r="X241" i="55"/>
  <c r="AM241" i="55"/>
  <c r="P241" i="55"/>
  <c r="Y241" i="55"/>
  <c r="AN241" i="55"/>
  <c r="Q241" i="55"/>
  <c r="Z241" i="55"/>
  <c r="AO241" i="55"/>
  <c r="R241" i="55"/>
  <c r="AA241" i="55"/>
  <c r="AP241" i="55"/>
  <c r="S241" i="55"/>
  <c r="AB241" i="55"/>
  <c r="AQ241" i="55"/>
  <c r="T241" i="55"/>
  <c r="AC241" i="55"/>
  <c r="AR241" i="55"/>
  <c r="M242" i="55"/>
  <c r="V242" i="55"/>
  <c r="AK242" i="55"/>
  <c r="W242" i="55"/>
  <c r="AL242" i="55"/>
  <c r="O242" i="55"/>
  <c r="X242" i="55"/>
  <c r="AM242" i="55"/>
  <c r="P242" i="55"/>
  <c r="Y242" i="55"/>
  <c r="AN242" i="55"/>
  <c r="Q242" i="55"/>
  <c r="Z242" i="55"/>
  <c r="AO242" i="55"/>
  <c r="R242" i="55"/>
  <c r="AA242" i="55"/>
  <c r="AP242" i="55"/>
  <c r="S242" i="55"/>
  <c r="AB242" i="55"/>
  <c r="AQ242" i="55"/>
  <c r="T242" i="55"/>
  <c r="AC242" i="55"/>
  <c r="AR242" i="55"/>
  <c r="M243" i="55"/>
  <c r="V243" i="55"/>
  <c r="AK243" i="55"/>
  <c r="W243" i="55"/>
  <c r="AL243" i="55"/>
  <c r="O243" i="55"/>
  <c r="X243" i="55"/>
  <c r="AM243" i="55"/>
  <c r="P243" i="55"/>
  <c r="Y243" i="55"/>
  <c r="AN243" i="55"/>
  <c r="Q243" i="55"/>
  <c r="Z243" i="55"/>
  <c r="AO243" i="55"/>
  <c r="R243" i="55"/>
  <c r="AA243" i="55"/>
  <c r="AP243" i="55"/>
  <c r="S243" i="55"/>
  <c r="AB243" i="55"/>
  <c r="AQ243" i="55"/>
  <c r="T243" i="55"/>
  <c r="AC243" i="55"/>
  <c r="AR243" i="55"/>
  <c r="M244" i="55"/>
  <c r="V244" i="55"/>
  <c r="AK244" i="55"/>
  <c r="W244" i="55"/>
  <c r="AL244" i="55"/>
  <c r="O244" i="55"/>
  <c r="X244" i="55"/>
  <c r="AM244" i="55"/>
  <c r="P244" i="55"/>
  <c r="Y244" i="55"/>
  <c r="AN244" i="55"/>
  <c r="Q244" i="55"/>
  <c r="Z244" i="55"/>
  <c r="AO244" i="55"/>
  <c r="R244" i="55"/>
  <c r="AA244" i="55"/>
  <c r="AP244" i="55"/>
  <c r="S244" i="55"/>
  <c r="AB244" i="55"/>
  <c r="AQ244" i="55"/>
  <c r="T244" i="55"/>
  <c r="AC244" i="55"/>
  <c r="AR244" i="55"/>
  <c r="M245" i="55"/>
  <c r="V245" i="55"/>
  <c r="AK245" i="55"/>
  <c r="W245" i="55"/>
  <c r="AL245" i="55"/>
  <c r="O245" i="55"/>
  <c r="X245" i="55"/>
  <c r="AM245" i="55"/>
  <c r="P245" i="55"/>
  <c r="Y245" i="55"/>
  <c r="AN245" i="55"/>
  <c r="Q245" i="55"/>
  <c r="Z245" i="55"/>
  <c r="AO245" i="55"/>
  <c r="R245" i="55"/>
  <c r="AA245" i="55"/>
  <c r="AP245" i="55"/>
  <c r="S245" i="55"/>
  <c r="AB245" i="55"/>
  <c r="AQ245" i="55"/>
  <c r="T245" i="55"/>
  <c r="AC245" i="55"/>
  <c r="AR245" i="55"/>
  <c r="M246" i="55"/>
  <c r="V246" i="55"/>
  <c r="AK246" i="55"/>
  <c r="W246" i="55"/>
  <c r="AL246" i="55"/>
  <c r="O246" i="55"/>
  <c r="X246" i="55"/>
  <c r="AM246" i="55"/>
  <c r="P246" i="55"/>
  <c r="Y246" i="55"/>
  <c r="AN246" i="55"/>
  <c r="Q246" i="55"/>
  <c r="Z246" i="55"/>
  <c r="AO246" i="55"/>
  <c r="R246" i="55"/>
  <c r="AA246" i="55"/>
  <c r="AP246" i="55"/>
  <c r="S246" i="55"/>
  <c r="AB246" i="55"/>
  <c r="AQ246" i="55"/>
  <c r="T246" i="55"/>
  <c r="AC246" i="55"/>
  <c r="AR246" i="55"/>
  <c r="M247" i="55"/>
  <c r="V247" i="55"/>
  <c r="AK247" i="55"/>
  <c r="W247" i="55"/>
  <c r="AL247" i="55"/>
  <c r="O247" i="55"/>
  <c r="X247" i="55"/>
  <c r="AM247" i="55"/>
  <c r="P247" i="55"/>
  <c r="Y247" i="55"/>
  <c r="AN247" i="55"/>
  <c r="Q247" i="55"/>
  <c r="Z247" i="55"/>
  <c r="AO247" i="55"/>
  <c r="R247" i="55"/>
  <c r="AA247" i="55"/>
  <c r="AP247" i="55"/>
  <c r="S247" i="55"/>
  <c r="AB247" i="55"/>
  <c r="AQ247" i="55"/>
  <c r="T247" i="55"/>
  <c r="AC247" i="55"/>
  <c r="AR247" i="55"/>
  <c r="M248" i="55"/>
  <c r="V248" i="55"/>
  <c r="AK248" i="55"/>
  <c r="W248" i="55"/>
  <c r="AL248" i="55"/>
  <c r="O248" i="55"/>
  <c r="X248" i="55"/>
  <c r="AM248" i="55"/>
  <c r="P248" i="55"/>
  <c r="Y248" i="55"/>
  <c r="AN248" i="55"/>
  <c r="Q248" i="55"/>
  <c r="Z248" i="55"/>
  <c r="AO248" i="55"/>
  <c r="R248" i="55"/>
  <c r="AA248" i="55"/>
  <c r="AP248" i="55"/>
  <c r="S248" i="55"/>
  <c r="AB248" i="55"/>
  <c r="AQ248" i="55"/>
  <c r="T248" i="55"/>
  <c r="AC248" i="55"/>
  <c r="AR248" i="55"/>
  <c r="M249" i="55"/>
  <c r="V249" i="55"/>
  <c r="AK249" i="55"/>
  <c r="W249" i="55"/>
  <c r="AL249" i="55"/>
  <c r="O249" i="55"/>
  <c r="X249" i="55"/>
  <c r="AM249" i="55"/>
  <c r="P249" i="55"/>
  <c r="Y249" i="55"/>
  <c r="AN249" i="55"/>
  <c r="Q249" i="55"/>
  <c r="Z249" i="55"/>
  <c r="AO249" i="55"/>
  <c r="R249" i="55"/>
  <c r="AA249" i="55"/>
  <c r="AP249" i="55"/>
  <c r="S249" i="55"/>
  <c r="AB249" i="55"/>
  <c r="AQ249" i="55"/>
  <c r="T249" i="55"/>
  <c r="AC249" i="55"/>
  <c r="AR249" i="55"/>
  <c r="M250" i="55"/>
  <c r="V250" i="55"/>
  <c r="AK250" i="55"/>
  <c r="W250" i="55"/>
  <c r="AL250" i="55"/>
  <c r="O250" i="55"/>
  <c r="X250" i="55"/>
  <c r="AM250" i="55"/>
  <c r="P250" i="55"/>
  <c r="Y250" i="55"/>
  <c r="AN250" i="55"/>
  <c r="Q250" i="55"/>
  <c r="Z250" i="55"/>
  <c r="AO250" i="55"/>
  <c r="R250" i="55"/>
  <c r="AA250" i="55"/>
  <c r="AP250" i="55"/>
  <c r="S250" i="55"/>
  <c r="AB250" i="55"/>
  <c r="AQ250" i="55"/>
  <c r="T250" i="55"/>
  <c r="AC250" i="55"/>
  <c r="AR250" i="55"/>
  <c r="M251" i="55"/>
  <c r="V251" i="55"/>
  <c r="AK251" i="55"/>
  <c r="W251" i="55"/>
  <c r="AL251" i="55"/>
  <c r="O251" i="55"/>
  <c r="X251" i="55"/>
  <c r="AM251" i="55"/>
  <c r="P251" i="55"/>
  <c r="Y251" i="55"/>
  <c r="AN251" i="55"/>
  <c r="Q251" i="55"/>
  <c r="Z251" i="55"/>
  <c r="AO251" i="55"/>
  <c r="R251" i="55"/>
  <c r="AA251" i="55"/>
  <c r="AP251" i="55"/>
  <c r="S251" i="55"/>
  <c r="AB251" i="55"/>
  <c r="AQ251" i="55"/>
  <c r="T251" i="55"/>
  <c r="AC251" i="55"/>
  <c r="AR251" i="55"/>
  <c r="M252" i="55"/>
  <c r="V252" i="55"/>
  <c r="AK252" i="55"/>
  <c r="W252" i="55"/>
  <c r="AL252" i="55"/>
  <c r="O252" i="55"/>
  <c r="X252" i="55"/>
  <c r="AM252" i="55"/>
  <c r="P252" i="55"/>
  <c r="Y252" i="55"/>
  <c r="AN252" i="55"/>
  <c r="Q252" i="55"/>
  <c r="Z252" i="55"/>
  <c r="AO252" i="55"/>
  <c r="R252" i="55"/>
  <c r="AA252" i="55"/>
  <c r="AP252" i="55"/>
  <c r="S252" i="55"/>
  <c r="AB252" i="55"/>
  <c r="AQ252" i="55"/>
  <c r="T252" i="55"/>
  <c r="AC252" i="55"/>
  <c r="AR252" i="55"/>
  <c r="M253" i="55"/>
  <c r="V253" i="55"/>
  <c r="AK253" i="55"/>
  <c r="W253" i="55"/>
  <c r="AL253" i="55"/>
  <c r="O253" i="55"/>
  <c r="X253" i="55"/>
  <c r="AM253" i="55"/>
  <c r="P253" i="55"/>
  <c r="Y253" i="55"/>
  <c r="AN253" i="55"/>
  <c r="Q253" i="55"/>
  <c r="Z253" i="55"/>
  <c r="AO253" i="55"/>
  <c r="R253" i="55"/>
  <c r="AA253" i="55"/>
  <c r="AP253" i="55"/>
  <c r="S253" i="55"/>
  <c r="AB253" i="55"/>
  <c r="AQ253" i="55"/>
  <c r="T253" i="55"/>
  <c r="AC253" i="55"/>
  <c r="AR253" i="55"/>
  <c r="M254" i="55"/>
  <c r="V254" i="55"/>
  <c r="AK254" i="55"/>
  <c r="W254" i="55"/>
  <c r="AL254" i="55"/>
  <c r="O254" i="55"/>
  <c r="X254" i="55"/>
  <c r="AM254" i="55"/>
  <c r="P254" i="55"/>
  <c r="Y254" i="55"/>
  <c r="AN254" i="55"/>
  <c r="Q254" i="55"/>
  <c r="Z254" i="55"/>
  <c r="AO254" i="55"/>
  <c r="R254" i="55"/>
  <c r="AA254" i="55"/>
  <c r="AP254" i="55"/>
  <c r="S254" i="55"/>
  <c r="AB254" i="55"/>
  <c r="AQ254" i="55"/>
  <c r="T254" i="55"/>
  <c r="AC254" i="55"/>
  <c r="AR254" i="55"/>
  <c r="M255" i="55"/>
  <c r="V255" i="55"/>
  <c r="AK255" i="55"/>
  <c r="W255" i="55"/>
  <c r="AL255" i="55"/>
  <c r="O255" i="55"/>
  <c r="X255" i="55"/>
  <c r="AM255" i="55"/>
  <c r="P255" i="55"/>
  <c r="Y255" i="55"/>
  <c r="AN255" i="55"/>
  <c r="Q255" i="55"/>
  <c r="Z255" i="55"/>
  <c r="AO255" i="55"/>
  <c r="R255" i="55"/>
  <c r="AA255" i="55"/>
  <c r="AP255" i="55"/>
  <c r="S255" i="55"/>
  <c r="AB255" i="55"/>
  <c r="AQ255" i="55"/>
  <c r="T255" i="55"/>
  <c r="AC255" i="55"/>
  <c r="AR255" i="55"/>
  <c r="M256" i="55"/>
  <c r="V256" i="55"/>
  <c r="AK256" i="55"/>
  <c r="W256" i="55"/>
  <c r="AL256" i="55"/>
  <c r="O256" i="55"/>
  <c r="X256" i="55"/>
  <c r="AM256" i="55"/>
  <c r="P256" i="55"/>
  <c r="Y256" i="55"/>
  <c r="AN256" i="55"/>
  <c r="Q256" i="55"/>
  <c r="Z256" i="55"/>
  <c r="AO256" i="55"/>
  <c r="R256" i="55"/>
  <c r="AA256" i="55"/>
  <c r="AP256" i="55"/>
  <c r="S256" i="55"/>
  <c r="AB256" i="55"/>
  <c r="AQ256" i="55"/>
  <c r="T256" i="55"/>
  <c r="AC256" i="55"/>
  <c r="AR256" i="55"/>
  <c r="M257" i="55"/>
  <c r="V257" i="55"/>
  <c r="AK257" i="55"/>
  <c r="W257" i="55"/>
  <c r="AL257" i="55"/>
  <c r="O257" i="55"/>
  <c r="X257" i="55"/>
  <c r="AM257" i="55"/>
  <c r="P257" i="55"/>
  <c r="Y257" i="55"/>
  <c r="AN257" i="55"/>
  <c r="Q257" i="55"/>
  <c r="Z257" i="55"/>
  <c r="AO257" i="55"/>
  <c r="R257" i="55"/>
  <c r="AA257" i="55"/>
  <c r="AP257" i="55"/>
  <c r="S257" i="55"/>
  <c r="AB257" i="55"/>
  <c r="AQ257" i="55"/>
  <c r="T257" i="55"/>
  <c r="AC257" i="55"/>
  <c r="AR257" i="55"/>
  <c r="M258" i="55"/>
  <c r="V258" i="55"/>
  <c r="AK258" i="55"/>
  <c r="W258" i="55"/>
  <c r="AL258" i="55"/>
  <c r="O258" i="55"/>
  <c r="X258" i="55"/>
  <c r="AM258" i="55"/>
  <c r="P258" i="55"/>
  <c r="Y258" i="55"/>
  <c r="AN258" i="55"/>
  <c r="Q258" i="55"/>
  <c r="Z258" i="55"/>
  <c r="AO258" i="55"/>
  <c r="R258" i="55"/>
  <c r="AA258" i="55"/>
  <c r="AP258" i="55"/>
  <c r="S258" i="55"/>
  <c r="AB258" i="55"/>
  <c r="AQ258" i="55"/>
  <c r="T258" i="55"/>
  <c r="AC258" i="55"/>
  <c r="AR258" i="55"/>
  <c r="M259" i="55"/>
  <c r="V259" i="55"/>
  <c r="AK259" i="55"/>
  <c r="W259" i="55"/>
  <c r="AL259" i="55"/>
  <c r="O259" i="55"/>
  <c r="X259" i="55"/>
  <c r="AM259" i="55"/>
  <c r="P259" i="55"/>
  <c r="Y259" i="55"/>
  <c r="AN259" i="55"/>
  <c r="Q259" i="55"/>
  <c r="Z259" i="55"/>
  <c r="AO259" i="55"/>
  <c r="R259" i="55"/>
  <c r="AA259" i="55"/>
  <c r="AP259" i="55"/>
  <c r="S259" i="55"/>
  <c r="AB259" i="55"/>
  <c r="AQ259" i="55"/>
  <c r="T259" i="55"/>
  <c r="AC259" i="55"/>
  <c r="AR259" i="55"/>
  <c r="M260" i="55"/>
  <c r="V260" i="55"/>
  <c r="AK260" i="55"/>
  <c r="W260" i="55"/>
  <c r="AL260" i="55"/>
  <c r="O260" i="55"/>
  <c r="X260" i="55"/>
  <c r="AM260" i="55"/>
  <c r="P260" i="55"/>
  <c r="Y260" i="55"/>
  <c r="AN260" i="55"/>
  <c r="Q260" i="55"/>
  <c r="Z260" i="55"/>
  <c r="AO260" i="55"/>
  <c r="R260" i="55"/>
  <c r="AA260" i="55"/>
  <c r="AP260" i="55"/>
  <c r="S260" i="55"/>
  <c r="AB260" i="55"/>
  <c r="AQ260" i="55"/>
  <c r="T260" i="55"/>
  <c r="AC260" i="55"/>
  <c r="AR260" i="55"/>
  <c r="M261" i="55"/>
  <c r="V261" i="55"/>
  <c r="AK261" i="55"/>
  <c r="W261" i="55"/>
  <c r="AL261" i="55"/>
  <c r="O261" i="55"/>
  <c r="X261" i="55"/>
  <c r="AM261" i="55"/>
  <c r="P261" i="55"/>
  <c r="Y261" i="55"/>
  <c r="AN261" i="55"/>
  <c r="Q261" i="55"/>
  <c r="Z261" i="55"/>
  <c r="AO261" i="55"/>
  <c r="R261" i="55"/>
  <c r="AA261" i="55"/>
  <c r="AP261" i="55"/>
  <c r="S261" i="55"/>
  <c r="AB261" i="55"/>
  <c r="AQ261" i="55"/>
  <c r="T261" i="55"/>
  <c r="AC261" i="55"/>
  <c r="AR261" i="55"/>
  <c r="M262" i="55"/>
  <c r="V262" i="55"/>
  <c r="AK262" i="55"/>
  <c r="W262" i="55"/>
  <c r="AL262" i="55"/>
  <c r="O262" i="55"/>
  <c r="X262" i="55"/>
  <c r="AM262" i="55"/>
  <c r="P262" i="55"/>
  <c r="Y262" i="55"/>
  <c r="AN262" i="55"/>
  <c r="Q262" i="55"/>
  <c r="Z262" i="55"/>
  <c r="AO262" i="55"/>
  <c r="R262" i="55"/>
  <c r="AA262" i="55"/>
  <c r="AP262" i="55"/>
  <c r="S262" i="55"/>
  <c r="AB262" i="55"/>
  <c r="AQ262" i="55"/>
  <c r="T262" i="55"/>
  <c r="AC262" i="55"/>
  <c r="AR262" i="55"/>
  <c r="M263" i="55"/>
  <c r="V263" i="55"/>
  <c r="AK263" i="55"/>
  <c r="W263" i="55"/>
  <c r="AL263" i="55"/>
  <c r="O263" i="55"/>
  <c r="X263" i="55"/>
  <c r="AM263" i="55"/>
  <c r="P263" i="55"/>
  <c r="Y263" i="55"/>
  <c r="AN263" i="55"/>
  <c r="Q263" i="55"/>
  <c r="Z263" i="55"/>
  <c r="AO263" i="55"/>
  <c r="R263" i="55"/>
  <c r="AA263" i="55"/>
  <c r="AP263" i="55"/>
  <c r="S263" i="55"/>
  <c r="AB263" i="55"/>
  <c r="AQ263" i="55"/>
  <c r="T263" i="55"/>
  <c r="AC263" i="55"/>
  <c r="AR263" i="55"/>
  <c r="M264" i="55"/>
  <c r="V264" i="55"/>
  <c r="AK264" i="55"/>
  <c r="W264" i="55"/>
  <c r="AL264" i="55"/>
  <c r="O264" i="55"/>
  <c r="X264" i="55"/>
  <c r="AM264" i="55"/>
  <c r="P264" i="55"/>
  <c r="Y264" i="55"/>
  <c r="AN264" i="55"/>
  <c r="Q264" i="55"/>
  <c r="Z264" i="55"/>
  <c r="AO264" i="55"/>
  <c r="R264" i="55"/>
  <c r="AA264" i="55"/>
  <c r="AP264" i="55"/>
  <c r="S264" i="55"/>
  <c r="AB264" i="55"/>
  <c r="AQ264" i="55"/>
  <c r="T264" i="55"/>
  <c r="AC264" i="55"/>
  <c r="AR264" i="55"/>
  <c r="M265" i="55"/>
  <c r="V265" i="55"/>
  <c r="AK265" i="55"/>
  <c r="W265" i="55"/>
  <c r="AL265" i="55"/>
  <c r="O265" i="55"/>
  <c r="X265" i="55"/>
  <c r="AM265" i="55"/>
  <c r="P265" i="55"/>
  <c r="Y265" i="55"/>
  <c r="AN265" i="55"/>
  <c r="Q265" i="55"/>
  <c r="Z265" i="55"/>
  <c r="AO265" i="55"/>
  <c r="R265" i="55"/>
  <c r="AA265" i="55"/>
  <c r="AP265" i="55"/>
  <c r="S265" i="55"/>
  <c r="AB265" i="55"/>
  <c r="AQ265" i="55"/>
  <c r="T265" i="55"/>
  <c r="AC265" i="55"/>
  <c r="AR265" i="55"/>
  <c r="M266" i="55"/>
  <c r="V266" i="55"/>
  <c r="AK266" i="55"/>
  <c r="W266" i="55"/>
  <c r="AL266" i="55"/>
  <c r="O266" i="55"/>
  <c r="X266" i="55"/>
  <c r="AM266" i="55"/>
  <c r="P266" i="55"/>
  <c r="Y266" i="55"/>
  <c r="AN266" i="55"/>
  <c r="Q266" i="55"/>
  <c r="Z266" i="55"/>
  <c r="AO266" i="55"/>
  <c r="R266" i="55"/>
  <c r="AA266" i="55"/>
  <c r="AP266" i="55"/>
  <c r="S266" i="55"/>
  <c r="AB266" i="55"/>
  <c r="AQ266" i="55"/>
  <c r="T266" i="55"/>
  <c r="AC266" i="55"/>
  <c r="AR266" i="55"/>
  <c r="M267" i="55"/>
  <c r="V267" i="55"/>
  <c r="AK267" i="55"/>
  <c r="W267" i="55"/>
  <c r="AL267" i="55"/>
  <c r="O267" i="55"/>
  <c r="X267" i="55"/>
  <c r="AM267" i="55"/>
  <c r="P267" i="55"/>
  <c r="Y267" i="55"/>
  <c r="AN267" i="55"/>
  <c r="Q267" i="55"/>
  <c r="Z267" i="55"/>
  <c r="AO267" i="55"/>
  <c r="R267" i="55"/>
  <c r="AA267" i="55"/>
  <c r="AP267" i="55"/>
  <c r="S267" i="55"/>
  <c r="AB267" i="55"/>
  <c r="AQ267" i="55"/>
  <c r="T267" i="55"/>
  <c r="AC267" i="55"/>
  <c r="AR267" i="55"/>
  <c r="M268" i="55"/>
  <c r="V268" i="55"/>
  <c r="AK268" i="55"/>
  <c r="W268" i="55"/>
  <c r="AL268" i="55"/>
  <c r="O268" i="55"/>
  <c r="X268" i="55"/>
  <c r="AM268" i="55"/>
  <c r="P268" i="55"/>
  <c r="Y268" i="55"/>
  <c r="AN268" i="55"/>
  <c r="Q268" i="55"/>
  <c r="Z268" i="55"/>
  <c r="AO268" i="55"/>
  <c r="R268" i="55"/>
  <c r="AA268" i="55"/>
  <c r="AP268" i="55"/>
  <c r="S268" i="55"/>
  <c r="AB268" i="55"/>
  <c r="AQ268" i="55"/>
  <c r="T268" i="55"/>
  <c r="AC268" i="55"/>
  <c r="AR268" i="55"/>
  <c r="M269" i="55"/>
  <c r="V269" i="55"/>
  <c r="AK269" i="55"/>
  <c r="W269" i="55"/>
  <c r="AL269" i="55"/>
  <c r="O269" i="55"/>
  <c r="X269" i="55"/>
  <c r="AM269" i="55"/>
  <c r="P269" i="55"/>
  <c r="Y269" i="55"/>
  <c r="AN269" i="55"/>
  <c r="Q269" i="55"/>
  <c r="Z269" i="55"/>
  <c r="AO269" i="55"/>
  <c r="R269" i="55"/>
  <c r="AA269" i="55"/>
  <c r="AP269" i="55"/>
  <c r="S269" i="55"/>
  <c r="AB269" i="55"/>
  <c r="AQ269" i="55"/>
  <c r="T269" i="55"/>
  <c r="AC269" i="55"/>
  <c r="AR269" i="55"/>
  <c r="M270" i="55"/>
  <c r="V270" i="55"/>
  <c r="AK270" i="55"/>
  <c r="W270" i="55"/>
  <c r="AL270" i="55"/>
  <c r="O270" i="55"/>
  <c r="X270" i="55"/>
  <c r="AM270" i="55"/>
  <c r="P270" i="55"/>
  <c r="Y270" i="55"/>
  <c r="AN270" i="55"/>
  <c r="Q270" i="55"/>
  <c r="Z270" i="55"/>
  <c r="AO270" i="55"/>
  <c r="R270" i="55"/>
  <c r="AA270" i="55"/>
  <c r="AP270" i="55"/>
  <c r="S270" i="55"/>
  <c r="AB270" i="55"/>
  <c r="AQ270" i="55"/>
  <c r="T270" i="55"/>
  <c r="AC270" i="55"/>
  <c r="AR270" i="55"/>
  <c r="M271" i="55"/>
  <c r="V271" i="55"/>
  <c r="AK271" i="55"/>
  <c r="W271" i="55"/>
  <c r="AL271" i="55"/>
  <c r="O271" i="55"/>
  <c r="X271" i="55"/>
  <c r="AM271" i="55"/>
  <c r="P271" i="55"/>
  <c r="Y271" i="55"/>
  <c r="AN271" i="55"/>
  <c r="Q271" i="55"/>
  <c r="Z271" i="55"/>
  <c r="AO271" i="55"/>
  <c r="R271" i="55"/>
  <c r="AA271" i="55"/>
  <c r="AP271" i="55"/>
  <c r="S271" i="55"/>
  <c r="AB271" i="55"/>
  <c r="AQ271" i="55"/>
  <c r="T271" i="55"/>
  <c r="AC271" i="55"/>
  <c r="AR271" i="55"/>
  <c r="M272" i="55"/>
  <c r="V272" i="55"/>
  <c r="AK272" i="55"/>
  <c r="W272" i="55"/>
  <c r="AL272" i="55"/>
  <c r="O272" i="55"/>
  <c r="X272" i="55"/>
  <c r="AM272" i="55"/>
  <c r="P272" i="55"/>
  <c r="Y272" i="55"/>
  <c r="AN272" i="55"/>
  <c r="Q272" i="55"/>
  <c r="Z272" i="55"/>
  <c r="AO272" i="55"/>
  <c r="R272" i="55"/>
  <c r="AA272" i="55"/>
  <c r="AP272" i="55"/>
  <c r="S272" i="55"/>
  <c r="AB272" i="55"/>
  <c r="AQ272" i="55"/>
  <c r="T272" i="55"/>
  <c r="AC272" i="55"/>
  <c r="AR272" i="55"/>
  <c r="M273" i="55"/>
  <c r="V273" i="55"/>
  <c r="AK273" i="55"/>
  <c r="W273" i="55"/>
  <c r="AL273" i="55"/>
  <c r="O273" i="55"/>
  <c r="X273" i="55"/>
  <c r="AM273" i="55"/>
  <c r="P273" i="55"/>
  <c r="Y273" i="55"/>
  <c r="AN273" i="55"/>
  <c r="Q273" i="55"/>
  <c r="Z273" i="55"/>
  <c r="AO273" i="55"/>
  <c r="R273" i="55"/>
  <c r="AA273" i="55"/>
  <c r="AP273" i="55"/>
  <c r="S273" i="55"/>
  <c r="AB273" i="55"/>
  <c r="AQ273" i="55"/>
  <c r="T273" i="55"/>
  <c r="AC273" i="55"/>
  <c r="AR273" i="55"/>
  <c r="M274" i="55"/>
  <c r="V274" i="55"/>
  <c r="AK274" i="55"/>
  <c r="W274" i="55"/>
  <c r="AL274" i="55"/>
  <c r="O274" i="55"/>
  <c r="X274" i="55"/>
  <c r="AM274" i="55"/>
  <c r="P274" i="55"/>
  <c r="Y274" i="55"/>
  <c r="AN274" i="55"/>
  <c r="Q274" i="55"/>
  <c r="Z274" i="55"/>
  <c r="AO274" i="55"/>
  <c r="R274" i="55"/>
  <c r="AA274" i="55"/>
  <c r="AP274" i="55"/>
  <c r="S274" i="55"/>
  <c r="AB274" i="55"/>
  <c r="AQ274" i="55"/>
  <c r="T274" i="55"/>
  <c r="AC274" i="55"/>
  <c r="AR274" i="55"/>
  <c r="M275" i="55"/>
  <c r="V275" i="55"/>
  <c r="AK275" i="55"/>
  <c r="W275" i="55"/>
  <c r="AL275" i="55"/>
  <c r="O275" i="55"/>
  <c r="X275" i="55"/>
  <c r="AM275" i="55"/>
  <c r="P275" i="55"/>
  <c r="Y275" i="55"/>
  <c r="AN275" i="55"/>
  <c r="Q275" i="55"/>
  <c r="Z275" i="55"/>
  <c r="AO275" i="55"/>
  <c r="R275" i="55"/>
  <c r="AA275" i="55"/>
  <c r="AP275" i="55"/>
  <c r="S275" i="55"/>
  <c r="AB275" i="55"/>
  <c r="AQ275" i="55"/>
  <c r="T275" i="55"/>
  <c r="AC275" i="55"/>
  <c r="AR275" i="55"/>
  <c r="M276" i="55"/>
  <c r="V276" i="55"/>
  <c r="AK276" i="55"/>
  <c r="W276" i="55"/>
  <c r="AL276" i="55"/>
  <c r="O276" i="55"/>
  <c r="X276" i="55"/>
  <c r="AM276" i="55"/>
  <c r="P276" i="55"/>
  <c r="Y276" i="55"/>
  <c r="AN276" i="55"/>
  <c r="Q276" i="55"/>
  <c r="Z276" i="55"/>
  <c r="AO276" i="55"/>
  <c r="R276" i="55"/>
  <c r="AA276" i="55"/>
  <c r="AP276" i="55"/>
  <c r="S276" i="55"/>
  <c r="AB276" i="55"/>
  <c r="AQ276" i="55"/>
  <c r="T276" i="55"/>
  <c r="AC276" i="55"/>
  <c r="AR276" i="55"/>
  <c r="M277" i="55"/>
  <c r="V277" i="55"/>
  <c r="AK277" i="55"/>
  <c r="W277" i="55"/>
  <c r="AL277" i="55"/>
  <c r="O277" i="55"/>
  <c r="X277" i="55"/>
  <c r="AM277" i="55"/>
  <c r="P277" i="55"/>
  <c r="Y277" i="55"/>
  <c r="AN277" i="55"/>
  <c r="Q277" i="55"/>
  <c r="Z277" i="55"/>
  <c r="AO277" i="55"/>
  <c r="R277" i="55"/>
  <c r="AA277" i="55"/>
  <c r="AP277" i="55"/>
  <c r="S277" i="55"/>
  <c r="AB277" i="55"/>
  <c r="AQ277" i="55"/>
  <c r="T277" i="55"/>
  <c r="AC277" i="55"/>
  <c r="AR277" i="55"/>
  <c r="M278" i="55"/>
  <c r="V278" i="55"/>
  <c r="AK278" i="55"/>
  <c r="W278" i="55"/>
  <c r="AL278" i="55"/>
  <c r="O278" i="55"/>
  <c r="X278" i="55"/>
  <c r="AM278" i="55"/>
  <c r="P278" i="55"/>
  <c r="Y278" i="55"/>
  <c r="AN278" i="55"/>
  <c r="Q278" i="55"/>
  <c r="Z278" i="55"/>
  <c r="AO278" i="55"/>
  <c r="R278" i="55"/>
  <c r="AA278" i="55"/>
  <c r="AP278" i="55"/>
  <c r="S278" i="55"/>
  <c r="AB278" i="55"/>
  <c r="AQ278" i="55"/>
  <c r="T278" i="55"/>
  <c r="AC278" i="55"/>
  <c r="AR278" i="55"/>
  <c r="M279" i="55"/>
  <c r="V279" i="55"/>
  <c r="AK279" i="55"/>
  <c r="W279" i="55"/>
  <c r="AL279" i="55"/>
  <c r="O279" i="55"/>
  <c r="X279" i="55"/>
  <c r="AM279" i="55"/>
  <c r="P279" i="55"/>
  <c r="Y279" i="55"/>
  <c r="AN279" i="55"/>
  <c r="Q279" i="55"/>
  <c r="Z279" i="55"/>
  <c r="AO279" i="55"/>
  <c r="R279" i="55"/>
  <c r="AA279" i="55"/>
  <c r="AP279" i="55"/>
  <c r="S279" i="55"/>
  <c r="AB279" i="55"/>
  <c r="AQ279" i="55"/>
  <c r="T279" i="55"/>
  <c r="AC279" i="55"/>
  <c r="AR279" i="55"/>
  <c r="M280" i="55"/>
  <c r="V280" i="55"/>
  <c r="AK280" i="55"/>
  <c r="W280" i="55"/>
  <c r="AL280" i="55"/>
  <c r="O280" i="55"/>
  <c r="X280" i="55"/>
  <c r="AM280" i="55"/>
  <c r="P280" i="55"/>
  <c r="Y280" i="55"/>
  <c r="AN280" i="55"/>
  <c r="Q280" i="55"/>
  <c r="Z280" i="55"/>
  <c r="AO280" i="55"/>
  <c r="R280" i="55"/>
  <c r="AA280" i="55"/>
  <c r="AP280" i="55"/>
  <c r="S280" i="55"/>
  <c r="AB280" i="55"/>
  <c r="AQ280" i="55"/>
  <c r="T280" i="55"/>
  <c r="AC280" i="55"/>
  <c r="AR280" i="55"/>
  <c r="M281" i="55"/>
  <c r="V281" i="55"/>
  <c r="AK281" i="55"/>
  <c r="W281" i="55"/>
  <c r="AL281" i="55"/>
  <c r="O281" i="55"/>
  <c r="X281" i="55"/>
  <c r="AM281" i="55"/>
  <c r="P281" i="55"/>
  <c r="Y281" i="55"/>
  <c r="AN281" i="55"/>
  <c r="Q281" i="55"/>
  <c r="Z281" i="55"/>
  <c r="AO281" i="55"/>
  <c r="R281" i="55"/>
  <c r="AA281" i="55"/>
  <c r="AP281" i="55"/>
  <c r="S281" i="55"/>
  <c r="AB281" i="55"/>
  <c r="AQ281" i="55"/>
  <c r="T281" i="55"/>
  <c r="AC281" i="55"/>
  <c r="AR281" i="55"/>
  <c r="M282" i="55"/>
  <c r="V282" i="55"/>
  <c r="AK282" i="55"/>
  <c r="W282" i="55"/>
  <c r="AL282" i="55"/>
  <c r="O282" i="55"/>
  <c r="X282" i="55"/>
  <c r="AM282" i="55"/>
  <c r="P282" i="55"/>
  <c r="Y282" i="55"/>
  <c r="AN282" i="55"/>
  <c r="Q282" i="55"/>
  <c r="Z282" i="55"/>
  <c r="AO282" i="55"/>
  <c r="R282" i="55"/>
  <c r="AA282" i="55"/>
  <c r="AP282" i="55"/>
  <c r="S282" i="55"/>
  <c r="AB282" i="55"/>
  <c r="AQ282" i="55"/>
  <c r="T282" i="55"/>
  <c r="AC282" i="55"/>
  <c r="AR282" i="55"/>
  <c r="M283" i="55"/>
  <c r="V283" i="55"/>
  <c r="AK283" i="55"/>
  <c r="W283" i="55"/>
  <c r="AL283" i="55"/>
  <c r="O283" i="55"/>
  <c r="X283" i="55"/>
  <c r="AM283" i="55"/>
  <c r="P283" i="55"/>
  <c r="Y283" i="55"/>
  <c r="AN283" i="55"/>
  <c r="Q283" i="55"/>
  <c r="Z283" i="55"/>
  <c r="AO283" i="55"/>
  <c r="R283" i="55"/>
  <c r="AA283" i="55"/>
  <c r="AP283" i="55"/>
  <c r="S283" i="55"/>
  <c r="AB283" i="55"/>
  <c r="AQ283" i="55"/>
  <c r="T283" i="55"/>
  <c r="AC283" i="55"/>
  <c r="AR283" i="55"/>
  <c r="M284" i="55"/>
  <c r="V284" i="55"/>
  <c r="AK284" i="55"/>
  <c r="W284" i="55"/>
  <c r="AL284" i="55"/>
  <c r="O284" i="55"/>
  <c r="X284" i="55"/>
  <c r="AM284" i="55"/>
  <c r="P284" i="55"/>
  <c r="Y284" i="55"/>
  <c r="AN284" i="55"/>
  <c r="Q284" i="55"/>
  <c r="Z284" i="55"/>
  <c r="AO284" i="55"/>
  <c r="R284" i="55"/>
  <c r="AA284" i="55"/>
  <c r="AP284" i="55"/>
  <c r="S284" i="55"/>
  <c r="AB284" i="55"/>
  <c r="AQ284" i="55"/>
  <c r="T284" i="55"/>
  <c r="AC284" i="55"/>
  <c r="AR284" i="55"/>
  <c r="M285" i="55"/>
  <c r="V285" i="55"/>
  <c r="AK285" i="55"/>
  <c r="W285" i="55"/>
  <c r="AL285" i="55"/>
  <c r="O285" i="55"/>
  <c r="X285" i="55"/>
  <c r="AM285" i="55"/>
  <c r="P285" i="55"/>
  <c r="Y285" i="55"/>
  <c r="AN285" i="55"/>
  <c r="Q285" i="55"/>
  <c r="Z285" i="55"/>
  <c r="AO285" i="55"/>
  <c r="R285" i="55"/>
  <c r="AA285" i="55"/>
  <c r="AP285" i="55"/>
  <c r="S285" i="55"/>
  <c r="AB285" i="55"/>
  <c r="AQ285" i="55"/>
  <c r="T285" i="55"/>
  <c r="AC285" i="55"/>
  <c r="AR285" i="55"/>
  <c r="M286" i="55"/>
  <c r="V286" i="55"/>
  <c r="AK286" i="55"/>
  <c r="W286" i="55"/>
  <c r="AL286" i="55"/>
  <c r="O286" i="55"/>
  <c r="X286" i="55"/>
  <c r="AM286" i="55"/>
  <c r="P286" i="55"/>
  <c r="Y286" i="55"/>
  <c r="AN286" i="55"/>
  <c r="Q286" i="55"/>
  <c r="Z286" i="55"/>
  <c r="AO286" i="55"/>
  <c r="R286" i="55"/>
  <c r="AA286" i="55"/>
  <c r="AP286" i="55"/>
  <c r="S286" i="55"/>
  <c r="AB286" i="55"/>
  <c r="AQ286" i="55"/>
  <c r="T286" i="55"/>
  <c r="AC286" i="55"/>
  <c r="AR286" i="55"/>
  <c r="M287" i="55"/>
  <c r="V287" i="55"/>
  <c r="AK287" i="55"/>
  <c r="W287" i="55"/>
  <c r="AL287" i="55"/>
  <c r="O287" i="55"/>
  <c r="X287" i="55"/>
  <c r="AM287" i="55"/>
  <c r="P287" i="55"/>
  <c r="Y287" i="55"/>
  <c r="AN287" i="55"/>
  <c r="Q287" i="55"/>
  <c r="Z287" i="55"/>
  <c r="AO287" i="55"/>
  <c r="R287" i="55"/>
  <c r="AA287" i="55"/>
  <c r="AP287" i="55"/>
  <c r="S287" i="55"/>
  <c r="AB287" i="55"/>
  <c r="AQ287" i="55"/>
  <c r="T287" i="55"/>
  <c r="AC287" i="55"/>
  <c r="AR287" i="55"/>
  <c r="M288" i="55"/>
  <c r="V288" i="55"/>
  <c r="AK288" i="55"/>
  <c r="W288" i="55"/>
  <c r="AL288" i="55"/>
  <c r="O288" i="55"/>
  <c r="X288" i="55"/>
  <c r="AM288" i="55"/>
  <c r="P288" i="55"/>
  <c r="Y288" i="55"/>
  <c r="AN288" i="55"/>
  <c r="Q288" i="55"/>
  <c r="Z288" i="55"/>
  <c r="AO288" i="55"/>
  <c r="R288" i="55"/>
  <c r="AA288" i="55"/>
  <c r="AP288" i="55"/>
  <c r="S288" i="55"/>
  <c r="AB288" i="55"/>
  <c r="AQ288" i="55"/>
  <c r="T288" i="55"/>
  <c r="AC288" i="55"/>
  <c r="AR288" i="55"/>
  <c r="M289" i="55"/>
  <c r="V289" i="55"/>
  <c r="AK289" i="55"/>
  <c r="W289" i="55"/>
  <c r="AL289" i="55"/>
  <c r="O289" i="55"/>
  <c r="X289" i="55"/>
  <c r="AM289" i="55"/>
  <c r="P289" i="55"/>
  <c r="Y289" i="55"/>
  <c r="AN289" i="55"/>
  <c r="Q289" i="55"/>
  <c r="Z289" i="55"/>
  <c r="AO289" i="55"/>
  <c r="R289" i="55"/>
  <c r="AA289" i="55"/>
  <c r="AP289" i="55"/>
  <c r="S289" i="55"/>
  <c r="AB289" i="55"/>
  <c r="AQ289" i="55"/>
  <c r="T289" i="55"/>
  <c r="AC289" i="55"/>
  <c r="AR289" i="55"/>
  <c r="M290" i="55"/>
  <c r="V290" i="55"/>
  <c r="AK290" i="55"/>
  <c r="W290" i="55"/>
  <c r="AL290" i="55"/>
  <c r="O290" i="55"/>
  <c r="X290" i="55"/>
  <c r="AM290" i="55"/>
  <c r="P290" i="55"/>
  <c r="Y290" i="55"/>
  <c r="AN290" i="55"/>
  <c r="Q290" i="55"/>
  <c r="Z290" i="55"/>
  <c r="AO290" i="55"/>
  <c r="R290" i="55"/>
  <c r="AA290" i="55"/>
  <c r="AP290" i="55"/>
  <c r="S290" i="55"/>
  <c r="AB290" i="55"/>
  <c r="AQ290" i="55"/>
  <c r="T290" i="55"/>
  <c r="AC290" i="55"/>
  <c r="AR290" i="55"/>
  <c r="M291" i="55"/>
  <c r="V291" i="55"/>
  <c r="AK291" i="55"/>
  <c r="W291" i="55"/>
  <c r="AL291" i="55"/>
  <c r="O291" i="55"/>
  <c r="X291" i="55"/>
  <c r="AM291" i="55"/>
  <c r="P291" i="55"/>
  <c r="Y291" i="55"/>
  <c r="AN291" i="55"/>
  <c r="Q291" i="55"/>
  <c r="Z291" i="55"/>
  <c r="AO291" i="55"/>
  <c r="R291" i="55"/>
  <c r="AA291" i="55"/>
  <c r="AP291" i="55"/>
  <c r="S291" i="55"/>
  <c r="AB291" i="55"/>
  <c r="AQ291" i="55"/>
  <c r="T291" i="55"/>
  <c r="AC291" i="55"/>
  <c r="AR291" i="55"/>
  <c r="M292" i="55"/>
  <c r="V292" i="55"/>
  <c r="AK292" i="55"/>
  <c r="W292" i="55"/>
  <c r="AL292" i="55"/>
  <c r="O292" i="55"/>
  <c r="X292" i="55"/>
  <c r="AM292" i="55"/>
  <c r="P292" i="55"/>
  <c r="Y292" i="55"/>
  <c r="AN292" i="55"/>
  <c r="Q292" i="55"/>
  <c r="Z292" i="55"/>
  <c r="AO292" i="55"/>
  <c r="R292" i="55"/>
  <c r="AA292" i="55"/>
  <c r="AP292" i="55"/>
  <c r="S292" i="55"/>
  <c r="AB292" i="55"/>
  <c r="AQ292" i="55"/>
  <c r="T292" i="55"/>
  <c r="AC292" i="55"/>
  <c r="AR292" i="55"/>
  <c r="M293" i="55"/>
  <c r="V293" i="55"/>
  <c r="AK293" i="55"/>
  <c r="W293" i="55"/>
  <c r="AL293" i="55"/>
  <c r="O293" i="55"/>
  <c r="X293" i="55"/>
  <c r="AM293" i="55"/>
  <c r="P293" i="55"/>
  <c r="Y293" i="55"/>
  <c r="AN293" i="55"/>
  <c r="Q293" i="55"/>
  <c r="Z293" i="55"/>
  <c r="AO293" i="55"/>
  <c r="R293" i="55"/>
  <c r="AA293" i="55"/>
  <c r="AP293" i="55"/>
  <c r="S293" i="55"/>
  <c r="AB293" i="55"/>
  <c r="AQ293" i="55"/>
  <c r="T293" i="55"/>
  <c r="AC293" i="55"/>
  <c r="AR293" i="55"/>
  <c r="M294" i="55"/>
  <c r="V294" i="55"/>
  <c r="AK294" i="55"/>
  <c r="W294" i="55"/>
  <c r="AL294" i="55"/>
  <c r="O294" i="55"/>
  <c r="X294" i="55"/>
  <c r="AM294" i="55"/>
  <c r="P294" i="55"/>
  <c r="Y294" i="55"/>
  <c r="AN294" i="55"/>
  <c r="Q294" i="55"/>
  <c r="Z294" i="55"/>
  <c r="AO294" i="55"/>
  <c r="R294" i="55"/>
  <c r="AA294" i="55"/>
  <c r="AP294" i="55"/>
  <c r="S294" i="55"/>
  <c r="AB294" i="55"/>
  <c r="AQ294" i="55"/>
  <c r="T294" i="55"/>
  <c r="AC294" i="55"/>
  <c r="AR294" i="55"/>
  <c r="M295" i="55"/>
  <c r="V295" i="55"/>
  <c r="AK295" i="55"/>
  <c r="W295" i="55"/>
  <c r="AL295" i="55"/>
  <c r="O295" i="55"/>
  <c r="X295" i="55"/>
  <c r="AM295" i="55"/>
  <c r="P295" i="55"/>
  <c r="Y295" i="55"/>
  <c r="AN295" i="55"/>
  <c r="Q295" i="55"/>
  <c r="Z295" i="55"/>
  <c r="AO295" i="55"/>
  <c r="R295" i="55"/>
  <c r="AA295" i="55"/>
  <c r="AP295" i="55"/>
  <c r="S295" i="55"/>
  <c r="AB295" i="55"/>
  <c r="AQ295" i="55"/>
  <c r="T295" i="55"/>
  <c r="AC295" i="55"/>
  <c r="AR295" i="55"/>
  <c r="M296" i="55"/>
  <c r="V296" i="55"/>
  <c r="AK296" i="55"/>
  <c r="W296" i="55"/>
  <c r="AL296" i="55"/>
  <c r="O296" i="55"/>
  <c r="X296" i="55"/>
  <c r="AM296" i="55"/>
  <c r="P296" i="55"/>
  <c r="Y296" i="55"/>
  <c r="AN296" i="55"/>
  <c r="Q296" i="55"/>
  <c r="Z296" i="55"/>
  <c r="AO296" i="55"/>
  <c r="R296" i="55"/>
  <c r="AA296" i="55"/>
  <c r="AP296" i="55"/>
  <c r="S296" i="55"/>
  <c r="AB296" i="55"/>
  <c r="AQ296" i="55"/>
  <c r="T296" i="55"/>
  <c r="AC296" i="55"/>
  <c r="AR296" i="55"/>
  <c r="M297" i="55"/>
  <c r="V297" i="55"/>
  <c r="AK297" i="55"/>
  <c r="W297" i="55"/>
  <c r="AL297" i="55"/>
  <c r="O297" i="55"/>
  <c r="X297" i="55"/>
  <c r="AM297" i="55"/>
  <c r="P297" i="55"/>
  <c r="Y297" i="55"/>
  <c r="AN297" i="55"/>
  <c r="Q297" i="55"/>
  <c r="Z297" i="55"/>
  <c r="AO297" i="55"/>
  <c r="R297" i="55"/>
  <c r="AA297" i="55"/>
  <c r="AP297" i="55"/>
  <c r="S297" i="55"/>
  <c r="AB297" i="55"/>
  <c r="AQ297" i="55"/>
  <c r="T297" i="55"/>
  <c r="AC297" i="55"/>
  <c r="AR297" i="55"/>
  <c r="M298" i="55"/>
  <c r="V298" i="55"/>
  <c r="AK298" i="55"/>
  <c r="W298" i="55"/>
  <c r="AL298" i="55"/>
  <c r="O298" i="55"/>
  <c r="X298" i="55"/>
  <c r="AM298" i="55"/>
  <c r="P298" i="55"/>
  <c r="Y298" i="55"/>
  <c r="AN298" i="55"/>
  <c r="Q298" i="55"/>
  <c r="Z298" i="55"/>
  <c r="AO298" i="55"/>
  <c r="R298" i="55"/>
  <c r="AA298" i="55"/>
  <c r="AP298" i="55"/>
  <c r="S298" i="55"/>
  <c r="AB298" i="55"/>
  <c r="AQ298" i="55"/>
  <c r="T298" i="55"/>
  <c r="AC298" i="55"/>
  <c r="AR298" i="55"/>
  <c r="M299" i="55"/>
  <c r="V299" i="55"/>
  <c r="AK299" i="55"/>
  <c r="W299" i="55"/>
  <c r="AL299" i="55"/>
  <c r="O299" i="55"/>
  <c r="X299" i="55"/>
  <c r="AM299" i="55"/>
  <c r="P299" i="55"/>
  <c r="Y299" i="55"/>
  <c r="AN299" i="55"/>
  <c r="Q299" i="55"/>
  <c r="Z299" i="55"/>
  <c r="AO299" i="55"/>
  <c r="R299" i="55"/>
  <c r="AA299" i="55"/>
  <c r="AP299" i="55"/>
  <c r="S299" i="55"/>
  <c r="AB299" i="55"/>
  <c r="AQ299" i="55"/>
  <c r="T299" i="55"/>
  <c r="AC299" i="55"/>
  <c r="AR299" i="55"/>
  <c r="M300" i="55"/>
  <c r="V300" i="55"/>
  <c r="AK300" i="55"/>
  <c r="W300" i="55"/>
  <c r="AL300" i="55"/>
  <c r="O300" i="55"/>
  <c r="X300" i="55"/>
  <c r="AM300" i="55"/>
  <c r="P300" i="55"/>
  <c r="Y300" i="55"/>
  <c r="AN300" i="55"/>
  <c r="Q300" i="55"/>
  <c r="Z300" i="55"/>
  <c r="AO300" i="55"/>
  <c r="R300" i="55"/>
  <c r="AA300" i="55"/>
  <c r="AP300" i="55"/>
  <c r="S300" i="55"/>
  <c r="AB300" i="55"/>
  <c r="AQ300" i="55"/>
  <c r="T300" i="55"/>
  <c r="AC300" i="55"/>
  <c r="AR300" i="55"/>
  <c r="M301" i="55"/>
  <c r="V301" i="55"/>
  <c r="AK301" i="55"/>
  <c r="W301" i="55"/>
  <c r="AL301" i="55"/>
  <c r="O301" i="55"/>
  <c r="X301" i="55"/>
  <c r="AM301" i="55"/>
  <c r="P301" i="55"/>
  <c r="Y301" i="55"/>
  <c r="AN301" i="55"/>
  <c r="Q301" i="55"/>
  <c r="Z301" i="55"/>
  <c r="AO301" i="55"/>
  <c r="R301" i="55"/>
  <c r="AA301" i="55"/>
  <c r="AP301" i="55"/>
  <c r="S301" i="55"/>
  <c r="AB301" i="55"/>
  <c r="AQ301" i="55"/>
  <c r="T301" i="55"/>
  <c r="AC301" i="55"/>
  <c r="AR301" i="55"/>
  <c r="M302" i="55"/>
  <c r="V302" i="55"/>
  <c r="AK302" i="55"/>
  <c r="W302" i="55"/>
  <c r="AL302" i="55"/>
  <c r="O302" i="55"/>
  <c r="X302" i="55"/>
  <c r="AM302" i="55"/>
  <c r="P302" i="55"/>
  <c r="Y302" i="55"/>
  <c r="AN302" i="55"/>
  <c r="Q302" i="55"/>
  <c r="Z302" i="55"/>
  <c r="AO302" i="55"/>
  <c r="R302" i="55"/>
  <c r="AA302" i="55"/>
  <c r="AP302" i="55"/>
  <c r="S302" i="55"/>
  <c r="AB302" i="55"/>
  <c r="AQ302" i="55"/>
  <c r="T302" i="55"/>
  <c r="AC302" i="55"/>
  <c r="AR302" i="55"/>
  <c r="M303" i="55"/>
  <c r="V303" i="55"/>
  <c r="AK303" i="55"/>
  <c r="W303" i="55"/>
  <c r="AL303" i="55"/>
  <c r="O303" i="55"/>
  <c r="X303" i="55"/>
  <c r="AM303" i="55"/>
  <c r="P303" i="55"/>
  <c r="Y303" i="55"/>
  <c r="AN303" i="55"/>
  <c r="Q303" i="55"/>
  <c r="Z303" i="55"/>
  <c r="AO303" i="55"/>
  <c r="R303" i="55"/>
  <c r="AA303" i="55"/>
  <c r="AP303" i="55"/>
  <c r="S303" i="55"/>
  <c r="AB303" i="55"/>
  <c r="AQ303" i="55"/>
  <c r="T303" i="55"/>
  <c r="AC303" i="55"/>
  <c r="AR303" i="55"/>
  <c r="M304" i="55"/>
  <c r="V304" i="55"/>
  <c r="AK304" i="55"/>
  <c r="W304" i="55"/>
  <c r="AL304" i="55"/>
  <c r="O304" i="55"/>
  <c r="X304" i="55"/>
  <c r="AM304" i="55"/>
  <c r="P304" i="55"/>
  <c r="Y304" i="55"/>
  <c r="AN304" i="55"/>
  <c r="Q304" i="55"/>
  <c r="Z304" i="55"/>
  <c r="AO304" i="55"/>
  <c r="R304" i="55"/>
  <c r="AA304" i="55"/>
  <c r="AP304" i="55"/>
  <c r="S304" i="55"/>
  <c r="AB304" i="55"/>
  <c r="AQ304" i="55"/>
  <c r="T304" i="55"/>
  <c r="AC304" i="55"/>
  <c r="AR304" i="55"/>
  <c r="M305" i="55"/>
  <c r="V305" i="55"/>
  <c r="AK305" i="55"/>
  <c r="W305" i="55"/>
  <c r="AL305" i="55"/>
  <c r="O305" i="55"/>
  <c r="X305" i="55"/>
  <c r="AM305" i="55"/>
  <c r="P305" i="55"/>
  <c r="Y305" i="55"/>
  <c r="AN305" i="55"/>
  <c r="Q305" i="55"/>
  <c r="Z305" i="55"/>
  <c r="AO305" i="55"/>
  <c r="R305" i="55"/>
  <c r="AA305" i="55"/>
  <c r="AP305" i="55"/>
  <c r="S305" i="55"/>
  <c r="AB305" i="55"/>
  <c r="AQ305" i="55"/>
  <c r="T305" i="55"/>
  <c r="AC305" i="55"/>
  <c r="AR305" i="55"/>
  <c r="M306" i="55"/>
  <c r="V306" i="55"/>
  <c r="AK306" i="55"/>
  <c r="W306" i="55"/>
  <c r="AL306" i="55"/>
  <c r="O306" i="55"/>
  <c r="X306" i="55"/>
  <c r="AM306" i="55"/>
  <c r="P306" i="55"/>
  <c r="Y306" i="55"/>
  <c r="AN306" i="55"/>
  <c r="Q306" i="55"/>
  <c r="Z306" i="55"/>
  <c r="AO306" i="55"/>
  <c r="R306" i="55"/>
  <c r="AA306" i="55"/>
  <c r="AP306" i="55"/>
  <c r="S306" i="55"/>
  <c r="AB306" i="55"/>
  <c r="AQ306" i="55"/>
  <c r="T306" i="55"/>
  <c r="AC306" i="55"/>
  <c r="AR306" i="55"/>
  <c r="M307" i="55"/>
  <c r="V307" i="55"/>
  <c r="AK307" i="55"/>
  <c r="W307" i="55"/>
  <c r="AL307" i="55"/>
  <c r="O307" i="55"/>
  <c r="X307" i="55"/>
  <c r="AM307" i="55"/>
  <c r="P307" i="55"/>
  <c r="Y307" i="55"/>
  <c r="AN307" i="55"/>
  <c r="Q307" i="55"/>
  <c r="Z307" i="55"/>
  <c r="AO307" i="55"/>
  <c r="R307" i="55"/>
  <c r="AA307" i="55"/>
  <c r="AP307" i="55"/>
  <c r="S307" i="55"/>
  <c r="AB307" i="55"/>
  <c r="AQ307" i="55"/>
  <c r="T307" i="55"/>
  <c r="AC307" i="55"/>
  <c r="AR307" i="55"/>
  <c r="M308" i="55"/>
  <c r="V308" i="55"/>
  <c r="AK308" i="55"/>
  <c r="W308" i="55"/>
  <c r="AL308" i="55"/>
  <c r="O308" i="55"/>
  <c r="X308" i="55"/>
  <c r="AM308" i="55"/>
  <c r="P308" i="55"/>
  <c r="Y308" i="55"/>
  <c r="AN308" i="55"/>
  <c r="Q308" i="55"/>
  <c r="Z308" i="55"/>
  <c r="AO308" i="55"/>
  <c r="R308" i="55"/>
  <c r="AA308" i="55"/>
  <c r="AP308" i="55"/>
  <c r="S308" i="55"/>
  <c r="AB308" i="55"/>
  <c r="AQ308" i="55"/>
  <c r="T308" i="55"/>
  <c r="AC308" i="55"/>
  <c r="AR308" i="55"/>
  <c r="M309" i="55"/>
  <c r="V309" i="55"/>
  <c r="AK309" i="55"/>
  <c r="W309" i="55"/>
  <c r="AL309" i="55"/>
  <c r="O309" i="55"/>
  <c r="X309" i="55"/>
  <c r="AM309" i="55"/>
  <c r="P309" i="55"/>
  <c r="Y309" i="55"/>
  <c r="AN309" i="55"/>
  <c r="Q309" i="55"/>
  <c r="Z309" i="55"/>
  <c r="AO309" i="55"/>
  <c r="R309" i="55"/>
  <c r="AA309" i="55"/>
  <c r="AP309" i="55"/>
  <c r="S309" i="55"/>
  <c r="AB309" i="55"/>
  <c r="AQ309" i="55"/>
  <c r="T309" i="55"/>
  <c r="AC309" i="55"/>
  <c r="AR309" i="55"/>
  <c r="M310" i="55"/>
  <c r="V310" i="55"/>
  <c r="AK310" i="55"/>
  <c r="W310" i="55"/>
  <c r="AL310" i="55"/>
  <c r="O310" i="55"/>
  <c r="X310" i="55"/>
  <c r="AM310" i="55"/>
  <c r="P310" i="55"/>
  <c r="Y310" i="55"/>
  <c r="AN310" i="55"/>
  <c r="Q310" i="55"/>
  <c r="Z310" i="55"/>
  <c r="AO310" i="55"/>
  <c r="R310" i="55"/>
  <c r="AA310" i="55"/>
  <c r="AP310" i="55"/>
  <c r="S310" i="55"/>
  <c r="AB310" i="55"/>
  <c r="AQ310" i="55"/>
  <c r="T310" i="55"/>
  <c r="AC310" i="55"/>
  <c r="AR310" i="55"/>
  <c r="M311" i="55"/>
  <c r="V311" i="55"/>
  <c r="AK311" i="55"/>
  <c r="W311" i="55"/>
  <c r="AL311" i="55"/>
  <c r="O311" i="55"/>
  <c r="X311" i="55"/>
  <c r="AM311" i="55"/>
  <c r="P311" i="55"/>
  <c r="Y311" i="55"/>
  <c r="AN311" i="55"/>
  <c r="Q311" i="55"/>
  <c r="Z311" i="55"/>
  <c r="AO311" i="55"/>
  <c r="R311" i="55"/>
  <c r="AA311" i="55"/>
  <c r="AP311" i="55"/>
  <c r="S311" i="55"/>
  <c r="AB311" i="55"/>
  <c r="AQ311" i="55"/>
  <c r="T311" i="55"/>
  <c r="AC311" i="55"/>
  <c r="AR311" i="55"/>
  <c r="M312" i="55"/>
  <c r="V312" i="55"/>
  <c r="AK312" i="55"/>
  <c r="W312" i="55"/>
  <c r="AL312" i="55"/>
  <c r="O312" i="55"/>
  <c r="X312" i="55"/>
  <c r="AM312" i="55"/>
  <c r="P312" i="55"/>
  <c r="Y312" i="55"/>
  <c r="AN312" i="55"/>
  <c r="Q312" i="55"/>
  <c r="Z312" i="55"/>
  <c r="AO312" i="55"/>
  <c r="R312" i="55"/>
  <c r="AA312" i="55"/>
  <c r="AP312" i="55"/>
  <c r="S312" i="55"/>
  <c r="AB312" i="55"/>
  <c r="AQ312" i="55"/>
  <c r="T312" i="55"/>
  <c r="AC312" i="55"/>
  <c r="AR312" i="55"/>
  <c r="M313" i="55"/>
  <c r="V313" i="55"/>
  <c r="AK313" i="55"/>
  <c r="W313" i="55"/>
  <c r="AL313" i="55"/>
  <c r="O313" i="55"/>
  <c r="X313" i="55"/>
  <c r="AM313" i="55"/>
  <c r="P313" i="55"/>
  <c r="Y313" i="55"/>
  <c r="AN313" i="55"/>
  <c r="Q313" i="55"/>
  <c r="Z313" i="55"/>
  <c r="AO313" i="55"/>
  <c r="R313" i="55"/>
  <c r="AA313" i="55"/>
  <c r="AP313" i="55"/>
  <c r="S313" i="55"/>
  <c r="AB313" i="55"/>
  <c r="AQ313" i="55"/>
  <c r="T313" i="55"/>
  <c r="AC313" i="55"/>
  <c r="AR313" i="55"/>
  <c r="M314" i="55"/>
  <c r="V314" i="55"/>
  <c r="AK314" i="55"/>
  <c r="W314" i="55"/>
  <c r="AL314" i="55"/>
  <c r="O314" i="55"/>
  <c r="X314" i="55"/>
  <c r="AM314" i="55"/>
  <c r="P314" i="55"/>
  <c r="Y314" i="55"/>
  <c r="AN314" i="55"/>
  <c r="Q314" i="55"/>
  <c r="Z314" i="55"/>
  <c r="AO314" i="55"/>
  <c r="R314" i="55"/>
  <c r="AA314" i="55"/>
  <c r="AP314" i="55"/>
  <c r="S314" i="55"/>
  <c r="AB314" i="55"/>
  <c r="AQ314" i="55"/>
  <c r="T314" i="55"/>
  <c r="AC314" i="55"/>
  <c r="AR314" i="55"/>
  <c r="M315" i="55"/>
  <c r="V315" i="55"/>
  <c r="AK315" i="55"/>
  <c r="W315" i="55"/>
  <c r="AL315" i="55"/>
  <c r="O315" i="55"/>
  <c r="X315" i="55"/>
  <c r="AM315" i="55"/>
  <c r="P315" i="55"/>
  <c r="Y315" i="55"/>
  <c r="AN315" i="55"/>
  <c r="Q315" i="55"/>
  <c r="Z315" i="55"/>
  <c r="AO315" i="55"/>
  <c r="R315" i="55"/>
  <c r="AA315" i="55"/>
  <c r="AP315" i="55"/>
  <c r="S315" i="55"/>
  <c r="AB315" i="55"/>
  <c r="AQ315" i="55"/>
  <c r="T315" i="55"/>
  <c r="AC315" i="55"/>
  <c r="AR315" i="55"/>
  <c r="M316" i="55"/>
  <c r="V316" i="55"/>
  <c r="AK316" i="55"/>
  <c r="W316" i="55"/>
  <c r="AL316" i="55"/>
  <c r="O316" i="55"/>
  <c r="X316" i="55"/>
  <c r="AM316" i="55"/>
  <c r="P316" i="55"/>
  <c r="Y316" i="55"/>
  <c r="AN316" i="55"/>
  <c r="Q316" i="55"/>
  <c r="Z316" i="55"/>
  <c r="AO316" i="55"/>
  <c r="R316" i="55"/>
  <c r="AA316" i="55"/>
  <c r="AP316" i="55"/>
  <c r="S316" i="55"/>
  <c r="AB316" i="55"/>
  <c r="AQ316" i="55"/>
  <c r="T316" i="55"/>
  <c r="AC316" i="55"/>
  <c r="AR316" i="55"/>
  <c r="M317" i="55"/>
  <c r="V317" i="55"/>
  <c r="AK317" i="55"/>
  <c r="W317" i="55"/>
  <c r="AL317" i="55"/>
  <c r="O317" i="55"/>
  <c r="X317" i="55"/>
  <c r="AM317" i="55"/>
  <c r="P317" i="55"/>
  <c r="Y317" i="55"/>
  <c r="AN317" i="55"/>
  <c r="Q317" i="55"/>
  <c r="Z317" i="55"/>
  <c r="AO317" i="55"/>
  <c r="R317" i="55"/>
  <c r="AA317" i="55"/>
  <c r="AP317" i="55"/>
  <c r="S317" i="55"/>
  <c r="AB317" i="55"/>
  <c r="AQ317" i="55"/>
  <c r="T317" i="55"/>
  <c r="AC317" i="55"/>
  <c r="AR317" i="55"/>
  <c r="M318" i="55"/>
  <c r="V318" i="55"/>
  <c r="AK318" i="55"/>
  <c r="W318" i="55"/>
  <c r="AL318" i="55"/>
  <c r="O318" i="55"/>
  <c r="X318" i="55"/>
  <c r="AM318" i="55"/>
  <c r="P318" i="55"/>
  <c r="Y318" i="55"/>
  <c r="AN318" i="55"/>
  <c r="Q318" i="55"/>
  <c r="Z318" i="55"/>
  <c r="AO318" i="55"/>
  <c r="R318" i="55"/>
  <c r="AA318" i="55"/>
  <c r="AP318" i="55"/>
  <c r="S318" i="55"/>
  <c r="AB318" i="55"/>
  <c r="AQ318" i="55"/>
  <c r="T318" i="55"/>
  <c r="AC318" i="55"/>
  <c r="AR318" i="55"/>
  <c r="B26" i="55"/>
  <c r="C159" i="55"/>
  <c r="C160" i="55"/>
  <c r="C161" i="55"/>
  <c r="C162" i="55"/>
  <c r="C163" i="55"/>
  <c r="C164" i="55"/>
  <c r="C165" i="55"/>
  <c r="C166" i="55"/>
  <c r="C167" i="55"/>
  <c r="C168" i="55"/>
  <c r="C169" i="55"/>
  <c r="C170" i="55"/>
  <c r="C171" i="55"/>
  <c r="C172" i="55"/>
  <c r="C173" i="55"/>
  <c r="C174" i="55"/>
  <c r="C175" i="55"/>
  <c r="C176" i="55"/>
  <c r="C177" i="55"/>
  <c r="C178" i="55"/>
  <c r="C179" i="55"/>
  <c r="C180" i="55"/>
  <c r="C181" i="55"/>
  <c r="C182" i="55"/>
  <c r="C183" i="55"/>
  <c r="C184" i="55"/>
  <c r="C185" i="55"/>
  <c r="C186" i="55"/>
  <c r="C187" i="55"/>
  <c r="C188" i="55"/>
  <c r="C189" i="55"/>
  <c r="C190" i="55"/>
  <c r="C191" i="55"/>
  <c r="C192" i="55"/>
  <c r="C193" i="55"/>
  <c r="C194" i="55"/>
  <c r="C195" i="55"/>
  <c r="C196" i="55"/>
  <c r="C197" i="55"/>
  <c r="C198" i="55"/>
  <c r="C199" i="55"/>
  <c r="C200" i="55"/>
  <c r="C201" i="55"/>
  <c r="C202" i="55"/>
  <c r="C203" i="55"/>
  <c r="C204" i="55"/>
  <c r="C205" i="55"/>
  <c r="C206" i="55"/>
  <c r="C207" i="55"/>
  <c r="C208" i="55"/>
  <c r="C209" i="55"/>
  <c r="C210" i="55"/>
  <c r="C211" i="55"/>
  <c r="C212" i="55"/>
  <c r="C213" i="55"/>
  <c r="C214" i="55"/>
  <c r="C215" i="55"/>
  <c r="C216" i="55"/>
  <c r="C217" i="55"/>
  <c r="C218" i="55"/>
  <c r="C219" i="55"/>
  <c r="C220" i="55"/>
  <c r="C221" i="55"/>
  <c r="C222" i="55"/>
  <c r="C223" i="55"/>
  <c r="C224" i="55"/>
  <c r="C225" i="55"/>
  <c r="C226" i="55"/>
  <c r="C227" i="55"/>
  <c r="C228" i="55"/>
  <c r="C229" i="55"/>
  <c r="C230" i="55"/>
  <c r="C231" i="55"/>
  <c r="C232" i="55"/>
  <c r="C233" i="55"/>
  <c r="C234" i="55"/>
  <c r="C235" i="55"/>
  <c r="C236" i="55"/>
  <c r="C237" i="55"/>
  <c r="C238" i="55"/>
  <c r="C239" i="55"/>
  <c r="C240" i="55"/>
  <c r="C241" i="55"/>
  <c r="C242" i="55"/>
  <c r="C243" i="55"/>
  <c r="C244" i="55"/>
  <c r="C245" i="55"/>
  <c r="C246" i="55"/>
  <c r="C247" i="55"/>
  <c r="C248" i="55"/>
  <c r="C249" i="55"/>
  <c r="C250" i="55"/>
  <c r="C251" i="55"/>
  <c r="C252" i="55"/>
  <c r="C253" i="55"/>
  <c r="C254" i="55"/>
  <c r="C255" i="55"/>
  <c r="C256" i="55"/>
  <c r="C257" i="55"/>
  <c r="C258" i="55"/>
  <c r="C259" i="55"/>
  <c r="C260" i="55"/>
  <c r="C261" i="55"/>
  <c r="C262" i="55"/>
  <c r="C263" i="55"/>
  <c r="C264" i="55"/>
  <c r="C265" i="55"/>
  <c r="C266" i="55"/>
  <c r="C267" i="55"/>
  <c r="C268" i="55"/>
  <c r="C269" i="55"/>
  <c r="C270" i="55"/>
  <c r="C271" i="55"/>
  <c r="C272" i="55"/>
  <c r="C273" i="55"/>
  <c r="C274" i="55"/>
  <c r="C275" i="55"/>
  <c r="C276" i="55"/>
  <c r="C277" i="55"/>
  <c r="C278" i="55"/>
  <c r="C279" i="55"/>
  <c r="C280" i="55"/>
  <c r="C281" i="55"/>
  <c r="C282" i="55"/>
  <c r="C283" i="55"/>
  <c r="C284" i="55"/>
  <c r="C285" i="55"/>
  <c r="C286" i="55"/>
  <c r="C287" i="55"/>
  <c r="C288" i="55"/>
  <c r="C289" i="55"/>
  <c r="C290" i="55"/>
  <c r="C291" i="55"/>
  <c r="C292" i="55"/>
  <c r="C293" i="55"/>
  <c r="C294" i="55"/>
  <c r="C295" i="55"/>
  <c r="C296" i="55"/>
  <c r="C297" i="55"/>
  <c r="C298" i="55"/>
  <c r="C299" i="55"/>
  <c r="C300" i="55"/>
  <c r="C301" i="55"/>
  <c r="C302" i="55"/>
  <c r="C303" i="55"/>
  <c r="C304" i="55"/>
  <c r="C305" i="55"/>
  <c r="C306" i="55"/>
  <c r="C307" i="55"/>
  <c r="C308" i="55"/>
  <c r="C309" i="55"/>
  <c r="C310" i="55"/>
  <c r="C311" i="55"/>
  <c r="C312" i="55"/>
  <c r="C313" i="55"/>
  <c r="C314" i="55"/>
  <c r="C315" i="55"/>
  <c r="C316" i="55"/>
  <c r="C317" i="55"/>
  <c r="C318" i="55"/>
  <c r="B21" i="55"/>
  <c r="D26" i="55"/>
  <c r="B25" i="55"/>
  <c r="B20" i="55"/>
  <c r="D25" i="55"/>
  <c r="E26" i="55"/>
  <c r="B24" i="55"/>
  <c r="C24" i="55"/>
  <c r="B19" i="55"/>
  <c r="C19" i="55"/>
  <c r="D24" i="55"/>
  <c r="E24" i="55"/>
  <c r="B30" i="55"/>
  <c r="C30" i="55"/>
  <c r="D30" i="55"/>
  <c r="E30" i="55"/>
  <c r="F30" i="55"/>
  <c r="G30" i="55"/>
  <c r="G35" i="55"/>
  <c r="F35" i="55"/>
  <c r="E35" i="55"/>
  <c r="D35" i="55"/>
  <c r="C35" i="55"/>
  <c r="B35" i="55"/>
  <c r="D40" i="53"/>
  <c r="T42" i="54"/>
  <c r="D40" i="54"/>
  <c r="CK118" i="54"/>
  <c r="F40" i="54"/>
  <c r="G41" i="54"/>
  <c r="H41" i="54"/>
  <c r="K42" i="54"/>
  <c r="CK119" i="54"/>
  <c r="CK120" i="54"/>
  <c r="CK121" i="54"/>
  <c r="CK122" i="54"/>
  <c r="CK123" i="54"/>
  <c r="CK124" i="54"/>
  <c r="CK125" i="54"/>
  <c r="CK126" i="54"/>
  <c r="CK127" i="54"/>
  <c r="CK128" i="54"/>
  <c r="CK129" i="54"/>
  <c r="CK130" i="54"/>
  <c r="CK131" i="54"/>
  <c r="CK132" i="54"/>
  <c r="CK133" i="54"/>
  <c r="CK134" i="54"/>
  <c r="CK135" i="54"/>
  <c r="CK136" i="54"/>
  <c r="CK137" i="54"/>
  <c r="CK138" i="54"/>
  <c r="CK139" i="54"/>
  <c r="CK140" i="54"/>
  <c r="CK141" i="54"/>
  <c r="CK142" i="54"/>
  <c r="CK143" i="54"/>
  <c r="CK144" i="54"/>
  <c r="CK145" i="54"/>
  <c r="CK146" i="54"/>
  <c r="CK147" i="54"/>
  <c r="CK148" i="54"/>
  <c r="CK149" i="54"/>
  <c r="CK150" i="54"/>
  <c r="CK151" i="54"/>
  <c r="CK152" i="54"/>
  <c r="CK153" i="54"/>
  <c r="CK154" i="54"/>
  <c r="CK155" i="54"/>
  <c r="CK156" i="54"/>
  <c r="CK157" i="54"/>
  <c r="W198" i="54"/>
  <c r="W199" i="54"/>
  <c r="W200" i="54"/>
  <c r="W201" i="54"/>
  <c r="W202" i="54"/>
  <c r="W203" i="54"/>
  <c r="W204" i="54"/>
  <c r="W205" i="54"/>
  <c r="W206" i="54"/>
  <c r="W207" i="54"/>
  <c r="W208" i="54"/>
  <c r="W209" i="54"/>
  <c r="W210" i="54"/>
  <c r="W211" i="54"/>
  <c r="W212" i="54"/>
  <c r="W213" i="54"/>
  <c r="W214" i="54"/>
  <c r="W215" i="54"/>
  <c r="W216" i="54"/>
  <c r="W217" i="54"/>
  <c r="W218" i="54"/>
  <c r="AF218" i="54"/>
  <c r="W219" i="54"/>
  <c r="AF219" i="54"/>
  <c r="W220" i="54"/>
  <c r="AF220" i="54"/>
  <c r="W221" i="54"/>
  <c r="AF221" i="54"/>
  <c r="W222" i="54"/>
  <c r="AF222" i="54"/>
  <c r="W223" i="54"/>
  <c r="AF223" i="54"/>
  <c r="W224" i="54"/>
  <c r="AF224" i="54"/>
  <c r="W225" i="54"/>
  <c r="AF225" i="54"/>
  <c r="W226" i="54"/>
  <c r="AF226" i="54"/>
  <c r="W227" i="54"/>
  <c r="AF227" i="54"/>
  <c r="W228" i="54"/>
  <c r="AF228" i="54"/>
  <c r="W229" i="54"/>
  <c r="AF229" i="54"/>
  <c r="W230" i="54"/>
  <c r="AF230" i="54"/>
  <c r="W231" i="54"/>
  <c r="AF231" i="54"/>
  <c r="W232" i="54"/>
  <c r="AF232" i="54"/>
  <c r="W233" i="54"/>
  <c r="AF233" i="54"/>
  <c r="W234" i="54"/>
  <c r="AF234" i="54"/>
  <c r="W235" i="54"/>
  <c r="AF235" i="54"/>
  <c r="W236" i="54"/>
  <c r="AF236" i="54"/>
  <c r="W237" i="54"/>
  <c r="AF237" i="54"/>
  <c r="W238" i="54"/>
  <c r="AF238" i="54"/>
  <c r="AO238" i="54"/>
  <c r="B179" i="54"/>
  <c r="B180" i="54"/>
  <c r="B181" i="54"/>
  <c r="B182" i="54"/>
  <c r="B183" i="54"/>
  <c r="B184" i="54"/>
  <c r="B185" i="54"/>
  <c r="B186" i="54"/>
  <c r="B187" i="54"/>
  <c r="B188" i="54"/>
  <c r="B189" i="54"/>
  <c r="B190" i="54"/>
  <c r="B191" i="54"/>
  <c r="B192" i="54"/>
  <c r="B193" i="54"/>
  <c r="B194" i="54"/>
  <c r="B195" i="54"/>
  <c r="B196" i="54"/>
  <c r="B197" i="54"/>
  <c r="B198" i="54"/>
  <c r="B199" i="54"/>
  <c r="B200" i="54"/>
  <c r="B201" i="54"/>
  <c r="B202" i="54"/>
  <c r="B203" i="54"/>
  <c r="B204" i="54"/>
  <c r="B205" i="54"/>
  <c r="B206" i="54"/>
  <c r="B207" i="54"/>
  <c r="B208" i="54"/>
  <c r="B209" i="54"/>
  <c r="B210" i="54"/>
  <c r="B211" i="54"/>
  <c r="B212" i="54"/>
  <c r="B213" i="54"/>
  <c r="B214" i="54"/>
  <c r="B215" i="54"/>
  <c r="B216" i="54"/>
  <c r="B217" i="54"/>
  <c r="B218" i="54"/>
  <c r="B219" i="54"/>
  <c r="B220" i="54"/>
  <c r="B221" i="54"/>
  <c r="B222" i="54"/>
  <c r="B223" i="54"/>
  <c r="B224" i="54"/>
  <c r="B225" i="54"/>
  <c r="B226" i="54"/>
  <c r="B227" i="54"/>
  <c r="B228" i="54"/>
  <c r="B229" i="54"/>
  <c r="B230" i="54"/>
  <c r="B231" i="54"/>
  <c r="B232" i="54"/>
  <c r="B233" i="54"/>
  <c r="B234" i="54"/>
  <c r="B235" i="54"/>
  <c r="B236" i="54"/>
  <c r="B237" i="54"/>
  <c r="B238" i="54"/>
  <c r="D40" i="55"/>
  <c r="AL118" i="55"/>
  <c r="F40" i="55"/>
  <c r="G41" i="55"/>
  <c r="H41" i="55"/>
  <c r="K42" i="55"/>
  <c r="AL119" i="55"/>
  <c r="AL120" i="55"/>
  <c r="AL121" i="55"/>
  <c r="AL122" i="55"/>
  <c r="AL123" i="55"/>
  <c r="AL124" i="55"/>
  <c r="AL125" i="55"/>
  <c r="AL126" i="55"/>
  <c r="AL127" i="55"/>
  <c r="AL128" i="55"/>
  <c r="AL129" i="55"/>
  <c r="AL130" i="55"/>
  <c r="AL131" i="55"/>
  <c r="AL132" i="55"/>
  <c r="AL133" i="55"/>
  <c r="AL134" i="55"/>
  <c r="AL135" i="55"/>
  <c r="AL136" i="55"/>
  <c r="AL137" i="55"/>
  <c r="AL138" i="55"/>
  <c r="AL139" i="55"/>
  <c r="AL140" i="55"/>
  <c r="AL141" i="55"/>
  <c r="AL142" i="55"/>
  <c r="AL143" i="55"/>
  <c r="AL144" i="55"/>
  <c r="AL145" i="55"/>
  <c r="AL146" i="55"/>
  <c r="AL147" i="55"/>
  <c r="AL148" i="55"/>
  <c r="AL149" i="55"/>
  <c r="AL150" i="55"/>
  <c r="AL151" i="55"/>
  <c r="AL152" i="55"/>
  <c r="AL153" i="55"/>
  <c r="AL154" i="55"/>
  <c r="AL155" i="55"/>
  <c r="AL156" i="55"/>
  <c r="AL157" i="55"/>
  <c r="T42" i="55"/>
  <c r="B179" i="55"/>
  <c r="B180" i="55"/>
  <c r="B181" i="55"/>
  <c r="B182" i="55"/>
  <c r="B183" i="55"/>
  <c r="B184" i="55"/>
  <c r="B185" i="55"/>
  <c r="B186" i="55"/>
  <c r="B187" i="55"/>
  <c r="B188" i="55"/>
  <c r="B189" i="55"/>
  <c r="B190" i="55"/>
  <c r="B191" i="55"/>
  <c r="B192" i="55"/>
  <c r="B193" i="55"/>
  <c r="B194" i="55"/>
  <c r="B195" i="55"/>
  <c r="B196" i="55"/>
  <c r="B197" i="55"/>
  <c r="B198" i="55"/>
  <c r="B199" i="55"/>
  <c r="B200" i="55"/>
  <c r="B201" i="55"/>
  <c r="B202" i="55"/>
  <c r="B203" i="55"/>
  <c r="B204" i="55"/>
  <c r="B205" i="55"/>
  <c r="B206" i="55"/>
  <c r="B207" i="55"/>
  <c r="B208" i="55"/>
  <c r="B209" i="55"/>
  <c r="B210" i="55"/>
  <c r="B211" i="55"/>
  <c r="B212" i="55"/>
  <c r="B213" i="55"/>
  <c r="B214" i="55"/>
  <c r="B215" i="55"/>
  <c r="B216" i="55"/>
  <c r="B217" i="55"/>
  <c r="B218" i="55"/>
  <c r="B219" i="55"/>
  <c r="B220" i="55"/>
  <c r="B221" i="55"/>
  <c r="B222" i="55"/>
  <c r="B223" i="55"/>
  <c r="B224" i="55"/>
  <c r="B225" i="55"/>
  <c r="B226" i="55"/>
  <c r="B227" i="55"/>
  <c r="B228" i="55"/>
  <c r="B229" i="55"/>
  <c r="B230" i="55"/>
  <c r="B231" i="55"/>
  <c r="B232" i="55"/>
  <c r="B233" i="55"/>
  <c r="B234" i="55"/>
  <c r="B235" i="55"/>
  <c r="B236" i="55"/>
  <c r="B237" i="55"/>
  <c r="B238" i="55"/>
  <c r="V40" i="55"/>
  <c r="X40" i="55"/>
  <c r="Y41" i="55"/>
  <c r="Z41" i="55"/>
  <c r="AC42" i="55"/>
  <c r="B239" i="55"/>
  <c r="B240" i="55"/>
  <c r="B241" i="55"/>
  <c r="B242" i="55"/>
  <c r="B243" i="55"/>
  <c r="B244" i="55"/>
  <c r="B245" i="55"/>
  <c r="B246" i="55"/>
  <c r="B247" i="55"/>
  <c r="B248" i="55"/>
  <c r="B249" i="55"/>
  <c r="B250" i="55"/>
  <c r="B251" i="55"/>
  <c r="B252" i="55"/>
  <c r="B253" i="55"/>
  <c r="B254" i="55"/>
  <c r="B255" i="55"/>
  <c r="B256" i="55"/>
  <c r="B257" i="55"/>
  <c r="B258" i="55"/>
  <c r="B259" i="55"/>
  <c r="B260" i="55"/>
  <c r="B261" i="55"/>
  <c r="B262" i="55"/>
  <c r="B263" i="55"/>
  <c r="B264" i="55"/>
  <c r="B265" i="55"/>
  <c r="B266" i="55"/>
  <c r="B267" i="55"/>
  <c r="B268" i="55"/>
  <c r="B269" i="55"/>
  <c r="B270" i="55"/>
  <c r="B271" i="55"/>
  <c r="B272" i="55"/>
  <c r="B273" i="55"/>
  <c r="B274" i="55"/>
  <c r="B275" i="55"/>
  <c r="B276" i="55"/>
  <c r="B277" i="55"/>
  <c r="B278" i="55"/>
  <c r="B279" i="55"/>
  <c r="B280" i="55"/>
  <c r="B281" i="55"/>
  <c r="B282" i="55"/>
  <c r="B283" i="55"/>
  <c r="B284" i="55"/>
  <c r="B285" i="55"/>
  <c r="B286" i="55"/>
  <c r="B287" i="55"/>
  <c r="B288" i="55"/>
  <c r="B289" i="55"/>
  <c r="B290" i="55"/>
  <c r="B291" i="55"/>
  <c r="B292" i="55"/>
  <c r="B293" i="55"/>
  <c r="B294" i="55"/>
  <c r="B295" i="55"/>
  <c r="B296" i="55"/>
  <c r="B297" i="55"/>
  <c r="B298" i="55"/>
  <c r="B299" i="55"/>
  <c r="B300" i="55"/>
  <c r="B301" i="55"/>
  <c r="B302" i="55"/>
  <c r="B303" i="55"/>
  <c r="B304" i="55"/>
  <c r="B305" i="55"/>
  <c r="B306" i="55"/>
  <c r="B307" i="55"/>
  <c r="B308" i="55"/>
  <c r="B309" i="55"/>
  <c r="B310" i="55"/>
  <c r="B311" i="55"/>
  <c r="B312" i="55"/>
  <c r="B313" i="55"/>
  <c r="B314" i="55"/>
  <c r="B315" i="55"/>
  <c r="B316" i="55"/>
  <c r="B317" i="55"/>
  <c r="B318" i="55"/>
  <c r="C41" i="55"/>
  <c r="C42" i="55"/>
  <c r="AS318" i="55"/>
  <c r="AS317" i="55"/>
  <c r="AS316" i="55"/>
  <c r="AS315" i="55"/>
  <c r="AS314" i="55"/>
  <c r="AS313" i="55"/>
  <c r="AS312" i="55"/>
  <c r="AS311" i="55"/>
  <c r="AS310" i="55"/>
  <c r="AS309" i="55"/>
  <c r="AS308" i="55"/>
  <c r="AS307" i="55"/>
  <c r="AS306" i="55"/>
  <c r="AS305" i="55"/>
  <c r="AS304" i="55"/>
  <c r="AS303" i="55"/>
  <c r="AS302" i="55"/>
  <c r="AS301" i="55"/>
  <c r="AS300" i="55"/>
  <c r="AS299" i="55"/>
  <c r="AS298" i="55"/>
  <c r="AS297" i="55"/>
  <c r="AS296" i="55"/>
  <c r="AS295" i="55"/>
  <c r="AS294" i="55"/>
  <c r="AS293" i="55"/>
  <c r="AS292" i="55"/>
  <c r="AS291" i="55"/>
  <c r="AS290" i="55"/>
  <c r="AS289" i="55"/>
  <c r="AS288" i="55"/>
  <c r="AS287" i="55"/>
  <c r="AS286" i="55"/>
  <c r="AS285" i="55"/>
  <c r="AS284" i="55"/>
  <c r="AS283" i="55"/>
  <c r="AS282" i="55"/>
  <c r="AS281" i="55"/>
  <c r="AS280" i="55"/>
  <c r="AS279" i="55"/>
  <c r="AS278" i="55"/>
  <c r="AS277" i="55"/>
  <c r="AS276" i="55"/>
  <c r="AS275" i="55"/>
  <c r="AS274" i="55"/>
  <c r="AS273" i="55"/>
  <c r="AS272" i="55"/>
  <c r="AS271" i="55"/>
  <c r="AS270" i="55"/>
  <c r="AS269" i="55"/>
  <c r="AS268" i="55"/>
  <c r="AS267" i="55"/>
  <c r="AS266" i="55"/>
  <c r="AS265" i="55"/>
  <c r="AS264" i="55"/>
  <c r="AS263" i="55"/>
  <c r="AS262" i="55"/>
  <c r="AS261" i="55"/>
  <c r="AS260" i="55"/>
  <c r="AS259" i="55"/>
  <c r="AS258" i="55"/>
  <c r="AS257" i="55"/>
  <c r="AS256" i="55"/>
  <c r="AS255" i="55"/>
  <c r="AS254" i="55"/>
  <c r="AS253" i="55"/>
  <c r="AS252" i="55"/>
  <c r="AS251" i="55"/>
  <c r="AS250" i="55"/>
  <c r="AS249" i="55"/>
  <c r="AS248" i="55"/>
  <c r="AS247" i="55"/>
  <c r="AS246" i="55"/>
  <c r="AS245" i="55"/>
  <c r="AS244" i="55"/>
  <c r="AS243" i="55"/>
  <c r="AS242" i="55"/>
  <c r="AS241" i="55"/>
  <c r="AS240" i="55"/>
  <c r="AS239" i="55"/>
  <c r="AS238" i="55"/>
  <c r="AS237" i="55"/>
  <c r="AS236" i="55"/>
  <c r="AS235" i="55"/>
  <c r="AS234" i="55"/>
  <c r="AS233" i="55"/>
  <c r="AS232" i="55"/>
  <c r="AS231" i="55"/>
  <c r="AS230" i="55"/>
  <c r="AS229" i="55"/>
  <c r="AS228" i="55"/>
  <c r="AS227" i="55"/>
  <c r="AS226" i="55"/>
  <c r="AS225" i="55"/>
  <c r="AS224" i="55"/>
  <c r="AS223" i="55"/>
  <c r="AS222" i="55"/>
  <c r="AS221" i="55"/>
  <c r="AS220" i="55"/>
  <c r="AS219" i="55"/>
  <c r="AS218" i="55"/>
  <c r="AS217" i="55"/>
  <c r="AS216" i="55"/>
  <c r="AS215" i="55"/>
  <c r="AS214" i="55"/>
  <c r="AS213" i="55"/>
  <c r="AS212" i="55"/>
  <c r="AS211" i="55"/>
  <c r="AS210" i="55"/>
  <c r="AS209" i="55"/>
  <c r="AS208" i="55"/>
  <c r="AS207" i="55"/>
  <c r="AS206" i="55"/>
  <c r="AS205" i="55"/>
  <c r="AS204" i="55"/>
  <c r="AS203" i="55"/>
  <c r="AS202" i="55"/>
  <c r="AS201" i="55"/>
  <c r="AS200" i="55"/>
  <c r="AS199" i="55"/>
  <c r="AS198" i="55"/>
  <c r="AS197" i="55"/>
  <c r="AS196" i="55"/>
  <c r="AS195" i="55"/>
  <c r="AS194" i="55"/>
  <c r="AS193" i="55"/>
  <c r="AS192" i="55"/>
  <c r="AS191" i="55"/>
  <c r="AS190" i="55"/>
  <c r="AS189" i="55"/>
  <c r="AS188" i="55"/>
  <c r="AS187" i="55"/>
  <c r="AS186" i="55"/>
  <c r="AS185" i="55"/>
  <c r="AS184" i="55"/>
  <c r="AS183" i="55"/>
  <c r="AS182" i="55"/>
  <c r="AS181" i="55"/>
  <c r="AS180" i="55"/>
  <c r="AS179" i="55"/>
  <c r="AS178" i="55"/>
  <c r="AS177" i="55"/>
  <c r="AS176" i="55"/>
  <c r="AS175" i="55"/>
  <c r="AS174" i="55"/>
  <c r="AS173" i="55"/>
  <c r="AS172" i="55"/>
  <c r="AS171" i="55"/>
  <c r="AS170" i="55"/>
  <c r="AS169" i="55"/>
  <c r="AS168" i="55"/>
  <c r="AS167" i="55"/>
  <c r="AS166" i="55"/>
  <c r="AS165" i="55"/>
  <c r="AS164" i="55"/>
  <c r="AS163" i="55"/>
  <c r="AS162" i="55"/>
  <c r="AS161" i="55"/>
  <c r="AS160" i="55"/>
  <c r="AS159" i="55"/>
  <c r="AS158" i="55"/>
  <c r="AS157" i="55"/>
  <c r="AS156" i="55"/>
  <c r="AS155" i="55"/>
  <c r="AS154" i="55"/>
  <c r="AS153" i="55"/>
  <c r="AS152" i="55"/>
  <c r="AS151" i="55"/>
  <c r="AS150" i="55"/>
  <c r="AS149" i="55"/>
  <c r="AS148" i="55"/>
  <c r="AS147" i="55"/>
  <c r="AS146" i="55"/>
  <c r="AS145" i="55"/>
  <c r="AS144" i="55"/>
  <c r="AS143" i="55"/>
  <c r="AS142" i="55"/>
  <c r="AS141" i="55"/>
  <c r="AS140" i="55"/>
  <c r="AS139" i="55"/>
  <c r="AS138" i="55"/>
  <c r="AS137" i="55"/>
  <c r="AS136" i="55"/>
  <c r="AS135" i="55"/>
  <c r="AS134" i="55"/>
  <c r="AS133" i="55"/>
  <c r="AS132" i="55"/>
  <c r="AS131" i="55"/>
  <c r="AS130" i="55"/>
  <c r="AS129" i="55"/>
  <c r="AS128" i="55"/>
  <c r="AS127" i="55"/>
  <c r="AS126" i="55"/>
  <c r="AS125" i="55"/>
  <c r="AS124" i="55"/>
  <c r="AS123" i="55"/>
  <c r="AS122" i="55"/>
  <c r="AS121" i="55"/>
  <c r="AS120" i="55"/>
  <c r="AS119" i="55"/>
  <c r="AS118" i="55"/>
  <c r="AG237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252" i="55"/>
  <c r="A253" i="55"/>
  <c r="A254" i="55"/>
  <c r="A255" i="55"/>
  <c r="A256" i="55"/>
  <c r="A257" i="55"/>
  <c r="A258" i="55"/>
  <c r="A259" i="55"/>
  <c r="A260" i="55"/>
  <c r="A261" i="55"/>
  <c r="A262" i="55"/>
  <c r="A263" i="55"/>
  <c r="A264" i="55"/>
  <c r="A265" i="55"/>
  <c r="A266" i="55"/>
  <c r="A267" i="55"/>
  <c r="A268" i="55"/>
  <c r="A269" i="55"/>
  <c r="A270" i="55"/>
  <c r="A271" i="55"/>
  <c r="A272" i="55"/>
  <c r="A273" i="55"/>
  <c r="A274" i="55"/>
  <c r="A275" i="55"/>
  <c r="A276" i="55"/>
  <c r="A277" i="55"/>
  <c r="A278" i="55"/>
  <c r="A279" i="55"/>
  <c r="A280" i="55"/>
  <c r="A281" i="55"/>
  <c r="A282" i="55"/>
  <c r="A283" i="55"/>
  <c r="A284" i="55"/>
  <c r="A285" i="55"/>
  <c r="A286" i="55"/>
  <c r="A287" i="55"/>
  <c r="A288" i="55"/>
  <c r="A289" i="55"/>
  <c r="A290" i="55"/>
  <c r="A291" i="55"/>
  <c r="A292" i="55"/>
  <c r="A293" i="55"/>
  <c r="A294" i="55"/>
  <c r="A295" i="55"/>
  <c r="A296" i="55"/>
  <c r="A297" i="55"/>
  <c r="A298" i="55"/>
  <c r="A299" i="55"/>
  <c r="A300" i="55"/>
  <c r="A301" i="55"/>
  <c r="A302" i="55"/>
  <c r="A303" i="55"/>
  <c r="A304" i="55"/>
  <c r="A305" i="55"/>
  <c r="A306" i="55"/>
  <c r="A307" i="55"/>
  <c r="A308" i="55"/>
  <c r="A309" i="55"/>
  <c r="A310" i="55"/>
  <c r="A311" i="55"/>
  <c r="A312" i="55"/>
  <c r="A313" i="55"/>
  <c r="A314" i="55"/>
  <c r="A315" i="55"/>
  <c r="A316" i="55"/>
  <c r="A317" i="55"/>
  <c r="A318" i="55"/>
  <c r="AE318" i="55"/>
  <c r="AG318" i="55"/>
  <c r="AE317" i="55"/>
  <c r="AG317" i="55"/>
  <c r="AE316" i="55"/>
  <c r="AG316" i="55"/>
  <c r="AE315" i="55"/>
  <c r="AG315" i="55"/>
  <c r="AE314" i="55"/>
  <c r="AG314" i="55"/>
  <c r="AE313" i="55"/>
  <c r="AG313" i="55"/>
  <c r="AE312" i="55"/>
  <c r="AG312" i="55"/>
  <c r="AE311" i="55"/>
  <c r="AG311" i="55"/>
  <c r="AE310" i="55"/>
  <c r="AG310" i="55"/>
  <c r="AE309" i="55"/>
  <c r="AG309" i="55"/>
  <c r="AE308" i="55"/>
  <c r="AG308" i="55"/>
  <c r="AE307" i="55"/>
  <c r="AG307" i="55"/>
  <c r="AE306" i="55"/>
  <c r="AG306" i="55"/>
  <c r="AE305" i="55"/>
  <c r="AG305" i="55"/>
  <c r="AE304" i="55"/>
  <c r="AG304" i="55"/>
  <c r="AE303" i="55"/>
  <c r="AG303" i="55"/>
  <c r="AE302" i="55"/>
  <c r="AG302" i="55"/>
  <c r="AE301" i="55"/>
  <c r="AG301" i="55"/>
  <c r="AE300" i="55"/>
  <c r="AG300" i="55"/>
  <c r="AE299" i="55"/>
  <c r="AG299" i="55"/>
  <c r="AE298" i="55"/>
  <c r="AG298" i="55"/>
  <c r="AE297" i="55"/>
  <c r="AG297" i="55"/>
  <c r="AE296" i="55"/>
  <c r="AG296" i="55"/>
  <c r="AE295" i="55"/>
  <c r="AG295" i="55"/>
  <c r="AE294" i="55"/>
  <c r="AG294" i="55"/>
  <c r="AE293" i="55"/>
  <c r="AG293" i="55"/>
  <c r="AE292" i="55"/>
  <c r="AG292" i="55"/>
  <c r="AE291" i="55"/>
  <c r="AG291" i="55"/>
  <c r="AE290" i="55"/>
  <c r="AG290" i="55"/>
  <c r="AE289" i="55"/>
  <c r="AG289" i="55"/>
  <c r="AE288" i="55"/>
  <c r="AG288" i="55"/>
  <c r="AE287" i="55"/>
  <c r="AG287" i="55"/>
  <c r="AE286" i="55"/>
  <c r="AG286" i="55"/>
  <c r="AE285" i="55"/>
  <c r="AG285" i="55"/>
  <c r="AE284" i="55"/>
  <c r="AG284" i="55"/>
  <c r="AE283" i="55"/>
  <c r="AG283" i="55"/>
  <c r="AE282" i="55"/>
  <c r="AG282" i="55"/>
  <c r="AE281" i="55"/>
  <c r="AG281" i="55"/>
  <c r="AE280" i="55"/>
  <c r="AG280" i="55"/>
  <c r="AE279" i="55"/>
  <c r="AG279" i="55"/>
  <c r="AE278" i="55"/>
  <c r="AG278" i="55"/>
  <c r="AE277" i="55"/>
  <c r="AG277" i="55"/>
  <c r="AE276" i="55"/>
  <c r="AG276" i="55"/>
  <c r="AE275" i="55"/>
  <c r="AG275" i="55"/>
  <c r="AE274" i="55"/>
  <c r="AG274" i="55"/>
  <c r="AE273" i="55"/>
  <c r="AG273" i="55"/>
  <c r="AE272" i="55"/>
  <c r="AG272" i="55"/>
  <c r="AE271" i="55"/>
  <c r="AG271" i="55"/>
  <c r="AE270" i="55"/>
  <c r="AG270" i="55"/>
  <c r="AE269" i="55"/>
  <c r="AG269" i="55"/>
  <c r="AE268" i="55"/>
  <c r="AG268" i="55"/>
  <c r="AE267" i="55"/>
  <c r="AG267" i="55"/>
  <c r="AE266" i="55"/>
  <c r="AG266" i="55"/>
  <c r="AE265" i="55"/>
  <c r="AG265" i="55"/>
  <c r="AE264" i="55"/>
  <c r="AG264" i="55"/>
  <c r="AE263" i="55"/>
  <c r="AG263" i="55"/>
  <c r="AE262" i="55"/>
  <c r="AG262" i="55"/>
  <c r="AE261" i="55"/>
  <c r="AG261" i="55"/>
  <c r="AE260" i="55"/>
  <c r="AG260" i="55"/>
  <c r="AE259" i="55"/>
  <c r="AG259" i="55"/>
  <c r="AE258" i="55"/>
  <c r="AG258" i="55"/>
  <c r="AE257" i="55"/>
  <c r="AG257" i="55"/>
  <c r="AE256" i="55"/>
  <c r="AG256" i="55"/>
  <c r="AE255" i="55"/>
  <c r="AG255" i="55"/>
  <c r="AE254" i="55"/>
  <c r="AG254" i="55"/>
  <c r="AE253" i="55"/>
  <c r="AG253" i="55"/>
  <c r="AE252" i="55"/>
  <c r="AG252" i="55"/>
  <c r="AE251" i="55"/>
  <c r="AG251" i="55"/>
  <c r="AE250" i="55"/>
  <c r="AG250" i="55"/>
  <c r="AE249" i="55"/>
  <c r="AG249" i="55"/>
  <c r="AE248" i="55"/>
  <c r="AG248" i="55"/>
  <c r="AE247" i="55"/>
  <c r="AG247" i="55"/>
  <c r="AE246" i="55"/>
  <c r="AG246" i="55"/>
  <c r="AE245" i="55"/>
  <c r="AG245" i="55"/>
  <c r="AE244" i="55"/>
  <c r="AG244" i="55"/>
  <c r="AE243" i="55"/>
  <c r="AG243" i="55"/>
  <c r="AE242" i="55"/>
  <c r="AG242" i="55"/>
  <c r="AE241" i="55"/>
  <c r="AG241" i="55"/>
  <c r="AE240" i="55"/>
  <c r="AG240" i="55"/>
  <c r="AE239" i="55"/>
  <c r="AG239" i="55"/>
  <c r="AE238" i="55"/>
  <c r="AG238" i="55"/>
  <c r="AF238" i="55"/>
  <c r="AH238" i="55"/>
  <c r="AI238" i="55"/>
  <c r="AF239" i="55"/>
  <c r="AH239" i="55"/>
  <c r="AI239" i="55"/>
  <c r="AF240" i="55"/>
  <c r="AH240" i="55"/>
  <c r="AI240" i="55"/>
  <c r="AF241" i="55"/>
  <c r="AH241" i="55"/>
  <c r="AI241" i="55"/>
  <c r="AF242" i="55"/>
  <c r="AH242" i="55"/>
  <c r="AI242" i="55"/>
  <c r="AF243" i="55"/>
  <c r="AH243" i="55"/>
  <c r="AI243" i="55"/>
  <c r="AF244" i="55"/>
  <c r="AH244" i="55"/>
  <c r="AI244" i="55"/>
  <c r="AF245" i="55"/>
  <c r="AH245" i="55"/>
  <c r="AI245" i="55"/>
  <c r="AF246" i="55"/>
  <c r="AH246" i="55"/>
  <c r="AI246" i="55"/>
  <c r="AF247" i="55"/>
  <c r="AH247" i="55"/>
  <c r="AI247" i="55"/>
  <c r="AF248" i="55"/>
  <c r="AH248" i="55"/>
  <c r="AI248" i="55"/>
  <c r="AF249" i="55"/>
  <c r="AH249" i="55"/>
  <c r="AI249" i="55"/>
  <c r="AF250" i="55"/>
  <c r="AH250" i="55"/>
  <c r="AI250" i="55"/>
  <c r="AF251" i="55"/>
  <c r="AH251" i="55"/>
  <c r="AI251" i="55"/>
  <c r="AF252" i="55"/>
  <c r="AH252" i="55"/>
  <c r="AI252" i="55"/>
  <c r="AF253" i="55"/>
  <c r="AH253" i="55"/>
  <c r="AI253" i="55"/>
  <c r="AF254" i="55"/>
  <c r="AH254" i="55"/>
  <c r="AI254" i="55"/>
  <c r="AF255" i="55"/>
  <c r="AH255" i="55"/>
  <c r="AI255" i="55"/>
  <c r="AF256" i="55"/>
  <c r="AH256" i="55"/>
  <c r="AI256" i="55"/>
  <c r="AF257" i="55"/>
  <c r="AH257" i="55"/>
  <c r="AI257" i="55"/>
  <c r="AF258" i="55"/>
  <c r="AH258" i="55"/>
  <c r="AI258" i="55"/>
  <c r="AF259" i="55"/>
  <c r="AH259" i="55"/>
  <c r="AI259" i="55"/>
  <c r="AF260" i="55"/>
  <c r="AH260" i="55"/>
  <c r="AI260" i="55"/>
  <c r="AF261" i="55"/>
  <c r="AH261" i="55"/>
  <c r="AI261" i="55"/>
  <c r="AF262" i="55"/>
  <c r="AH262" i="55"/>
  <c r="AI262" i="55"/>
  <c r="AF263" i="55"/>
  <c r="AH263" i="55"/>
  <c r="AI263" i="55"/>
  <c r="AF264" i="55"/>
  <c r="AH264" i="55"/>
  <c r="AI264" i="55"/>
  <c r="AF265" i="55"/>
  <c r="AH265" i="55"/>
  <c r="AI265" i="55"/>
  <c r="AF266" i="55"/>
  <c r="AH266" i="55"/>
  <c r="AI266" i="55"/>
  <c r="AF267" i="55"/>
  <c r="AH267" i="55"/>
  <c r="AI267" i="55"/>
  <c r="AF268" i="55"/>
  <c r="AH268" i="55"/>
  <c r="AI268" i="55"/>
  <c r="AF269" i="55"/>
  <c r="AH269" i="55"/>
  <c r="AI269" i="55"/>
  <c r="AF270" i="55"/>
  <c r="AH270" i="55"/>
  <c r="AI270" i="55"/>
  <c r="AF271" i="55"/>
  <c r="AH271" i="55"/>
  <c r="AI271" i="55"/>
  <c r="AF272" i="55"/>
  <c r="AH272" i="55"/>
  <c r="AI272" i="55"/>
  <c r="AF273" i="55"/>
  <c r="AH273" i="55"/>
  <c r="AI273" i="55"/>
  <c r="AF274" i="55"/>
  <c r="AH274" i="55"/>
  <c r="AI274" i="55"/>
  <c r="AF275" i="55"/>
  <c r="AH275" i="55"/>
  <c r="AI275" i="55"/>
  <c r="AF276" i="55"/>
  <c r="AH276" i="55"/>
  <c r="AI276" i="55"/>
  <c r="AF277" i="55"/>
  <c r="AH277" i="55"/>
  <c r="AI277" i="55"/>
  <c r="AF278" i="55"/>
  <c r="AH278" i="55"/>
  <c r="AI278" i="55"/>
  <c r="AF279" i="55"/>
  <c r="AH279" i="55"/>
  <c r="AI279" i="55"/>
  <c r="AF280" i="55"/>
  <c r="AH280" i="55"/>
  <c r="AI280" i="55"/>
  <c r="AF281" i="55"/>
  <c r="AH281" i="55"/>
  <c r="AI281" i="55"/>
  <c r="AF282" i="55"/>
  <c r="AH282" i="55"/>
  <c r="AI282" i="55"/>
  <c r="AF283" i="55"/>
  <c r="AH283" i="55"/>
  <c r="AI283" i="55"/>
  <c r="AF284" i="55"/>
  <c r="AH284" i="55"/>
  <c r="AI284" i="55"/>
  <c r="AF285" i="55"/>
  <c r="AH285" i="55"/>
  <c r="AI285" i="55"/>
  <c r="AF286" i="55"/>
  <c r="AH286" i="55"/>
  <c r="AI286" i="55"/>
  <c r="AF287" i="55"/>
  <c r="AH287" i="55"/>
  <c r="AI287" i="55"/>
  <c r="AF288" i="55"/>
  <c r="AH288" i="55"/>
  <c r="AI288" i="55"/>
  <c r="AF289" i="55"/>
  <c r="AH289" i="55"/>
  <c r="AI289" i="55"/>
  <c r="AF290" i="55"/>
  <c r="AH290" i="55"/>
  <c r="AI290" i="55"/>
  <c r="AF291" i="55"/>
  <c r="AH291" i="55"/>
  <c r="AI291" i="55"/>
  <c r="AF292" i="55"/>
  <c r="AH292" i="55"/>
  <c r="AI292" i="55"/>
  <c r="AF293" i="55"/>
  <c r="AH293" i="55"/>
  <c r="AI293" i="55"/>
  <c r="AF294" i="55"/>
  <c r="AH294" i="55"/>
  <c r="AI294" i="55"/>
  <c r="AF295" i="55"/>
  <c r="AH295" i="55"/>
  <c r="AI295" i="55"/>
  <c r="AF296" i="55"/>
  <c r="AH296" i="55"/>
  <c r="AI296" i="55"/>
  <c r="AF297" i="55"/>
  <c r="AH297" i="55"/>
  <c r="AI297" i="55"/>
  <c r="AF298" i="55"/>
  <c r="AH298" i="55"/>
  <c r="AI298" i="55"/>
  <c r="AF299" i="55"/>
  <c r="AH299" i="55"/>
  <c r="AI299" i="55"/>
  <c r="AF300" i="55"/>
  <c r="AH300" i="55"/>
  <c r="AI300" i="55"/>
  <c r="AF301" i="55"/>
  <c r="AH301" i="55"/>
  <c r="AI301" i="55"/>
  <c r="AF302" i="55"/>
  <c r="AH302" i="55"/>
  <c r="AI302" i="55"/>
  <c r="AF303" i="55"/>
  <c r="AH303" i="55"/>
  <c r="AI303" i="55"/>
  <c r="AF304" i="55"/>
  <c r="AH304" i="55"/>
  <c r="AI304" i="55"/>
  <c r="AF305" i="55"/>
  <c r="AH305" i="55"/>
  <c r="AI305" i="55"/>
  <c r="AF306" i="55"/>
  <c r="AH306" i="55"/>
  <c r="AI306" i="55"/>
  <c r="AF307" i="55"/>
  <c r="AH307" i="55"/>
  <c r="AI307" i="55"/>
  <c r="AF308" i="55"/>
  <c r="AH308" i="55"/>
  <c r="AI308" i="55"/>
  <c r="AF309" i="55"/>
  <c r="AH309" i="55"/>
  <c r="AI309" i="55"/>
  <c r="AF310" i="55"/>
  <c r="AH310" i="55"/>
  <c r="AI310" i="55"/>
  <c r="AF311" i="55"/>
  <c r="AH311" i="55"/>
  <c r="AI311" i="55"/>
  <c r="AF312" i="55"/>
  <c r="AH312" i="55"/>
  <c r="AI312" i="55"/>
  <c r="AF313" i="55"/>
  <c r="AH313" i="55"/>
  <c r="AI313" i="55"/>
  <c r="AF314" i="55"/>
  <c r="AH314" i="55"/>
  <c r="AI314" i="55"/>
  <c r="AF315" i="55"/>
  <c r="AH315" i="55"/>
  <c r="AI315" i="55"/>
  <c r="AF316" i="55"/>
  <c r="AH316" i="55"/>
  <c r="AI316" i="55"/>
  <c r="AF317" i="55"/>
  <c r="AH317" i="55"/>
  <c r="AI317" i="55"/>
  <c r="AF318" i="55"/>
  <c r="AH318" i="55"/>
  <c r="AI318" i="55"/>
  <c r="AI78" i="55"/>
  <c r="AI79" i="55"/>
  <c r="AI80" i="55"/>
  <c r="AI81" i="55"/>
  <c r="AI82" i="55"/>
  <c r="AI83" i="55"/>
  <c r="AI84" i="55"/>
  <c r="AI85" i="55"/>
  <c r="AI86" i="55"/>
  <c r="AI87" i="55"/>
  <c r="AI88" i="55"/>
  <c r="AI89" i="55"/>
  <c r="AI90" i="55"/>
  <c r="AI91" i="55"/>
  <c r="AI92" i="55"/>
  <c r="AI93" i="55"/>
  <c r="AI94" i="55"/>
  <c r="AI95" i="55"/>
  <c r="AI96" i="55"/>
  <c r="AI97" i="55"/>
  <c r="AI98" i="55"/>
  <c r="AI99" i="55"/>
  <c r="AI100" i="55"/>
  <c r="AI101" i="55"/>
  <c r="AI102" i="55"/>
  <c r="AI103" i="55"/>
  <c r="AI104" i="55"/>
  <c r="AI105" i="55"/>
  <c r="AI106" i="55"/>
  <c r="AI107" i="55"/>
  <c r="AI108" i="55"/>
  <c r="AI109" i="55"/>
  <c r="AI110" i="55"/>
  <c r="AI111" i="55"/>
  <c r="AI112" i="55"/>
  <c r="AI113" i="55"/>
  <c r="AI114" i="55"/>
  <c r="AI115" i="55"/>
  <c r="AI116" i="55"/>
  <c r="AI117" i="55"/>
  <c r="AI118" i="55"/>
  <c r="AI119" i="55"/>
  <c r="AI120" i="55"/>
  <c r="AI121" i="55"/>
  <c r="AI122" i="55"/>
  <c r="AI123" i="55"/>
  <c r="AI124" i="55"/>
  <c r="AI125" i="55"/>
  <c r="AI126" i="55"/>
  <c r="AI127" i="55"/>
  <c r="AI128" i="55"/>
  <c r="AI129" i="55"/>
  <c r="AI130" i="55"/>
  <c r="AI131" i="55"/>
  <c r="AI132" i="55"/>
  <c r="AI133" i="55"/>
  <c r="AI134" i="55"/>
  <c r="AI135" i="55"/>
  <c r="AI136" i="55"/>
  <c r="AI137" i="55"/>
  <c r="AI138" i="55"/>
  <c r="AI139" i="55"/>
  <c r="AI140" i="55"/>
  <c r="AI141" i="55"/>
  <c r="AI142" i="55"/>
  <c r="AI143" i="55"/>
  <c r="AI144" i="55"/>
  <c r="AI145" i="55"/>
  <c r="AI146" i="55"/>
  <c r="AI147" i="55"/>
  <c r="AI148" i="55"/>
  <c r="AI149" i="55"/>
  <c r="AI150" i="55"/>
  <c r="AI151" i="55"/>
  <c r="AI152" i="55"/>
  <c r="AI153" i="55"/>
  <c r="AI154" i="55"/>
  <c r="AI155" i="55"/>
  <c r="AI156" i="55"/>
  <c r="AI157" i="55"/>
  <c r="AF158" i="55"/>
  <c r="AG158" i="55"/>
  <c r="AI158" i="55"/>
  <c r="AF159" i="55"/>
  <c r="AG159" i="55"/>
  <c r="AI159" i="55"/>
  <c r="AF160" i="55"/>
  <c r="AG160" i="55"/>
  <c r="AI160" i="55"/>
  <c r="AF161" i="55"/>
  <c r="AG161" i="55"/>
  <c r="AI161" i="55"/>
  <c r="AF162" i="55"/>
  <c r="AG162" i="55"/>
  <c r="AI162" i="55"/>
  <c r="AF163" i="55"/>
  <c r="AG163" i="55"/>
  <c r="AI163" i="55"/>
  <c r="AF164" i="55"/>
  <c r="AG164" i="55"/>
  <c r="AI164" i="55"/>
  <c r="AF165" i="55"/>
  <c r="AG165" i="55"/>
  <c r="AI165" i="55"/>
  <c r="AF166" i="55"/>
  <c r="AG166" i="55"/>
  <c r="AI166" i="55"/>
  <c r="AF167" i="55"/>
  <c r="AG167" i="55"/>
  <c r="AI167" i="55"/>
  <c r="AF168" i="55"/>
  <c r="AG168" i="55"/>
  <c r="AI168" i="55"/>
  <c r="AF169" i="55"/>
  <c r="AG169" i="55"/>
  <c r="AI169" i="55"/>
  <c r="AF170" i="55"/>
  <c r="AG170" i="55"/>
  <c r="AI170" i="55"/>
  <c r="AF171" i="55"/>
  <c r="AG171" i="55"/>
  <c r="AI171" i="55"/>
  <c r="AF172" i="55"/>
  <c r="AG172" i="55"/>
  <c r="AI172" i="55"/>
  <c r="AF173" i="55"/>
  <c r="AG173" i="55"/>
  <c r="AI173" i="55"/>
  <c r="AF174" i="55"/>
  <c r="AG174" i="55"/>
  <c r="AI174" i="55"/>
  <c r="AF175" i="55"/>
  <c r="AG175" i="55"/>
  <c r="AI175" i="55"/>
  <c r="AF176" i="55"/>
  <c r="AG176" i="55"/>
  <c r="AI176" i="55"/>
  <c r="AF177" i="55"/>
  <c r="AG177" i="55"/>
  <c r="AI177" i="55"/>
  <c r="AF178" i="55"/>
  <c r="AG178" i="55"/>
  <c r="AI178" i="55"/>
  <c r="AF179" i="55"/>
  <c r="AG179" i="55"/>
  <c r="AI179" i="55"/>
  <c r="AF180" i="55"/>
  <c r="AG180" i="55"/>
  <c r="AI180" i="55"/>
  <c r="AF181" i="55"/>
  <c r="AG181" i="55"/>
  <c r="AI181" i="55"/>
  <c r="AF182" i="55"/>
  <c r="AG182" i="55"/>
  <c r="AI182" i="55"/>
  <c r="AF183" i="55"/>
  <c r="AG183" i="55"/>
  <c r="AI183" i="55"/>
  <c r="AF184" i="55"/>
  <c r="AG184" i="55"/>
  <c r="AI184" i="55"/>
  <c r="AF185" i="55"/>
  <c r="AG185" i="55"/>
  <c r="AI185" i="55"/>
  <c r="AF186" i="55"/>
  <c r="AG186" i="55"/>
  <c r="AI186" i="55"/>
  <c r="AF187" i="55"/>
  <c r="AG187" i="55"/>
  <c r="AI187" i="55"/>
  <c r="AF188" i="55"/>
  <c r="AG188" i="55"/>
  <c r="AI188" i="55"/>
  <c r="AF189" i="55"/>
  <c r="AG189" i="55"/>
  <c r="AI189" i="55"/>
  <c r="AF190" i="55"/>
  <c r="AG190" i="55"/>
  <c r="AI190" i="55"/>
  <c r="AF191" i="55"/>
  <c r="AG191" i="55"/>
  <c r="AI191" i="55"/>
  <c r="AF192" i="55"/>
  <c r="AG192" i="55"/>
  <c r="AI192" i="55"/>
  <c r="AF193" i="55"/>
  <c r="AG193" i="55"/>
  <c r="AI193" i="55"/>
  <c r="AF194" i="55"/>
  <c r="AG194" i="55"/>
  <c r="AI194" i="55"/>
  <c r="AF195" i="55"/>
  <c r="AG195" i="55"/>
  <c r="AI195" i="55"/>
  <c r="AF196" i="55"/>
  <c r="AG196" i="55"/>
  <c r="AI196" i="55"/>
  <c r="AF197" i="55"/>
  <c r="AG197" i="55"/>
  <c r="AI197" i="55"/>
  <c r="AF198" i="55"/>
  <c r="AG198" i="55"/>
  <c r="AI198" i="55"/>
  <c r="AF199" i="55"/>
  <c r="AG199" i="55"/>
  <c r="AI199" i="55"/>
  <c r="AF200" i="55"/>
  <c r="AG200" i="55"/>
  <c r="AI200" i="55"/>
  <c r="AF201" i="55"/>
  <c r="AG201" i="55"/>
  <c r="AI201" i="55"/>
  <c r="AF202" i="55"/>
  <c r="AG202" i="55"/>
  <c r="AI202" i="55"/>
  <c r="AF203" i="55"/>
  <c r="AG203" i="55"/>
  <c r="AI203" i="55"/>
  <c r="AF204" i="55"/>
  <c r="AG204" i="55"/>
  <c r="AI204" i="55"/>
  <c r="AF205" i="55"/>
  <c r="AG205" i="55"/>
  <c r="AI205" i="55"/>
  <c r="AF206" i="55"/>
  <c r="AG206" i="55"/>
  <c r="AI206" i="55"/>
  <c r="AF207" i="55"/>
  <c r="AG207" i="55"/>
  <c r="AI207" i="55"/>
  <c r="AF208" i="55"/>
  <c r="AG208" i="55"/>
  <c r="AI208" i="55"/>
  <c r="AF209" i="55"/>
  <c r="AG209" i="55"/>
  <c r="AI209" i="55"/>
  <c r="AF210" i="55"/>
  <c r="AG210" i="55"/>
  <c r="AI210" i="55"/>
  <c r="AF211" i="55"/>
  <c r="AG211" i="55"/>
  <c r="AI211" i="55"/>
  <c r="AF212" i="55"/>
  <c r="AG212" i="55"/>
  <c r="AI212" i="55"/>
  <c r="AF213" i="55"/>
  <c r="AG213" i="55"/>
  <c r="AI213" i="55"/>
  <c r="AF214" i="55"/>
  <c r="AG214" i="55"/>
  <c r="AI214" i="55"/>
  <c r="AF215" i="55"/>
  <c r="AG215" i="55"/>
  <c r="AI215" i="55"/>
  <c r="AF216" i="55"/>
  <c r="AG216" i="55"/>
  <c r="AI216" i="55"/>
  <c r="AF217" i="55"/>
  <c r="AG217" i="55"/>
  <c r="AI217" i="55"/>
  <c r="AF218" i="55"/>
  <c r="AG218" i="55"/>
  <c r="AI218" i="55"/>
  <c r="AF219" i="55"/>
  <c r="AG219" i="55"/>
  <c r="AI219" i="55"/>
  <c r="AF220" i="55"/>
  <c r="AG220" i="55"/>
  <c r="AI220" i="55"/>
  <c r="AF221" i="55"/>
  <c r="AG221" i="55"/>
  <c r="AI221" i="55"/>
  <c r="AF222" i="55"/>
  <c r="AG222" i="55"/>
  <c r="AI222" i="55"/>
  <c r="AF223" i="55"/>
  <c r="AG223" i="55"/>
  <c r="AI223" i="55"/>
  <c r="AF224" i="55"/>
  <c r="AG224" i="55"/>
  <c r="AI224" i="55"/>
  <c r="AF225" i="55"/>
  <c r="AG225" i="55"/>
  <c r="AI225" i="55"/>
  <c r="AF226" i="55"/>
  <c r="AG226" i="55"/>
  <c r="AI226" i="55"/>
  <c r="AF227" i="55"/>
  <c r="AG227" i="55"/>
  <c r="AI227" i="55"/>
  <c r="AF228" i="55"/>
  <c r="AG228" i="55"/>
  <c r="AI228" i="55"/>
  <c r="AF229" i="55"/>
  <c r="AG229" i="55"/>
  <c r="AI229" i="55"/>
  <c r="AF230" i="55"/>
  <c r="AG230" i="55"/>
  <c r="AI230" i="55"/>
  <c r="AF231" i="55"/>
  <c r="AG231" i="55"/>
  <c r="AI231" i="55"/>
  <c r="AF232" i="55"/>
  <c r="AG232" i="55"/>
  <c r="AI232" i="55"/>
  <c r="AF233" i="55"/>
  <c r="AG233" i="55"/>
  <c r="AI233" i="55"/>
  <c r="AF234" i="55"/>
  <c r="AG234" i="55"/>
  <c r="AI234" i="55"/>
  <c r="AF235" i="55"/>
  <c r="AG235" i="55"/>
  <c r="AI235" i="55"/>
  <c r="AF236" i="55"/>
  <c r="AG236" i="55"/>
  <c r="AI236" i="55"/>
  <c r="AF237" i="55"/>
  <c r="AI237" i="55"/>
  <c r="AJ320" i="55"/>
  <c r="AJ159" i="55"/>
  <c r="AJ160" i="55"/>
  <c r="AJ161" i="55"/>
  <c r="AJ162" i="55"/>
  <c r="AJ163" i="55"/>
  <c r="AJ164" i="55"/>
  <c r="AJ165" i="55"/>
  <c r="AJ166" i="55"/>
  <c r="AJ167" i="55"/>
  <c r="AJ168" i="55"/>
  <c r="AJ169" i="55"/>
  <c r="AJ170" i="55"/>
  <c r="AJ171" i="55"/>
  <c r="AJ172" i="55"/>
  <c r="AJ173" i="55"/>
  <c r="AJ174" i="55"/>
  <c r="AJ175" i="55"/>
  <c r="AJ176" i="55"/>
  <c r="AJ177" i="55"/>
  <c r="AJ178" i="55"/>
  <c r="AJ179" i="55"/>
  <c r="AJ180" i="55"/>
  <c r="AJ181" i="55"/>
  <c r="AJ182" i="55"/>
  <c r="AJ183" i="55"/>
  <c r="AJ184" i="55"/>
  <c r="AJ185" i="55"/>
  <c r="AJ186" i="55"/>
  <c r="AJ187" i="55"/>
  <c r="AJ188" i="55"/>
  <c r="AJ189" i="55"/>
  <c r="AJ190" i="55"/>
  <c r="AJ191" i="55"/>
  <c r="AJ192" i="55"/>
  <c r="AJ193" i="55"/>
  <c r="AJ194" i="55"/>
  <c r="AJ195" i="55"/>
  <c r="AJ196" i="55"/>
  <c r="AJ197" i="55"/>
  <c r="AJ198" i="55"/>
  <c r="AJ199" i="55"/>
  <c r="AJ200" i="55"/>
  <c r="AJ201" i="55"/>
  <c r="AJ202" i="55"/>
  <c r="AJ203" i="55"/>
  <c r="AJ204" i="55"/>
  <c r="AJ205" i="55"/>
  <c r="AJ206" i="55"/>
  <c r="AJ207" i="55"/>
  <c r="AJ208" i="55"/>
  <c r="AJ209" i="55"/>
  <c r="AJ210" i="55"/>
  <c r="AJ211" i="55"/>
  <c r="AJ212" i="55"/>
  <c r="AJ213" i="55"/>
  <c r="AJ214" i="55"/>
  <c r="AJ215" i="55"/>
  <c r="AJ216" i="55"/>
  <c r="AJ217" i="55"/>
  <c r="AJ218" i="55"/>
  <c r="AJ219" i="55"/>
  <c r="AJ220" i="55"/>
  <c r="AJ221" i="55"/>
  <c r="AJ222" i="55"/>
  <c r="AJ223" i="55"/>
  <c r="AJ224" i="55"/>
  <c r="AJ225" i="55"/>
  <c r="AJ226" i="55"/>
  <c r="AJ227" i="55"/>
  <c r="AJ228" i="55"/>
  <c r="AJ229" i="55"/>
  <c r="AJ230" i="55"/>
  <c r="AJ231" i="55"/>
  <c r="AJ232" i="55"/>
  <c r="AJ233" i="55"/>
  <c r="AJ234" i="55"/>
  <c r="AJ235" i="55"/>
  <c r="AJ236" i="55"/>
  <c r="AJ237" i="55"/>
  <c r="AJ238" i="55"/>
  <c r="AJ239" i="55"/>
  <c r="AJ240" i="55"/>
  <c r="AJ241" i="55"/>
  <c r="AJ242" i="55"/>
  <c r="AJ243" i="55"/>
  <c r="AJ244" i="55"/>
  <c r="AJ245" i="55"/>
  <c r="AJ246" i="55"/>
  <c r="AJ247" i="55"/>
  <c r="AJ248" i="55"/>
  <c r="AJ249" i="55"/>
  <c r="AJ250" i="55"/>
  <c r="AJ251" i="55"/>
  <c r="AJ252" i="55"/>
  <c r="AJ253" i="55"/>
  <c r="AJ254" i="55"/>
  <c r="AJ255" i="55"/>
  <c r="AJ256" i="55"/>
  <c r="AJ257" i="55"/>
  <c r="AJ258" i="55"/>
  <c r="AJ259" i="55"/>
  <c r="AJ260" i="55"/>
  <c r="AJ261" i="55"/>
  <c r="AJ262" i="55"/>
  <c r="AJ263" i="55"/>
  <c r="AJ264" i="55"/>
  <c r="AJ265" i="55"/>
  <c r="AJ266" i="55"/>
  <c r="AJ267" i="55"/>
  <c r="AJ268" i="55"/>
  <c r="AJ269" i="55"/>
  <c r="AJ270" i="55"/>
  <c r="AJ271" i="55"/>
  <c r="AJ272" i="55"/>
  <c r="AJ273" i="55"/>
  <c r="AJ274" i="55"/>
  <c r="AJ275" i="55"/>
  <c r="AJ276" i="55"/>
  <c r="AJ277" i="55"/>
  <c r="AJ278" i="55"/>
  <c r="AJ279" i="55"/>
  <c r="AJ280" i="55"/>
  <c r="AJ281" i="55"/>
  <c r="AJ282" i="55"/>
  <c r="AJ283" i="55"/>
  <c r="AJ284" i="55"/>
  <c r="AJ285" i="55"/>
  <c r="AJ286" i="55"/>
  <c r="AJ287" i="55"/>
  <c r="AJ288" i="55"/>
  <c r="AJ289" i="55"/>
  <c r="AJ290" i="55"/>
  <c r="AJ291" i="55"/>
  <c r="AJ292" i="55"/>
  <c r="AJ293" i="55"/>
  <c r="AJ294" i="55"/>
  <c r="AJ295" i="55"/>
  <c r="AJ296" i="55"/>
  <c r="AJ297" i="55"/>
  <c r="AJ298" i="55"/>
  <c r="AJ299" i="55"/>
  <c r="AJ300" i="55"/>
  <c r="AJ301" i="55"/>
  <c r="AJ302" i="55"/>
  <c r="AJ303" i="55"/>
  <c r="AJ304" i="55"/>
  <c r="AJ305" i="55"/>
  <c r="AJ306" i="55"/>
  <c r="AJ307" i="55"/>
  <c r="AJ308" i="55"/>
  <c r="AJ309" i="55"/>
  <c r="AJ310" i="55"/>
  <c r="AJ311" i="55"/>
  <c r="AJ312" i="55"/>
  <c r="AJ313" i="55"/>
  <c r="AJ314" i="55"/>
  <c r="AJ315" i="55"/>
  <c r="AJ316" i="55"/>
  <c r="AJ317" i="55"/>
  <c r="AJ318" i="55"/>
  <c r="AK320" i="55"/>
  <c r="AS78" i="55"/>
  <c r="AS79" i="55"/>
  <c r="AS80" i="55"/>
  <c r="AS81" i="55"/>
  <c r="AS82" i="55"/>
  <c r="AS83" i="55"/>
  <c r="AS84" i="55"/>
  <c r="AS85" i="55"/>
  <c r="AS86" i="55"/>
  <c r="AS87" i="55"/>
  <c r="AS88" i="55"/>
  <c r="AS89" i="55"/>
  <c r="AS90" i="55"/>
  <c r="AS91" i="55"/>
  <c r="AS92" i="55"/>
  <c r="AS93" i="55"/>
  <c r="AS94" i="55"/>
  <c r="AS95" i="55"/>
  <c r="AS96" i="55"/>
  <c r="AS97" i="55"/>
  <c r="AS98" i="55"/>
  <c r="AS99" i="55"/>
  <c r="AS100" i="55"/>
  <c r="AS101" i="55"/>
  <c r="AS102" i="55"/>
  <c r="AS103" i="55"/>
  <c r="AS104" i="55"/>
  <c r="AS105" i="55"/>
  <c r="AS106" i="55"/>
  <c r="AS107" i="55"/>
  <c r="AS108" i="55"/>
  <c r="AS109" i="55"/>
  <c r="AS110" i="55"/>
  <c r="AS111" i="55"/>
  <c r="AS112" i="55"/>
  <c r="AS113" i="55"/>
  <c r="AS114" i="55"/>
  <c r="AS115" i="55"/>
  <c r="AS116" i="55"/>
  <c r="AS117" i="55"/>
  <c r="AT320" i="55"/>
  <c r="F31" i="54"/>
  <c r="D31" i="54"/>
  <c r="E31" i="54"/>
  <c r="C31" i="54"/>
  <c r="B31" i="54"/>
  <c r="F32" i="54"/>
  <c r="E32" i="54"/>
  <c r="D32" i="54"/>
  <c r="C32" i="54"/>
  <c r="W239" i="54"/>
  <c r="AF239" i="54"/>
  <c r="AO239" i="54"/>
  <c r="W240" i="54"/>
  <c r="AF240" i="54"/>
  <c r="AO240" i="54"/>
  <c r="W241" i="54"/>
  <c r="AF241" i="54"/>
  <c r="AO241" i="54"/>
  <c r="W242" i="54"/>
  <c r="AF242" i="54"/>
  <c r="AO242" i="54"/>
  <c r="W243" i="54"/>
  <c r="AF243" i="54"/>
  <c r="AO243" i="54"/>
  <c r="W244" i="54"/>
  <c r="AF244" i="54"/>
  <c r="AO244" i="54"/>
  <c r="W245" i="54"/>
  <c r="AF245" i="54"/>
  <c r="AO245" i="54"/>
  <c r="W246" i="54"/>
  <c r="AF246" i="54"/>
  <c r="AO246" i="54"/>
  <c r="W247" i="54"/>
  <c r="AF247" i="54"/>
  <c r="AO247" i="54"/>
  <c r="W248" i="54"/>
  <c r="AF248" i="54"/>
  <c r="AO248" i="54"/>
  <c r="W249" i="54"/>
  <c r="AF249" i="54"/>
  <c r="AO249" i="54"/>
  <c r="W250" i="54"/>
  <c r="AF250" i="54"/>
  <c r="AO250" i="54"/>
  <c r="W251" i="54"/>
  <c r="AF251" i="54"/>
  <c r="AO251" i="54"/>
  <c r="W252" i="54"/>
  <c r="AF252" i="54"/>
  <c r="AO252" i="54"/>
  <c r="W253" i="54"/>
  <c r="AF253" i="54"/>
  <c r="AO253" i="54"/>
  <c r="W254" i="54"/>
  <c r="AF254" i="54"/>
  <c r="AO254" i="54"/>
  <c r="W255" i="54"/>
  <c r="AF255" i="54"/>
  <c r="AO255" i="54"/>
  <c r="W256" i="54"/>
  <c r="AF256" i="54"/>
  <c r="AO256" i="54"/>
  <c r="W257" i="54"/>
  <c r="AF257" i="54"/>
  <c r="AO257" i="54"/>
  <c r="W258" i="54"/>
  <c r="AF258" i="54"/>
  <c r="AO258" i="54"/>
  <c r="AX258" i="54"/>
  <c r="W259" i="54"/>
  <c r="AF259" i="54"/>
  <c r="AO259" i="54"/>
  <c r="AX259" i="54"/>
  <c r="W260" i="54"/>
  <c r="AF260" i="54"/>
  <c r="AO260" i="54"/>
  <c r="AX260" i="54"/>
  <c r="W261" i="54"/>
  <c r="AF261" i="54"/>
  <c r="AO261" i="54"/>
  <c r="AX261" i="54"/>
  <c r="W262" i="54"/>
  <c r="AF262" i="54"/>
  <c r="AO262" i="54"/>
  <c r="AX262" i="54"/>
  <c r="W263" i="54"/>
  <c r="AF263" i="54"/>
  <c r="AO263" i="54"/>
  <c r="AX263" i="54"/>
  <c r="W264" i="54"/>
  <c r="AF264" i="54"/>
  <c r="AO264" i="54"/>
  <c r="AX264" i="54"/>
  <c r="W265" i="54"/>
  <c r="AF265" i="54"/>
  <c r="AO265" i="54"/>
  <c r="AX265" i="54"/>
  <c r="W266" i="54"/>
  <c r="AF266" i="54"/>
  <c r="AO266" i="54"/>
  <c r="AX266" i="54"/>
  <c r="W267" i="54"/>
  <c r="AF267" i="54"/>
  <c r="AO267" i="54"/>
  <c r="AX267" i="54"/>
  <c r="W268" i="54"/>
  <c r="AF268" i="54"/>
  <c r="AO268" i="54"/>
  <c r="AX268" i="54"/>
  <c r="W269" i="54"/>
  <c r="AF269" i="54"/>
  <c r="AO269" i="54"/>
  <c r="AX269" i="54"/>
  <c r="W270" i="54"/>
  <c r="AF270" i="54"/>
  <c r="AO270" i="54"/>
  <c r="AX270" i="54"/>
  <c r="W271" i="54"/>
  <c r="AF271" i="54"/>
  <c r="AO271" i="54"/>
  <c r="AX271" i="54"/>
  <c r="W272" i="54"/>
  <c r="AF272" i="54"/>
  <c r="AO272" i="54"/>
  <c r="AX272" i="54"/>
  <c r="W273" i="54"/>
  <c r="AF273" i="54"/>
  <c r="AO273" i="54"/>
  <c r="AX273" i="54"/>
  <c r="W274" i="54"/>
  <c r="AF274" i="54"/>
  <c r="AO274" i="54"/>
  <c r="AX274" i="54"/>
  <c r="W275" i="54"/>
  <c r="AF275" i="54"/>
  <c r="AO275" i="54"/>
  <c r="AX275" i="54"/>
  <c r="W276" i="54"/>
  <c r="AF276" i="54"/>
  <c r="AO276" i="54"/>
  <c r="AX276" i="54"/>
  <c r="W277" i="54"/>
  <c r="AF277" i="54"/>
  <c r="AO277" i="54"/>
  <c r="AX277" i="54"/>
  <c r="W278" i="54"/>
  <c r="AF278" i="54"/>
  <c r="AO278" i="54"/>
  <c r="AX278" i="54"/>
  <c r="BG278" i="54"/>
  <c r="W279" i="54"/>
  <c r="AF279" i="54"/>
  <c r="AO279" i="54"/>
  <c r="AX279" i="54"/>
  <c r="BG279" i="54"/>
  <c r="W280" i="54"/>
  <c r="AF280" i="54"/>
  <c r="AO280" i="54"/>
  <c r="AX280" i="54"/>
  <c r="BG280" i="54"/>
  <c r="W281" i="54"/>
  <c r="AF281" i="54"/>
  <c r="AO281" i="54"/>
  <c r="AX281" i="54"/>
  <c r="BG281" i="54"/>
  <c r="W282" i="54"/>
  <c r="AF282" i="54"/>
  <c r="AO282" i="54"/>
  <c r="AX282" i="54"/>
  <c r="BG282" i="54"/>
  <c r="W283" i="54"/>
  <c r="AF283" i="54"/>
  <c r="AO283" i="54"/>
  <c r="AX283" i="54"/>
  <c r="BG283" i="54"/>
  <c r="W284" i="54"/>
  <c r="AF284" i="54"/>
  <c r="AO284" i="54"/>
  <c r="AX284" i="54"/>
  <c r="BG284" i="54"/>
  <c r="W285" i="54"/>
  <c r="AF285" i="54"/>
  <c r="AO285" i="54"/>
  <c r="AX285" i="54"/>
  <c r="BG285" i="54"/>
  <c r="W286" i="54"/>
  <c r="AF286" i="54"/>
  <c r="AO286" i="54"/>
  <c r="AX286" i="54"/>
  <c r="BG286" i="54"/>
  <c r="W287" i="54"/>
  <c r="AF287" i="54"/>
  <c r="AO287" i="54"/>
  <c r="AX287" i="54"/>
  <c r="BG287" i="54"/>
  <c r="W288" i="54"/>
  <c r="AF288" i="54"/>
  <c r="AO288" i="54"/>
  <c r="AX288" i="54"/>
  <c r="BG288" i="54"/>
  <c r="W289" i="54"/>
  <c r="AF289" i="54"/>
  <c r="AO289" i="54"/>
  <c r="AX289" i="54"/>
  <c r="BG289" i="54"/>
  <c r="W290" i="54"/>
  <c r="AF290" i="54"/>
  <c r="AO290" i="54"/>
  <c r="AX290" i="54"/>
  <c r="BG290" i="54"/>
  <c r="W291" i="54"/>
  <c r="AF291" i="54"/>
  <c r="AO291" i="54"/>
  <c r="AX291" i="54"/>
  <c r="BG291" i="54"/>
  <c r="W292" i="54"/>
  <c r="AF292" i="54"/>
  <c r="AO292" i="54"/>
  <c r="AX292" i="54"/>
  <c r="BG292" i="54"/>
  <c r="W293" i="54"/>
  <c r="AF293" i="54"/>
  <c r="AO293" i="54"/>
  <c r="AX293" i="54"/>
  <c r="BG293" i="54"/>
  <c r="W294" i="54"/>
  <c r="AF294" i="54"/>
  <c r="AO294" i="54"/>
  <c r="AX294" i="54"/>
  <c r="BG294" i="54"/>
  <c r="W295" i="54"/>
  <c r="AF295" i="54"/>
  <c r="AO295" i="54"/>
  <c r="AX295" i="54"/>
  <c r="BG295" i="54"/>
  <c r="W296" i="54"/>
  <c r="AF296" i="54"/>
  <c r="AO296" i="54"/>
  <c r="AX296" i="54"/>
  <c r="BG296" i="54"/>
  <c r="W297" i="54"/>
  <c r="AF297" i="54"/>
  <c r="AO297" i="54"/>
  <c r="AX297" i="54"/>
  <c r="BG297" i="54"/>
  <c r="W298" i="54"/>
  <c r="AF298" i="54"/>
  <c r="AO298" i="54"/>
  <c r="AX298" i="54"/>
  <c r="BG298" i="54"/>
  <c r="BP298" i="54"/>
  <c r="W299" i="54"/>
  <c r="AF299" i="54"/>
  <c r="AO299" i="54"/>
  <c r="AX299" i="54"/>
  <c r="BG299" i="54"/>
  <c r="BP299" i="54"/>
  <c r="W300" i="54"/>
  <c r="AF300" i="54"/>
  <c r="AO300" i="54"/>
  <c r="AX300" i="54"/>
  <c r="BG300" i="54"/>
  <c r="BP300" i="54"/>
  <c r="W301" i="54"/>
  <c r="AF301" i="54"/>
  <c r="AO301" i="54"/>
  <c r="AX301" i="54"/>
  <c r="BG301" i="54"/>
  <c r="BP301" i="54"/>
  <c r="W302" i="54"/>
  <c r="AF302" i="54"/>
  <c r="AO302" i="54"/>
  <c r="AX302" i="54"/>
  <c r="BG302" i="54"/>
  <c r="BP302" i="54"/>
  <c r="W303" i="54"/>
  <c r="AF303" i="54"/>
  <c r="AO303" i="54"/>
  <c r="AX303" i="54"/>
  <c r="BG303" i="54"/>
  <c r="BP303" i="54"/>
  <c r="W304" i="54"/>
  <c r="AF304" i="54"/>
  <c r="AO304" i="54"/>
  <c r="AX304" i="54"/>
  <c r="BG304" i="54"/>
  <c r="BP304" i="54"/>
  <c r="W305" i="54"/>
  <c r="AF305" i="54"/>
  <c r="AO305" i="54"/>
  <c r="AX305" i="54"/>
  <c r="BG305" i="54"/>
  <c r="BP305" i="54"/>
  <c r="W306" i="54"/>
  <c r="AF306" i="54"/>
  <c r="AO306" i="54"/>
  <c r="AX306" i="54"/>
  <c r="BG306" i="54"/>
  <c r="BP306" i="54"/>
  <c r="W307" i="54"/>
  <c r="AF307" i="54"/>
  <c r="AO307" i="54"/>
  <c r="AX307" i="54"/>
  <c r="BG307" i="54"/>
  <c r="BP307" i="54"/>
  <c r="W308" i="54"/>
  <c r="AF308" i="54"/>
  <c r="AO308" i="54"/>
  <c r="AX308" i="54"/>
  <c r="BG308" i="54"/>
  <c r="BP308" i="54"/>
  <c r="W309" i="54"/>
  <c r="AF309" i="54"/>
  <c r="AO309" i="54"/>
  <c r="AX309" i="54"/>
  <c r="BG309" i="54"/>
  <c r="BP309" i="54"/>
  <c r="W310" i="54"/>
  <c r="AF310" i="54"/>
  <c r="AO310" i="54"/>
  <c r="AX310" i="54"/>
  <c r="BG310" i="54"/>
  <c r="BP310" i="54"/>
  <c r="W311" i="54"/>
  <c r="AF311" i="54"/>
  <c r="AO311" i="54"/>
  <c r="AX311" i="54"/>
  <c r="BG311" i="54"/>
  <c r="BP311" i="54"/>
  <c r="W312" i="54"/>
  <c r="AF312" i="54"/>
  <c r="AO312" i="54"/>
  <c r="AX312" i="54"/>
  <c r="BG312" i="54"/>
  <c r="BP312" i="54"/>
  <c r="W313" i="54"/>
  <c r="AF313" i="54"/>
  <c r="AO313" i="54"/>
  <c r="AX313" i="54"/>
  <c r="BG313" i="54"/>
  <c r="BP313" i="54"/>
  <c r="W314" i="54"/>
  <c r="AF314" i="54"/>
  <c r="AO314" i="54"/>
  <c r="AX314" i="54"/>
  <c r="BG314" i="54"/>
  <c r="BP314" i="54"/>
  <c r="W315" i="54"/>
  <c r="AF315" i="54"/>
  <c r="AO315" i="54"/>
  <c r="AX315" i="54"/>
  <c r="BG315" i="54"/>
  <c r="BP315" i="54"/>
  <c r="W316" i="54"/>
  <c r="AF316" i="54"/>
  <c r="AO316" i="54"/>
  <c r="AX316" i="54"/>
  <c r="BG316" i="54"/>
  <c r="BP316" i="54"/>
  <c r="W317" i="54"/>
  <c r="AF317" i="54"/>
  <c r="AO317" i="54"/>
  <c r="AX317" i="54"/>
  <c r="BG317" i="54"/>
  <c r="BP317" i="54"/>
  <c r="W318" i="54"/>
  <c r="AF318" i="54"/>
  <c r="AO318" i="54"/>
  <c r="AX318" i="54"/>
  <c r="BG318" i="54"/>
  <c r="BP318" i="54"/>
  <c r="CK318" i="54"/>
  <c r="B32" i="54"/>
  <c r="H41" i="56"/>
  <c r="K42" i="56"/>
  <c r="T42" i="56"/>
  <c r="Z41" i="56"/>
  <c r="AC42" i="56"/>
  <c r="F32" i="56"/>
  <c r="E32" i="56"/>
  <c r="F40" i="56"/>
  <c r="X40" i="56"/>
  <c r="G41" i="56"/>
  <c r="Y41" i="56"/>
  <c r="D32" i="56"/>
  <c r="D40" i="56"/>
  <c r="V40" i="56"/>
  <c r="AI118" i="56"/>
  <c r="AI119" i="56"/>
  <c r="AI120" i="56"/>
  <c r="AI121" i="56"/>
  <c r="AI122" i="56"/>
  <c r="AI123" i="56"/>
  <c r="AI124" i="56"/>
  <c r="AI125" i="56"/>
  <c r="AI126" i="56"/>
  <c r="AI127" i="56"/>
  <c r="AI128" i="56"/>
  <c r="AI129" i="56"/>
  <c r="AI130" i="56"/>
  <c r="AI131" i="56"/>
  <c r="AI132" i="56"/>
  <c r="AI133" i="56"/>
  <c r="AI134" i="56"/>
  <c r="AI135" i="56"/>
  <c r="AI136" i="56"/>
  <c r="AI137" i="56"/>
  <c r="AI138" i="56"/>
  <c r="AI139" i="56"/>
  <c r="AI140" i="56"/>
  <c r="AI141" i="56"/>
  <c r="AI142" i="56"/>
  <c r="AI143" i="56"/>
  <c r="AI144" i="56"/>
  <c r="AI145" i="56"/>
  <c r="AI146" i="56"/>
  <c r="AI147" i="56"/>
  <c r="AI148" i="56"/>
  <c r="AI149" i="56"/>
  <c r="AI150" i="56"/>
  <c r="AI151" i="56"/>
  <c r="AI152" i="56"/>
  <c r="AI153" i="56"/>
  <c r="AI154" i="56"/>
  <c r="AI155" i="56"/>
  <c r="AI156" i="56"/>
  <c r="AI157" i="56"/>
  <c r="B32" i="56"/>
  <c r="C32" i="56"/>
  <c r="F31" i="56"/>
  <c r="E31" i="56"/>
  <c r="D31" i="56"/>
  <c r="C31" i="56"/>
  <c r="B31" i="56"/>
  <c r="H41" i="53"/>
  <c r="K42" i="53"/>
  <c r="T42" i="53"/>
  <c r="Z41" i="53"/>
  <c r="AC42" i="53"/>
  <c r="F32" i="53"/>
  <c r="F31" i="53"/>
  <c r="E31" i="53"/>
  <c r="E32" i="53"/>
  <c r="F40" i="53"/>
  <c r="X40" i="53"/>
  <c r="G41" i="53"/>
  <c r="Y41" i="53"/>
  <c r="D32" i="53"/>
  <c r="D31" i="53"/>
  <c r="C32" i="53"/>
  <c r="C31" i="53"/>
  <c r="V40" i="53"/>
  <c r="AI118" i="53"/>
  <c r="AI119" i="53"/>
  <c r="AI120" i="53"/>
  <c r="AI121" i="53"/>
  <c r="AI122" i="53"/>
  <c r="AI123" i="53"/>
  <c r="AI124" i="53"/>
  <c r="AI125" i="53"/>
  <c r="AI126" i="53"/>
  <c r="AI127" i="53"/>
  <c r="AI128" i="53"/>
  <c r="AI129" i="53"/>
  <c r="AI130" i="53"/>
  <c r="AI131" i="53"/>
  <c r="AI132" i="53"/>
  <c r="AI133" i="53"/>
  <c r="AI134" i="53"/>
  <c r="AI135" i="53"/>
  <c r="AI136" i="53"/>
  <c r="AI137" i="53"/>
  <c r="AI138" i="53"/>
  <c r="AI139" i="53"/>
  <c r="AI140" i="53"/>
  <c r="AI141" i="53"/>
  <c r="AI142" i="53"/>
  <c r="AI143" i="53"/>
  <c r="AI144" i="53"/>
  <c r="AI145" i="53"/>
  <c r="AI146" i="53"/>
  <c r="AI147" i="53"/>
  <c r="AI148" i="53"/>
  <c r="AI149" i="53"/>
  <c r="AI150" i="53"/>
  <c r="AI151" i="53"/>
  <c r="AI152" i="53"/>
  <c r="AI153" i="53"/>
  <c r="AI154" i="53"/>
  <c r="AI155" i="53"/>
  <c r="AI156" i="53"/>
  <c r="AI157" i="53"/>
  <c r="B32" i="53"/>
  <c r="B31" i="53"/>
  <c r="G32" i="54"/>
  <c r="G31" i="54"/>
  <c r="G32" i="56"/>
  <c r="G31" i="56"/>
  <c r="G32" i="53"/>
  <c r="G31" i="53"/>
  <c r="M41" i="35"/>
  <c r="B32" i="35"/>
  <c r="Q42" i="35"/>
  <c r="C32" i="35"/>
  <c r="O41" i="35"/>
  <c r="P42" i="35"/>
  <c r="D32" i="35"/>
  <c r="E32" i="35"/>
  <c r="K43" i="35"/>
  <c r="T43" i="35"/>
  <c r="F32" i="35"/>
  <c r="G32" i="35"/>
  <c r="B31" i="35"/>
  <c r="C31" i="35"/>
  <c r="D31" i="35"/>
  <c r="E31" i="35"/>
  <c r="F31" i="35"/>
  <c r="G31" i="35"/>
  <c r="F31" i="55"/>
  <c r="E31" i="55"/>
  <c r="D31" i="55"/>
  <c r="C31" i="55"/>
  <c r="B31" i="55"/>
  <c r="B32" i="55"/>
  <c r="C32" i="55"/>
  <c r="D32" i="55"/>
  <c r="E32" i="55"/>
  <c r="F32" i="55"/>
  <c r="G32" i="55"/>
  <c r="G31" i="55"/>
  <c r="C37" i="54"/>
  <c r="C36" i="54"/>
  <c r="C37" i="56"/>
  <c r="C36" i="56"/>
  <c r="C37" i="53"/>
  <c r="C36" i="53"/>
  <c r="C37" i="35"/>
  <c r="C36" i="35"/>
  <c r="C37" i="55"/>
  <c r="C36" i="55"/>
  <c r="W158" i="35"/>
  <c r="W159" i="35"/>
  <c r="W160" i="35"/>
  <c r="W161" i="35"/>
  <c r="W162" i="35"/>
  <c r="W163" i="35"/>
  <c r="W164" i="35"/>
  <c r="W165" i="35"/>
  <c r="W166" i="35"/>
  <c r="W167" i="35"/>
  <c r="W168" i="35"/>
  <c r="W169" i="35"/>
  <c r="W170" i="35"/>
  <c r="W171" i="35"/>
  <c r="W172" i="35"/>
  <c r="W173" i="35"/>
  <c r="W174" i="35"/>
  <c r="W175" i="35"/>
  <c r="W176" i="35"/>
  <c r="W177" i="35"/>
  <c r="W178" i="35"/>
  <c r="W179" i="35"/>
  <c r="W180" i="35"/>
  <c r="W181" i="35"/>
  <c r="W182" i="35"/>
  <c r="W183" i="35"/>
  <c r="W184" i="35"/>
  <c r="W185" i="35"/>
  <c r="W186" i="35"/>
  <c r="W187" i="35"/>
  <c r="W188" i="35"/>
  <c r="W189" i="35"/>
  <c r="W190" i="35"/>
  <c r="W191" i="35"/>
  <c r="W192" i="35"/>
  <c r="W193" i="35"/>
  <c r="W194" i="35"/>
  <c r="W195" i="35"/>
  <c r="W196" i="35"/>
  <c r="W197" i="35"/>
  <c r="W198" i="35"/>
  <c r="W199" i="35"/>
  <c r="W200" i="35"/>
  <c r="W201" i="35"/>
  <c r="W202" i="35"/>
  <c r="W203" i="35"/>
  <c r="W204" i="35"/>
  <c r="W205" i="35"/>
  <c r="W206" i="35"/>
  <c r="W207" i="35"/>
  <c r="W208" i="35"/>
  <c r="W209" i="35"/>
  <c r="W210" i="35"/>
  <c r="W211" i="35"/>
  <c r="W212" i="35"/>
  <c r="W213" i="35"/>
  <c r="W214" i="35"/>
  <c r="W215" i="35"/>
  <c r="W216" i="35"/>
  <c r="W217" i="35"/>
  <c r="W218" i="35"/>
  <c r="W219" i="35"/>
  <c r="W220" i="35"/>
  <c r="W221" i="35"/>
  <c r="W222" i="35"/>
  <c r="W223" i="35"/>
  <c r="W224" i="35"/>
  <c r="W225" i="35"/>
  <c r="W226" i="35"/>
  <c r="W227" i="35"/>
  <c r="W228" i="35"/>
  <c r="W229" i="35"/>
  <c r="W230" i="35"/>
  <c r="W231" i="35"/>
  <c r="W232" i="35"/>
  <c r="W233" i="35"/>
  <c r="W234" i="35"/>
  <c r="W235" i="35"/>
  <c r="W236" i="35"/>
  <c r="W237" i="35"/>
  <c r="W238" i="35"/>
  <c r="W239" i="35"/>
  <c r="W240" i="35"/>
  <c r="W241" i="35"/>
  <c r="W242" i="35"/>
  <c r="W243" i="35"/>
  <c r="W244" i="35"/>
  <c r="W245" i="35"/>
  <c r="W246" i="35"/>
  <c r="W247" i="35"/>
  <c r="W248" i="35"/>
  <c r="W249" i="35"/>
  <c r="W250" i="35"/>
  <c r="W251" i="35"/>
  <c r="W252" i="35"/>
  <c r="W253" i="35"/>
  <c r="W254" i="35"/>
  <c r="W255" i="35"/>
  <c r="W256" i="35"/>
  <c r="W257" i="35"/>
  <c r="W258" i="35"/>
  <c r="B179" i="35"/>
  <c r="W259" i="35"/>
  <c r="B180" i="35"/>
  <c r="W260" i="35"/>
  <c r="B181" i="35"/>
  <c r="W261" i="35"/>
  <c r="B182" i="35"/>
  <c r="W262" i="35"/>
  <c r="B183" i="35"/>
  <c r="W263" i="35"/>
  <c r="B184" i="35"/>
  <c r="W264" i="35"/>
  <c r="B185" i="35"/>
  <c r="W265" i="35"/>
  <c r="B186" i="35"/>
  <c r="W266" i="35"/>
  <c r="B187" i="35"/>
  <c r="W267" i="35"/>
  <c r="B188" i="35"/>
  <c r="W268" i="35"/>
  <c r="B189" i="35"/>
  <c r="W269" i="35"/>
  <c r="B190" i="35"/>
  <c r="W270" i="35"/>
  <c r="B191" i="35"/>
  <c r="W271" i="35"/>
  <c r="B192" i="35"/>
  <c r="W272" i="35"/>
  <c r="B193" i="35"/>
  <c r="W273" i="35"/>
  <c r="B194" i="35"/>
  <c r="W274" i="35"/>
  <c r="B195" i="35"/>
  <c r="W275" i="35"/>
  <c r="B196" i="35"/>
  <c r="W276" i="35"/>
  <c r="B197" i="35"/>
  <c r="W277" i="35"/>
  <c r="B198" i="35"/>
  <c r="W278" i="35"/>
  <c r="B199" i="35"/>
  <c r="W279" i="35"/>
  <c r="B200" i="35"/>
  <c r="W280" i="35"/>
  <c r="B201" i="35"/>
  <c r="W281" i="35"/>
  <c r="B202" i="35"/>
  <c r="W282" i="35"/>
  <c r="B203" i="35"/>
  <c r="W283" i="35"/>
  <c r="B204" i="35"/>
  <c r="W284" i="35"/>
  <c r="B205" i="35"/>
  <c r="W285" i="35"/>
  <c r="B206" i="35"/>
  <c r="W286" i="35"/>
  <c r="B207" i="35"/>
  <c r="W287" i="35"/>
  <c r="B208" i="35"/>
  <c r="W288" i="35"/>
  <c r="B209" i="35"/>
  <c r="W289" i="35"/>
  <c r="B210" i="35"/>
  <c r="W290" i="35"/>
  <c r="B211" i="35"/>
  <c r="W291" i="35"/>
  <c r="B212" i="35"/>
  <c r="W292" i="35"/>
  <c r="B213" i="35"/>
  <c r="W293" i="35"/>
  <c r="B214" i="35"/>
  <c r="W294" i="35"/>
  <c r="B215" i="35"/>
  <c r="W295" i="35"/>
  <c r="B216" i="35"/>
  <c r="W296" i="35"/>
  <c r="B217" i="35"/>
  <c r="W297" i="35"/>
  <c r="B218" i="35"/>
  <c r="W298" i="35"/>
  <c r="B219" i="35"/>
  <c r="W299" i="35"/>
  <c r="B220" i="35"/>
  <c r="W300" i="35"/>
  <c r="B221" i="35"/>
  <c r="W301" i="35"/>
  <c r="B222" i="35"/>
  <c r="W302" i="35"/>
  <c r="B223" i="35"/>
  <c r="W303" i="35"/>
  <c r="B224" i="35"/>
  <c r="W304" i="35"/>
  <c r="B225" i="35"/>
  <c r="W305" i="35"/>
  <c r="B226" i="35"/>
  <c r="W306" i="35"/>
  <c r="B227" i="35"/>
  <c r="W307" i="35"/>
  <c r="B228" i="35"/>
  <c r="W308" i="35"/>
  <c r="B229" i="35"/>
  <c r="W309" i="35"/>
  <c r="B230" i="35"/>
  <c r="W310" i="35"/>
  <c r="B231" i="35"/>
  <c r="W311" i="35"/>
  <c r="B232" i="35"/>
  <c r="W312" i="35"/>
  <c r="B233" i="35"/>
  <c r="W313" i="35"/>
  <c r="B234" i="35"/>
  <c r="W314" i="35"/>
  <c r="B235" i="35"/>
  <c r="W315" i="35"/>
  <c r="B236" i="35"/>
  <c r="W316" i="35"/>
  <c r="B237" i="35"/>
  <c r="W317" i="35"/>
  <c r="B238" i="35"/>
  <c r="W318" i="35"/>
  <c r="B179" i="56"/>
  <c r="B180" i="56"/>
  <c r="B181" i="56"/>
  <c r="B182" i="56"/>
  <c r="B183" i="56"/>
  <c r="B184" i="56"/>
  <c r="B185" i="56"/>
  <c r="B186" i="56"/>
  <c r="B187" i="56"/>
  <c r="B188" i="56"/>
  <c r="B189" i="56"/>
  <c r="B190" i="56"/>
  <c r="B191" i="56"/>
  <c r="B192" i="56"/>
  <c r="B193" i="56"/>
  <c r="B194" i="56"/>
  <c r="B195" i="56"/>
  <c r="B196" i="56"/>
  <c r="B197" i="56"/>
  <c r="B198" i="56"/>
  <c r="B199" i="56"/>
  <c r="B200" i="56"/>
  <c r="B201" i="56"/>
  <c r="B202" i="56"/>
  <c r="B203" i="56"/>
  <c r="B204" i="56"/>
  <c r="B205" i="56"/>
  <c r="B206" i="56"/>
  <c r="B207" i="56"/>
  <c r="B208" i="56"/>
  <c r="B209" i="56"/>
  <c r="B210" i="56"/>
  <c r="B211" i="56"/>
  <c r="B212" i="56"/>
  <c r="B213" i="56"/>
  <c r="B214" i="56"/>
  <c r="B215" i="56"/>
  <c r="B216" i="56"/>
  <c r="B217" i="56"/>
  <c r="B218" i="56"/>
  <c r="B219" i="56"/>
  <c r="B220" i="56"/>
  <c r="B221" i="56"/>
  <c r="B222" i="56"/>
  <c r="B223" i="56"/>
  <c r="B224" i="56"/>
  <c r="B225" i="56"/>
  <c r="B226" i="56"/>
  <c r="B227" i="56"/>
  <c r="B228" i="56"/>
  <c r="B229" i="56"/>
  <c r="B230" i="56"/>
  <c r="B231" i="56"/>
  <c r="B232" i="56"/>
  <c r="B233" i="56"/>
  <c r="B234" i="56"/>
  <c r="B235" i="56"/>
  <c r="B236" i="56"/>
  <c r="B237" i="56"/>
  <c r="B238" i="56"/>
  <c r="AF318" i="56"/>
  <c r="AF317" i="56"/>
  <c r="AF316" i="56"/>
  <c r="AF315" i="56"/>
  <c r="AF314" i="56"/>
  <c r="AF313" i="56"/>
  <c r="AF312" i="56"/>
  <c r="AF311" i="56"/>
  <c r="AF310" i="56"/>
  <c r="AF309" i="56"/>
  <c r="AF308" i="56"/>
  <c r="AF307" i="56"/>
  <c r="AF306" i="56"/>
  <c r="AF305" i="56"/>
  <c r="AF304" i="56"/>
  <c r="AF303" i="56"/>
  <c r="AF302" i="56"/>
  <c r="AF301" i="56"/>
  <c r="AF300" i="56"/>
  <c r="AF299" i="56"/>
  <c r="AF298" i="56"/>
  <c r="AF297" i="56"/>
  <c r="AF296" i="56"/>
  <c r="AF295" i="56"/>
  <c r="AF294" i="56"/>
  <c r="AF293" i="56"/>
  <c r="AF292" i="56"/>
  <c r="AF291" i="56"/>
  <c r="AF290" i="56"/>
  <c r="AF289" i="56"/>
  <c r="AF288" i="56"/>
  <c r="AF287" i="56"/>
  <c r="AF286" i="56"/>
  <c r="AF285" i="56"/>
  <c r="AF284" i="56"/>
  <c r="AF283" i="56"/>
  <c r="AF282" i="56"/>
  <c r="AF281" i="56"/>
  <c r="AF280" i="56"/>
  <c r="AF279" i="56"/>
  <c r="AF278" i="56"/>
  <c r="AF277" i="56"/>
  <c r="AF276" i="56"/>
  <c r="AF275" i="56"/>
  <c r="AF274" i="56"/>
  <c r="AF273" i="56"/>
  <c r="AF272" i="56"/>
  <c r="AF271" i="56"/>
  <c r="AF270" i="56"/>
  <c r="AF269" i="56"/>
  <c r="AF268" i="56"/>
  <c r="AF267" i="56"/>
  <c r="AF266" i="56"/>
  <c r="AF265" i="56"/>
  <c r="AF264" i="56"/>
  <c r="AF263" i="56"/>
  <c r="AF262" i="56"/>
  <c r="AF261" i="56"/>
  <c r="AF260" i="56"/>
  <c r="AF259" i="56"/>
  <c r="AF258" i="56"/>
  <c r="AF257" i="56"/>
  <c r="AF256" i="56"/>
  <c r="AF255" i="56"/>
  <c r="AF254" i="56"/>
  <c r="AF253" i="56"/>
  <c r="AF252" i="56"/>
  <c r="AF251" i="56"/>
  <c r="AF250" i="56"/>
  <c r="AF249" i="56"/>
  <c r="AF248" i="56"/>
  <c r="AF247" i="56"/>
  <c r="AF246" i="56"/>
  <c r="AF245" i="56"/>
  <c r="AF244" i="56"/>
  <c r="AF243" i="56"/>
  <c r="AF242" i="56"/>
  <c r="AF241" i="56"/>
  <c r="AF240" i="56"/>
  <c r="AF239" i="56"/>
  <c r="AF238" i="56"/>
  <c r="AF237" i="56"/>
  <c r="AF236" i="56"/>
  <c r="AF235" i="56"/>
  <c r="AF234" i="56"/>
  <c r="AF233" i="56"/>
  <c r="AF232" i="56"/>
  <c r="AF231" i="56"/>
  <c r="AF230" i="56"/>
  <c r="AF229" i="56"/>
  <c r="AF228" i="56"/>
  <c r="AF227" i="56"/>
  <c r="AF226" i="56"/>
  <c r="AF225" i="56"/>
  <c r="AF224" i="56"/>
  <c r="AF223" i="56"/>
  <c r="AF222" i="56"/>
  <c r="AF221" i="56"/>
  <c r="AF220" i="56"/>
  <c r="AF219" i="56"/>
  <c r="AF218" i="56"/>
  <c r="AF217" i="56"/>
  <c r="AF216" i="56"/>
  <c r="AF215" i="56"/>
  <c r="AF214" i="56"/>
  <c r="AF213" i="56"/>
  <c r="AF212" i="56"/>
  <c r="AF211" i="56"/>
  <c r="AF210" i="56"/>
  <c r="AF209" i="56"/>
  <c r="AF208" i="56"/>
  <c r="AF207" i="56"/>
  <c r="AF206" i="56"/>
  <c r="AF205" i="56"/>
  <c r="AF204" i="56"/>
  <c r="AF203" i="56"/>
  <c r="AF202" i="56"/>
  <c r="AF201" i="56"/>
  <c r="AF200" i="56"/>
  <c r="AF199" i="56"/>
  <c r="AF198" i="56"/>
  <c r="AF197" i="56"/>
  <c r="AF196" i="56"/>
  <c r="AF195" i="56"/>
  <c r="AF194" i="56"/>
  <c r="AF193" i="56"/>
  <c r="AF192" i="56"/>
  <c r="AF191" i="56"/>
  <c r="AF190" i="56"/>
  <c r="AF189" i="56"/>
  <c r="AF188" i="56"/>
  <c r="AF187" i="56"/>
  <c r="AF186" i="56"/>
  <c r="AF185" i="56"/>
  <c r="AF184" i="56"/>
  <c r="AF183" i="56"/>
  <c r="AF182" i="56"/>
  <c r="AF181" i="56"/>
  <c r="AF180" i="56"/>
  <c r="AF179" i="56"/>
  <c r="AF178" i="56"/>
  <c r="AF177" i="56"/>
  <c r="AF176" i="56"/>
  <c r="AF175" i="56"/>
  <c r="AF174" i="56"/>
  <c r="AF173" i="56"/>
  <c r="AF172" i="56"/>
  <c r="AF171" i="56"/>
  <c r="AF170" i="56"/>
  <c r="AF169" i="56"/>
  <c r="AF168" i="56"/>
  <c r="AF167" i="56"/>
  <c r="AF166" i="56"/>
  <c r="AF165" i="56"/>
  <c r="AF164" i="56"/>
  <c r="AF163" i="56"/>
  <c r="AF162" i="56"/>
  <c r="AF161" i="56"/>
  <c r="AF160" i="56"/>
  <c r="AF159" i="56"/>
  <c r="AF158" i="56"/>
  <c r="B179" i="53"/>
  <c r="B180" i="53"/>
  <c r="B181" i="53"/>
  <c r="B182" i="53"/>
  <c r="B183" i="53"/>
  <c r="B184" i="53"/>
  <c r="B185" i="53"/>
  <c r="B186" i="53"/>
  <c r="B187" i="53"/>
  <c r="B188" i="53"/>
  <c r="B189" i="53"/>
  <c r="B190" i="53"/>
  <c r="B191" i="53"/>
  <c r="B192" i="53"/>
  <c r="B193" i="53"/>
  <c r="B194" i="53"/>
  <c r="B195" i="53"/>
  <c r="B196" i="53"/>
  <c r="B197" i="53"/>
  <c r="B198" i="53"/>
  <c r="B199" i="53"/>
  <c r="B200" i="53"/>
  <c r="B201" i="53"/>
  <c r="B202" i="53"/>
  <c r="B203" i="53"/>
  <c r="B204" i="53"/>
  <c r="B205" i="53"/>
  <c r="B206" i="53"/>
  <c r="B207" i="53"/>
  <c r="B208" i="53"/>
  <c r="B209" i="53"/>
  <c r="B210" i="53"/>
  <c r="B211" i="53"/>
  <c r="B212" i="53"/>
  <c r="B213" i="53"/>
  <c r="B214" i="53"/>
  <c r="B215" i="53"/>
  <c r="B216" i="53"/>
  <c r="B217" i="53"/>
  <c r="B218" i="53"/>
  <c r="B219" i="53"/>
  <c r="B220" i="53"/>
  <c r="B221" i="53"/>
  <c r="B222" i="53"/>
  <c r="B223" i="53"/>
  <c r="B224" i="53"/>
  <c r="B225" i="53"/>
  <c r="B226" i="53"/>
  <c r="B227" i="53"/>
  <c r="B228" i="53"/>
  <c r="B229" i="53"/>
  <c r="B230" i="53"/>
  <c r="B231" i="53"/>
  <c r="B232" i="53"/>
  <c r="B233" i="53"/>
  <c r="B234" i="53"/>
  <c r="B235" i="53"/>
  <c r="B236" i="53"/>
  <c r="B237" i="53"/>
  <c r="B238" i="53"/>
  <c r="AF318" i="53"/>
  <c r="AF317" i="53"/>
  <c r="AF316" i="53"/>
  <c r="AF315" i="53"/>
  <c r="AF314" i="53"/>
  <c r="AF313" i="53"/>
  <c r="AF312" i="53"/>
  <c r="AF311" i="53"/>
  <c r="AF310" i="53"/>
  <c r="AF309" i="53"/>
  <c r="AF308" i="53"/>
  <c r="AF307" i="53"/>
  <c r="AF306" i="53"/>
  <c r="AF305" i="53"/>
  <c r="AF304" i="53"/>
  <c r="AF303" i="53"/>
  <c r="AF302" i="53"/>
  <c r="AF301" i="53"/>
  <c r="AF300" i="53"/>
  <c r="AF299" i="53"/>
  <c r="AF298" i="53"/>
  <c r="AF297" i="53"/>
  <c r="AF296" i="53"/>
  <c r="AF295" i="53"/>
  <c r="AF294" i="53"/>
  <c r="AF293" i="53"/>
  <c r="AF292" i="53"/>
  <c r="AF291" i="53"/>
  <c r="AF290" i="53"/>
  <c r="AF289" i="53"/>
  <c r="AF288" i="53"/>
  <c r="AF287" i="53"/>
  <c r="AF286" i="53"/>
  <c r="AF285" i="53"/>
  <c r="AF284" i="53"/>
  <c r="AF283" i="53"/>
  <c r="AF282" i="53"/>
  <c r="AF281" i="53"/>
  <c r="AF280" i="53"/>
  <c r="AF279" i="53"/>
  <c r="AF278" i="53"/>
  <c r="AF277" i="53"/>
  <c r="AF276" i="53"/>
  <c r="AF275" i="53"/>
  <c r="AF274" i="53"/>
  <c r="AF273" i="53"/>
  <c r="AF272" i="53"/>
  <c r="AF271" i="53"/>
  <c r="AF270" i="53"/>
  <c r="AF269" i="53"/>
  <c r="AF268" i="53"/>
  <c r="AF267" i="53"/>
  <c r="AF266" i="53"/>
  <c r="AF265" i="53"/>
  <c r="AF264" i="53"/>
  <c r="AF263" i="53"/>
  <c r="AF262" i="53"/>
  <c r="AF261" i="53"/>
  <c r="AF260" i="53"/>
  <c r="AF259" i="53"/>
  <c r="AF258" i="53"/>
  <c r="AF257" i="53"/>
  <c r="AF256" i="53"/>
  <c r="AF255" i="53"/>
  <c r="AF254" i="53"/>
  <c r="AF253" i="53"/>
  <c r="AF252" i="53"/>
  <c r="AF251" i="53"/>
  <c r="AF250" i="53"/>
  <c r="AF249" i="53"/>
  <c r="AF248" i="53"/>
  <c r="AF247" i="53"/>
  <c r="AF246" i="53"/>
  <c r="AF245" i="53"/>
  <c r="AF244" i="53"/>
  <c r="AF243" i="53"/>
  <c r="AF242" i="53"/>
  <c r="AF241" i="53"/>
  <c r="AF240" i="53"/>
  <c r="AF239" i="53"/>
  <c r="AF238" i="53"/>
  <c r="AF237" i="53"/>
  <c r="AF236" i="53"/>
  <c r="AF235" i="53"/>
  <c r="AF234" i="53"/>
  <c r="AF233" i="53"/>
  <c r="AF232" i="53"/>
  <c r="AF231" i="53"/>
  <c r="AF230" i="53"/>
  <c r="AF229" i="53"/>
  <c r="AF228" i="53"/>
  <c r="AF227" i="53"/>
  <c r="AF226" i="53"/>
  <c r="AF225" i="53"/>
  <c r="AF224" i="53"/>
  <c r="AF223" i="53"/>
  <c r="AF222" i="53"/>
  <c r="AF221" i="53"/>
  <c r="AF220" i="53"/>
  <c r="AF219" i="53"/>
  <c r="AF218" i="53"/>
  <c r="AF217" i="53"/>
  <c r="AF216" i="53"/>
  <c r="AF215" i="53"/>
  <c r="AF214" i="53"/>
  <c r="AF213" i="53"/>
  <c r="AF212" i="53"/>
  <c r="AF211" i="53"/>
  <c r="AF210" i="53"/>
  <c r="AF209" i="53"/>
  <c r="AF208" i="53"/>
  <c r="AF207" i="53"/>
  <c r="AF206" i="53"/>
  <c r="AF205" i="53"/>
  <c r="AF204" i="53"/>
  <c r="AF203" i="53"/>
  <c r="AF202" i="53"/>
  <c r="AF201" i="53"/>
  <c r="AF200" i="53"/>
  <c r="AF199" i="53"/>
  <c r="AF198" i="53"/>
  <c r="AF197" i="53"/>
  <c r="AF196" i="53"/>
  <c r="AF195" i="53"/>
  <c r="AF194" i="53"/>
  <c r="AF193" i="53"/>
  <c r="AF192" i="53"/>
  <c r="AF191" i="53"/>
  <c r="AF190" i="53"/>
  <c r="AF189" i="53"/>
  <c r="AF188" i="53"/>
  <c r="AF187" i="53"/>
  <c r="AF186" i="53"/>
  <c r="AF185" i="53"/>
  <c r="AF184" i="53"/>
  <c r="AF183" i="53"/>
  <c r="AF182" i="53"/>
  <c r="AF181" i="53"/>
  <c r="AF180" i="53"/>
  <c r="AF179" i="53"/>
  <c r="AF178" i="53"/>
  <c r="AF177" i="53"/>
  <c r="AF176" i="53"/>
  <c r="AF175" i="53"/>
  <c r="AF174" i="53"/>
  <c r="AF173" i="53"/>
  <c r="AF172" i="53"/>
  <c r="AF171" i="53"/>
  <c r="AF170" i="53"/>
  <c r="AF169" i="53"/>
  <c r="AF168" i="53"/>
  <c r="AF167" i="53"/>
  <c r="AF166" i="53"/>
  <c r="AF165" i="53"/>
  <c r="AF164" i="53"/>
  <c r="AF163" i="53"/>
  <c r="AF162" i="53"/>
  <c r="AF161" i="53"/>
  <c r="AF160" i="53"/>
  <c r="AF159" i="53"/>
  <c r="AF158" i="53"/>
  <c r="K173" i="29"/>
  <c r="K172" i="29"/>
  <c r="K171" i="29"/>
  <c r="K170" i="29"/>
  <c r="K169" i="29"/>
  <c r="K168" i="29"/>
  <c r="K167" i="29"/>
  <c r="K166" i="29"/>
  <c r="K165" i="29"/>
  <c r="K164" i="29"/>
  <c r="K163" i="29"/>
  <c r="K162" i="29"/>
  <c r="K161" i="29"/>
  <c r="K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K131" i="29"/>
  <c r="K130" i="29"/>
  <c r="K129" i="29"/>
  <c r="K128" i="29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K99" i="29"/>
  <c r="K98" i="29"/>
  <c r="K97" i="29"/>
  <c r="K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J12" i="58"/>
  <c r="I12" i="58"/>
  <c r="J11" i="58"/>
  <c r="I11" i="58"/>
  <c r="J10" i="58"/>
  <c r="I10" i="58"/>
  <c r="J9" i="58"/>
  <c r="I9" i="58"/>
  <c r="J8" i="58"/>
  <c r="I8" i="58"/>
  <c r="J7" i="58"/>
  <c r="I7" i="58"/>
  <c r="J6" i="58"/>
  <c r="I6" i="58"/>
  <c r="J5" i="58"/>
  <c r="I5" i="58"/>
  <c r="J4" i="58"/>
  <c r="I4" i="58"/>
  <c r="J3" i="58"/>
  <c r="I3" i="58"/>
  <c r="J2" i="58"/>
  <c r="I2" i="58"/>
  <c r="H12" i="58"/>
  <c r="H11" i="58"/>
  <c r="H10" i="58"/>
  <c r="H9" i="58"/>
  <c r="H8" i="58"/>
  <c r="H7" i="58"/>
  <c r="H6" i="58"/>
  <c r="H5" i="58"/>
  <c r="H4" i="58"/>
  <c r="H3" i="58"/>
  <c r="C100" i="2"/>
  <c r="L100" i="2"/>
  <c r="C19" i="2"/>
  <c r="C20" i="2"/>
  <c r="D20" i="2"/>
  <c r="F20" i="2"/>
  <c r="P20" i="2"/>
  <c r="C21" i="2"/>
  <c r="D21" i="2"/>
  <c r="F21" i="2"/>
  <c r="P21" i="2"/>
  <c r="C22" i="2"/>
  <c r="D22" i="2"/>
  <c r="F22" i="2"/>
  <c r="P22" i="2"/>
  <c r="C23" i="2"/>
  <c r="D23" i="2"/>
  <c r="F23" i="2"/>
  <c r="P23" i="2"/>
  <c r="C24" i="2"/>
  <c r="D24" i="2"/>
  <c r="F24" i="2"/>
  <c r="P24" i="2"/>
  <c r="C25" i="2"/>
  <c r="D25" i="2"/>
  <c r="F25" i="2"/>
  <c r="P25" i="2"/>
  <c r="C26" i="2"/>
  <c r="D26" i="2"/>
  <c r="F26" i="2"/>
  <c r="P26" i="2"/>
  <c r="C27" i="2"/>
  <c r="D27" i="2"/>
  <c r="F27" i="2"/>
  <c r="P27" i="2"/>
  <c r="C28" i="2"/>
  <c r="D28" i="2"/>
  <c r="F28" i="2"/>
  <c r="P28" i="2"/>
  <c r="C29" i="2"/>
  <c r="D29" i="2"/>
  <c r="F29" i="2"/>
  <c r="P29" i="2"/>
  <c r="C30" i="2"/>
  <c r="D30" i="2"/>
  <c r="F30" i="2"/>
  <c r="P30" i="2"/>
  <c r="C31" i="2"/>
  <c r="D31" i="2"/>
  <c r="F31" i="2"/>
  <c r="P31" i="2"/>
  <c r="C32" i="2"/>
  <c r="D32" i="2"/>
  <c r="F32" i="2"/>
  <c r="P32" i="2"/>
  <c r="C33" i="2"/>
  <c r="D33" i="2"/>
  <c r="F33" i="2"/>
  <c r="P33" i="2"/>
  <c r="C34" i="2"/>
  <c r="D34" i="2"/>
  <c r="F34" i="2"/>
  <c r="P34" i="2"/>
  <c r="C35" i="2"/>
  <c r="D35" i="2"/>
  <c r="F35" i="2"/>
  <c r="P35" i="2"/>
  <c r="C36" i="2"/>
  <c r="D36" i="2"/>
  <c r="F36" i="2"/>
  <c r="P36" i="2"/>
  <c r="C37" i="2"/>
  <c r="D37" i="2"/>
  <c r="F37" i="2"/>
  <c r="P37" i="2"/>
  <c r="C38" i="2"/>
  <c r="D38" i="2"/>
  <c r="F38" i="2"/>
  <c r="P38" i="2"/>
  <c r="C39" i="2"/>
  <c r="D39" i="2"/>
  <c r="F39" i="2"/>
  <c r="P39" i="2"/>
  <c r="C40" i="2"/>
  <c r="D40" i="2"/>
  <c r="F40" i="2"/>
  <c r="P40" i="2"/>
  <c r="C41" i="2"/>
  <c r="D41" i="2"/>
  <c r="F41" i="2"/>
  <c r="P41" i="2"/>
  <c r="C42" i="2"/>
  <c r="D42" i="2"/>
  <c r="F42" i="2"/>
  <c r="P42" i="2"/>
  <c r="C43" i="2"/>
  <c r="D43" i="2"/>
  <c r="F43" i="2"/>
  <c r="P43" i="2"/>
  <c r="C44" i="2"/>
  <c r="D44" i="2"/>
  <c r="F44" i="2"/>
  <c r="P44" i="2"/>
  <c r="C45" i="2"/>
  <c r="D45" i="2"/>
  <c r="F45" i="2"/>
  <c r="P45" i="2"/>
  <c r="C46" i="2"/>
  <c r="D46" i="2"/>
  <c r="F46" i="2"/>
  <c r="P46" i="2"/>
  <c r="C47" i="2"/>
  <c r="D47" i="2"/>
  <c r="F47" i="2"/>
  <c r="P47" i="2"/>
  <c r="C48" i="2"/>
  <c r="D48" i="2"/>
  <c r="F48" i="2"/>
  <c r="P48" i="2"/>
  <c r="C49" i="2"/>
  <c r="D49" i="2"/>
  <c r="F49" i="2"/>
  <c r="P49" i="2"/>
  <c r="C50" i="2"/>
  <c r="D50" i="2"/>
  <c r="F50" i="2"/>
  <c r="P50" i="2"/>
  <c r="C51" i="2"/>
  <c r="D51" i="2"/>
  <c r="F51" i="2"/>
  <c r="P51" i="2"/>
  <c r="C52" i="2"/>
  <c r="D52" i="2"/>
  <c r="F52" i="2"/>
  <c r="P52" i="2"/>
  <c r="C53" i="2"/>
  <c r="D53" i="2"/>
  <c r="F53" i="2"/>
  <c r="P53" i="2"/>
  <c r="C54" i="2"/>
  <c r="D54" i="2"/>
  <c r="F54" i="2"/>
  <c r="P54" i="2"/>
  <c r="C55" i="2"/>
  <c r="D55" i="2"/>
  <c r="F55" i="2"/>
  <c r="P55" i="2"/>
  <c r="C56" i="2"/>
  <c r="D56" i="2"/>
  <c r="F56" i="2"/>
  <c r="P56" i="2"/>
  <c r="C57" i="2"/>
  <c r="D57" i="2"/>
  <c r="F57" i="2"/>
  <c r="P57" i="2"/>
  <c r="C58" i="2"/>
  <c r="D58" i="2"/>
  <c r="F58" i="2"/>
  <c r="P58" i="2"/>
  <c r="C59" i="2"/>
  <c r="D59" i="2"/>
  <c r="F59" i="2"/>
  <c r="P59" i="2"/>
  <c r="C60" i="2"/>
  <c r="D60" i="2"/>
  <c r="F60" i="2"/>
  <c r="P60" i="2"/>
  <c r="C61" i="2"/>
  <c r="D61" i="2"/>
  <c r="F61" i="2"/>
  <c r="P61" i="2"/>
  <c r="C62" i="2"/>
  <c r="D62" i="2"/>
  <c r="F62" i="2"/>
  <c r="P62" i="2"/>
  <c r="C63" i="2"/>
  <c r="D63" i="2"/>
  <c r="F63" i="2"/>
  <c r="P63" i="2"/>
  <c r="C64" i="2"/>
  <c r="D64" i="2"/>
  <c r="F64" i="2"/>
  <c r="P64" i="2"/>
  <c r="C65" i="2"/>
  <c r="D65" i="2"/>
  <c r="F65" i="2"/>
  <c r="P65" i="2"/>
  <c r="C66" i="2"/>
  <c r="D66" i="2"/>
  <c r="F66" i="2"/>
  <c r="P66" i="2"/>
  <c r="C67" i="2"/>
  <c r="D67" i="2"/>
  <c r="F67" i="2"/>
  <c r="P67" i="2"/>
  <c r="C68" i="2"/>
  <c r="D68" i="2"/>
  <c r="F68" i="2"/>
  <c r="P68" i="2"/>
  <c r="C69" i="2"/>
  <c r="D69" i="2"/>
  <c r="F69" i="2"/>
  <c r="P69" i="2"/>
  <c r="C70" i="2"/>
  <c r="D70" i="2"/>
  <c r="F70" i="2"/>
  <c r="P70" i="2"/>
  <c r="C71" i="2"/>
  <c r="D71" i="2"/>
  <c r="F71" i="2"/>
  <c r="P71" i="2"/>
  <c r="C72" i="2"/>
  <c r="D72" i="2"/>
  <c r="F72" i="2"/>
  <c r="P72" i="2"/>
  <c r="C73" i="2"/>
  <c r="D73" i="2"/>
  <c r="F73" i="2"/>
  <c r="P73" i="2"/>
  <c r="C74" i="2"/>
  <c r="D74" i="2"/>
  <c r="F74" i="2"/>
  <c r="P74" i="2"/>
  <c r="C75" i="2"/>
  <c r="D75" i="2"/>
  <c r="F75" i="2"/>
  <c r="P75" i="2"/>
  <c r="C76" i="2"/>
  <c r="D76" i="2"/>
  <c r="F76" i="2"/>
  <c r="P76" i="2"/>
  <c r="C77" i="2"/>
  <c r="D77" i="2"/>
  <c r="F77" i="2"/>
  <c r="P77" i="2"/>
  <c r="C78" i="2"/>
  <c r="D78" i="2"/>
  <c r="F78" i="2"/>
  <c r="P78" i="2"/>
  <c r="C79" i="2"/>
  <c r="D79" i="2"/>
  <c r="F79" i="2"/>
  <c r="P79" i="2"/>
  <c r="C80" i="2"/>
  <c r="D80" i="2"/>
  <c r="F80" i="2"/>
  <c r="P80" i="2"/>
  <c r="C81" i="2"/>
  <c r="D81" i="2"/>
  <c r="F81" i="2"/>
  <c r="P81" i="2"/>
  <c r="C82" i="2"/>
  <c r="D82" i="2"/>
  <c r="F82" i="2"/>
  <c r="P82" i="2"/>
  <c r="C83" i="2"/>
  <c r="D83" i="2"/>
  <c r="F83" i="2"/>
  <c r="P83" i="2"/>
  <c r="C84" i="2"/>
  <c r="D84" i="2"/>
  <c r="F84" i="2"/>
  <c r="P84" i="2"/>
  <c r="C85" i="2"/>
  <c r="D85" i="2"/>
  <c r="F85" i="2"/>
  <c r="P85" i="2"/>
  <c r="C86" i="2"/>
  <c r="D86" i="2"/>
  <c r="F86" i="2"/>
  <c r="P86" i="2"/>
  <c r="C87" i="2"/>
  <c r="D87" i="2"/>
  <c r="F87" i="2"/>
  <c r="P87" i="2"/>
  <c r="C88" i="2"/>
  <c r="D88" i="2"/>
  <c r="F88" i="2"/>
  <c r="P88" i="2"/>
  <c r="C89" i="2"/>
  <c r="D89" i="2"/>
  <c r="F89" i="2"/>
  <c r="P89" i="2"/>
  <c r="C90" i="2"/>
  <c r="D90" i="2"/>
  <c r="F90" i="2"/>
  <c r="P90" i="2"/>
  <c r="C91" i="2"/>
  <c r="D91" i="2"/>
  <c r="F91" i="2"/>
  <c r="P91" i="2"/>
  <c r="C92" i="2"/>
  <c r="D92" i="2"/>
  <c r="F92" i="2"/>
  <c r="P92" i="2"/>
  <c r="C93" i="2"/>
  <c r="D93" i="2"/>
  <c r="F93" i="2"/>
  <c r="P93" i="2"/>
  <c r="C94" i="2"/>
  <c r="D94" i="2"/>
  <c r="F94" i="2"/>
  <c r="P94" i="2"/>
  <c r="C95" i="2"/>
  <c r="D95" i="2"/>
  <c r="F95" i="2"/>
  <c r="P95" i="2"/>
  <c r="C96" i="2"/>
  <c r="D96" i="2"/>
  <c r="F96" i="2"/>
  <c r="P96" i="2"/>
  <c r="C97" i="2"/>
  <c r="D97" i="2"/>
  <c r="F97" i="2"/>
  <c r="P97" i="2"/>
  <c r="C98" i="2"/>
  <c r="D98" i="2"/>
  <c r="F98" i="2"/>
  <c r="P98" i="2"/>
  <c r="C99" i="2"/>
  <c r="D99" i="2"/>
  <c r="F99" i="2"/>
  <c r="P99" i="2"/>
  <c r="D100" i="2"/>
  <c r="F100" i="2"/>
  <c r="P100" i="2"/>
  <c r="C101" i="2"/>
  <c r="D101" i="2"/>
  <c r="F101" i="2"/>
  <c r="P101" i="2"/>
  <c r="C102" i="2"/>
  <c r="D102" i="2"/>
  <c r="F102" i="2"/>
  <c r="P102" i="2"/>
  <c r="C103" i="2"/>
  <c r="D103" i="2"/>
  <c r="F103" i="2"/>
  <c r="P103" i="2"/>
  <c r="C104" i="2"/>
  <c r="D104" i="2"/>
  <c r="F104" i="2"/>
  <c r="P104" i="2"/>
  <c r="C105" i="2"/>
  <c r="D105" i="2"/>
  <c r="F105" i="2"/>
  <c r="P105" i="2"/>
  <c r="C106" i="2"/>
  <c r="D106" i="2"/>
  <c r="F106" i="2"/>
  <c r="P106" i="2"/>
  <c r="C107" i="2"/>
  <c r="D107" i="2"/>
  <c r="F107" i="2"/>
  <c r="P107" i="2"/>
  <c r="C108" i="2"/>
  <c r="D108" i="2"/>
  <c r="F108" i="2"/>
  <c r="P108" i="2"/>
  <c r="C109" i="2"/>
  <c r="D109" i="2"/>
  <c r="F109" i="2"/>
  <c r="P109" i="2"/>
  <c r="C110" i="2"/>
  <c r="D110" i="2"/>
  <c r="F110" i="2"/>
  <c r="P110" i="2"/>
  <c r="C111" i="2"/>
  <c r="D111" i="2"/>
  <c r="F111" i="2"/>
  <c r="P111" i="2"/>
  <c r="C112" i="2"/>
  <c r="D112" i="2"/>
  <c r="F112" i="2"/>
  <c r="P112" i="2"/>
  <c r="C113" i="2"/>
  <c r="D113" i="2"/>
  <c r="F113" i="2"/>
  <c r="P113" i="2"/>
  <c r="C114" i="2"/>
  <c r="D114" i="2"/>
  <c r="F114" i="2"/>
  <c r="P114" i="2"/>
  <c r="C115" i="2"/>
  <c r="D115" i="2"/>
  <c r="F115" i="2"/>
  <c r="P115" i="2"/>
  <c r="C116" i="2"/>
  <c r="D116" i="2"/>
  <c r="F116" i="2"/>
  <c r="P116" i="2"/>
  <c r="C117" i="2"/>
  <c r="D117" i="2"/>
  <c r="F117" i="2"/>
  <c r="P117" i="2"/>
  <c r="C118" i="2"/>
  <c r="D118" i="2"/>
  <c r="F118" i="2"/>
  <c r="P118" i="2"/>
  <c r="C119" i="2"/>
  <c r="D119" i="2"/>
  <c r="F119" i="2"/>
  <c r="P119" i="2"/>
  <c r="C120" i="2"/>
  <c r="D120" i="2"/>
  <c r="F120" i="2"/>
  <c r="P120" i="2"/>
  <c r="C121" i="2"/>
  <c r="D121" i="2"/>
  <c r="F121" i="2"/>
  <c r="P121" i="2"/>
  <c r="C122" i="2"/>
  <c r="D122" i="2"/>
  <c r="F122" i="2"/>
  <c r="P122" i="2"/>
  <c r="C123" i="2"/>
  <c r="D123" i="2"/>
  <c r="F123" i="2"/>
  <c r="P123" i="2"/>
  <c r="C124" i="2"/>
  <c r="D124" i="2"/>
  <c r="F124" i="2"/>
  <c r="P124" i="2"/>
  <c r="C125" i="2"/>
  <c r="D125" i="2"/>
  <c r="F125" i="2"/>
  <c r="P125" i="2"/>
  <c r="C126" i="2"/>
  <c r="D126" i="2"/>
  <c r="F126" i="2"/>
  <c r="P126" i="2"/>
  <c r="C127" i="2"/>
  <c r="D127" i="2"/>
  <c r="F127" i="2"/>
  <c r="P127" i="2"/>
  <c r="C128" i="2"/>
  <c r="D128" i="2"/>
  <c r="F128" i="2"/>
  <c r="P128" i="2"/>
  <c r="C129" i="2"/>
  <c r="D129" i="2"/>
  <c r="F129" i="2"/>
  <c r="P129" i="2"/>
  <c r="C130" i="2"/>
  <c r="D130" i="2"/>
  <c r="F130" i="2"/>
  <c r="P130" i="2"/>
  <c r="C131" i="2"/>
  <c r="D131" i="2"/>
  <c r="F131" i="2"/>
  <c r="P131" i="2"/>
  <c r="C132" i="2"/>
  <c r="D132" i="2"/>
  <c r="F132" i="2"/>
  <c r="P132" i="2"/>
  <c r="C133" i="2"/>
  <c r="D133" i="2"/>
  <c r="F133" i="2"/>
  <c r="P133" i="2"/>
  <c r="C134" i="2"/>
  <c r="D134" i="2"/>
  <c r="F134" i="2"/>
  <c r="P134" i="2"/>
  <c r="C135" i="2"/>
  <c r="D135" i="2"/>
  <c r="F135" i="2"/>
  <c r="P135" i="2"/>
  <c r="C136" i="2"/>
  <c r="D136" i="2"/>
  <c r="F136" i="2"/>
  <c r="P136" i="2"/>
  <c r="C137" i="2"/>
  <c r="D137" i="2"/>
  <c r="F137" i="2"/>
  <c r="P137" i="2"/>
  <c r="C138" i="2"/>
  <c r="D138" i="2"/>
  <c r="F138" i="2"/>
  <c r="P138" i="2"/>
  <c r="C139" i="2"/>
  <c r="D139" i="2"/>
  <c r="F139" i="2"/>
  <c r="P139" i="2"/>
  <c r="C140" i="2"/>
  <c r="D140" i="2"/>
  <c r="F140" i="2"/>
  <c r="P140" i="2"/>
  <c r="C141" i="2"/>
  <c r="D141" i="2"/>
  <c r="F141" i="2"/>
  <c r="P141" i="2"/>
  <c r="C142" i="2"/>
  <c r="D142" i="2"/>
  <c r="F142" i="2"/>
  <c r="P142" i="2"/>
  <c r="C143" i="2"/>
  <c r="D143" i="2"/>
  <c r="F143" i="2"/>
  <c r="P143" i="2"/>
  <c r="C144" i="2"/>
  <c r="D144" i="2"/>
  <c r="F144" i="2"/>
  <c r="P144" i="2"/>
  <c r="C145" i="2"/>
  <c r="D145" i="2"/>
  <c r="F145" i="2"/>
  <c r="P145" i="2"/>
  <c r="C146" i="2"/>
  <c r="D146" i="2"/>
  <c r="F146" i="2"/>
  <c r="P146" i="2"/>
  <c r="C147" i="2"/>
  <c r="D147" i="2"/>
  <c r="F147" i="2"/>
  <c r="P147" i="2"/>
  <c r="D148" i="2"/>
  <c r="F148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G20" i="2"/>
  <c r="H20" i="2"/>
  <c r="N20" i="2"/>
  <c r="G21" i="2"/>
  <c r="H21" i="2"/>
  <c r="N21" i="2"/>
  <c r="G22" i="2"/>
  <c r="H22" i="2"/>
  <c r="N22" i="2"/>
  <c r="G23" i="2"/>
  <c r="H23" i="2"/>
  <c r="N23" i="2"/>
  <c r="G24" i="2"/>
  <c r="H24" i="2"/>
  <c r="N24" i="2"/>
  <c r="G25" i="2"/>
  <c r="H25" i="2"/>
  <c r="N25" i="2"/>
  <c r="G26" i="2"/>
  <c r="H26" i="2"/>
  <c r="N26" i="2"/>
  <c r="G27" i="2"/>
  <c r="H27" i="2"/>
  <c r="N27" i="2"/>
  <c r="G28" i="2"/>
  <c r="H28" i="2"/>
  <c r="N28" i="2"/>
  <c r="G29" i="2"/>
  <c r="H29" i="2"/>
  <c r="N29" i="2"/>
  <c r="G30" i="2"/>
  <c r="H30" i="2"/>
  <c r="N30" i="2"/>
  <c r="G31" i="2"/>
  <c r="H31" i="2"/>
  <c r="N31" i="2"/>
  <c r="G32" i="2"/>
  <c r="H32" i="2"/>
  <c r="N32" i="2"/>
  <c r="G33" i="2"/>
  <c r="H33" i="2"/>
  <c r="N33" i="2"/>
  <c r="G34" i="2"/>
  <c r="H34" i="2"/>
  <c r="N34" i="2"/>
  <c r="G35" i="2"/>
  <c r="H35" i="2"/>
  <c r="N35" i="2"/>
  <c r="G36" i="2"/>
  <c r="H36" i="2"/>
  <c r="N36" i="2"/>
  <c r="G37" i="2"/>
  <c r="H37" i="2"/>
  <c r="N37" i="2"/>
  <c r="G38" i="2"/>
  <c r="H38" i="2"/>
  <c r="N38" i="2"/>
  <c r="G39" i="2"/>
  <c r="H39" i="2"/>
  <c r="N39" i="2"/>
  <c r="G40" i="2"/>
  <c r="H40" i="2"/>
  <c r="N40" i="2"/>
  <c r="G41" i="2"/>
  <c r="H41" i="2"/>
  <c r="N41" i="2"/>
  <c r="G42" i="2"/>
  <c r="H42" i="2"/>
  <c r="N42" i="2"/>
  <c r="G43" i="2"/>
  <c r="H43" i="2"/>
  <c r="N43" i="2"/>
  <c r="G44" i="2"/>
  <c r="H44" i="2"/>
  <c r="N44" i="2"/>
  <c r="G45" i="2"/>
  <c r="H45" i="2"/>
  <c r="N45" i="2"/>
  <c r="G46" i="2"/>
  <c r="H46" i="2"/>
  <c r="N46" i="2"/>
  <c r="G47" i="2"/>
  <c r="H47" i="2"/>
  <c r="N47" i="2"/>
  <c r="G48" i="2"/>
  <c r="H48" i="2"/>
  <c r="N48" i="2"/>
  <c r="G49" i="2"/>
  <c r="H49" i="2"/>
  <c r="N49" i="2"/>
  <c r="G50" i="2"/>
  <c r="H50" i="2"/>
  <c r="N50" i="2"/>
  <c r="G51" i="2"/>
  <c r="H51" i="2"/>
  <c r="N51" i="2"/>
  <c r="G52" i="2"/>
  <c r="H52" i="2"/>
  <c r="N52" i="2"/>
  <c r="G53" i="2"/>
  <c r="H53" i="2"/>
  <c r="N53" i="2"/>
  <c r="G54" i="2"/>
  <c r="H54" i="2"/>
  <c r="N54" i="2"/>
  <c r="G55" i="2"/>
  <c r="H55" i="2"/>
  <c r="N55" i="2"/>
  <c r="G56" i="2"/>
  <c r="H56" i="2"/>
  <c r="N56" i="2"/>
  <c r="G57" i="2"/>
  <c r="H57" i="2"/>
  <c r="N57" i="2"/>
  <c r="G58" i="2"/>
  <c r="H58" i="2"/>
  <c r="N58" i="2"/>
  <c r="G59" i="2"/>
  <c r="H59" i="2"/>
  <c r="N59" i="2"/>
  <c r="G60" i="2"/>
  <c r="H60" i="2"/>
  <c r="N60" i="2"/>
  <c r="G61" i="2"/>
  <c r="H61" i="2"/>
  <c r="N61" i="2"/>
  <c r="G62" i="2"/>
  <c r="H62" i="2"/>
  <c r="N62" i="2"/>
  <c r="G63" i="2"/>
  <c r="H63" i="2"/>
  <c r="N63" i="2"/>
  <c r="G64" i="2"/>
  <c r="H64" i="2"/>
  <c r="N64" i="2"/>
  <c r="G65" i="2"/>
  <c r="H65" i="2"/>
  <c r="N65" i="2"/>
  <c r="G66" i="2"/>
  <c r="H66" i="2"/>
  <c r="N66" i="2"/>
  <c r="G67" i="2"/>
  <c r="H67" i="2"/>
  <c r="N67" i="2"/>
  <c r="G68" i="2"/>
  <c r="H68" i="2"/>
  <c r="N68" i="2"/>
  <c r="G69" i="2"/>
  <c r="H69" i="2"/>
  <c r="N69" i="2"/>
  <c r="G70" i="2"/>
  <c r="H70" i="2"/>
  <c r="N70" i="2"/>
  <c r="G71" i="2"/>
  <c r="H71" i="2"/>
  <c r="N71" i="2"/>
  <c r="G72" i="2"/>
  <c r="H72" i="2"/>
  <c r="N72" i="2"/>
  <c r="G73" i="2"/>
  <c r="H73" i="2"/>
  <c r="N73" i="2"/>
  <c r="G74" i="2"/>
  <c r="H74" i="2"/>
  <c r="N74" i="2"/>
  <c r="G75" i="2"/>
  <c r="H75" i="2"/>
  <c r="N75" i="2"/>
  <c r="G76" i="2"/>
  <c r="H76" i="2"/>
  <c r="N76" i="2"/>
  <c r="G77" i="2"/>
  <c r="H77" i="2"/>
  <c r="N77" i="2"/>
  <c r="G78" i="2"/>
  <c r="H78" i="2"/>
  <c r="N78" i="2"/>
  <c r="G79" i="2"/>
  <c r="H79" i="2"/>
  <c r="N79" i="2"/>
  <c r="G80" i="2"/>
  <c r="H80" i="2"/>
  <c r="N80" i="2"/>
  <c r="G81" i="2"/>
  <c r="H81" i="2"/>
  <c r="N81" i="2"/>
  <c r="G82" i="2"/>
  <c r="H82" i="2"/>
  <c r="N82" i="2"/>
  <c r="G83" i="2"/>
  <c r="H83" i="2"/>
  <c r="N83" i="2"/>
  <c r="G84" i="2"/>
  <c r="H84" i="2"/>
  <c r="N84" i="2"/>
  <c r="G85" i="2"/>
  <c r="H85" i="2"/>
  <c r="N85" i="2"/>
  <c r="G86" i="2"/>
  <c r="H86" i="2"/>
  <c r="N86" i="2"/>
  <c r="G87" i="2"/>
  <c r="H87" i="2"/>
  <c r="N87" i="2"/>
  <c r="G88" i="2"/>
  <c r="H88" i="2"/>
  <c r="N88" i="2"/>
  <c r="G89" i="2"/>
  <c r="H89" i="2"/>
  <c r="N89" i="2"/>
  <c r="G90" i="2"/>
  <c r="H90" i="2"/>
  <c r="N90" i="2"/>
  <c r="G91" i="2"/>
  <c r="H91" i="2"/>
  <c r="N91" i="2"/>
  <c r="G92" i="2"/>
  <c r="H92" i="2"/>
  <c r="N92" i="2"/>
  <c r="G93" i="2"/>
  <c r="H93" i="2"/>
  <c r="N93" i="2"/>
  <c r="G94" i="2"/>
  <c r="H94" i="2"/>
  <c r="N94" i="2"/>
  <c r="G95" i="2"/>
  <c r="H95" i="2"/>
  <c r="N95" i="2"/>
  <c r="G96" i="2"/>
  <c r="H96" i="2"/>
  <c r="N96" i="2"/>
  <c r="G97" i="2"/>
  <c r="H97" i="2"/>
  <c r="N97" i="2"/>
  <c r="G98" i="2"/>
  <c r="H98" i="2"/>
  <c r="N98" i="2"/>
  <c r="G99" i="2"/>
  <c r="H99" i="2"/>
  <c r="N99" i="2"/>
  <c r="G100" i="2"/>
  <c r="H100" i="2"/>
  <c r="N100" i="2"/>
  <c r="G101" i="2"/>
  <c r="H101" i="2"/>
  <c r="N101" i="2"/>
  <c r="G102" i="2"/>
  <c r="H102" i="2"/>
  <c r="N102" i="2"/>
  <c r="G103" i="2"/>
  <c r="H103" i="2"/>
  <c r="N103" i="2"/>
  <c r="G104" i="2"/>
  <c r="H104" i="2"/>
  <c r="N104" i="2"/>
  <c r="G105" i="2"/>
  <c r="H105" i="2"/>
  <c r="N105" i="2"/>
  <c r="G106" i="2"/>
  <c r="H106" i="2"/>
  <c r="N106" i="2"/>
  <c r="G107" i="2"/>
  <c r="H107" i="2"/>
  <c r="N107" i="2"/>
  <c r="G108" i="2"/>
  <c r="H108" i="2"/>
  <c r="N108" i="2"/>
  <c r="G109" i="2"/>
  <c r="H109" i="2"/>
  <c r="N109" i="2"/>
  <c r="G110" i="2"/>
  <c r="H110" i="2"/>
  <c r="N110" i="2"/>
  <c r="G111" i="2"/>
  <c r="H111" i="2"/>
  <c r="N111" i="2"/>
  <c r="G112" i="2"/>
  <c r="H112" i="2"/>
  <c r="N112" i="2"/>
  <c r="G113" i="2"/>
  <c r="H113" i="2"/>
  <c r="N113" i="2"/>
  <c r="G114" i="2"/>
  <c r="H114" i="2"/>
  <c r="N114" i="2"/>
  <c r="G115" i="2"/>
  <c r="H115" i="2"/>
  <c r="N115" i="2"/>
  <c r="G116" i="2"/>
  <c r="H116" i="2"/>
  <c r="N116" i="2"/>
  <c r="G117" i="2"/>
  <c r="H117" i="2"/>
  <c r="N117" i="2"/>
  <c r="G118" i="2"/>
  <c r="H118" i="2"/>
  <c r="N118" i="2"/>
  <c r="G119" i="2"/>
  <c r="H119" i="2"/>
  <c r="N119" i="2"/>
  <c r="G120" i="2"/>
  <c r="H120" i="2"/>
  <c r="N120" i="2"/>
  <c r="G121" i="2"/>
  <c r="H121" i="2"/>
  <c r="N121" i="2"/>
  <c r="G122" i="2"/>
  <c r="H122" i="2"/>
  <c r="N122" i="2"/>
  <c r="G123" i="2"/>
  <c r="H123" i="2"/>
  <c r="N123" i="2"/>
  <c r="G124" i="2"/>
  <c r="H124" i="2"/>
  <c r="N124" i="2"/>
  <c r="G125" i="2"/>
  <c r="H125" i="2"/>
  <c r="N125" i="2"/>
  <c r="G126" i="2"/>
  <c r="H126" i="2"/>
  <c r="N126" i="2"/>
  <c r="G127" i="2"/>
  <c r="H127" i="2"/>
  <c r="N127" i="2"/>
  <c r="G128" i="2"/>
  <c r="H128" i="2"/>
  <c r="N128" i="2"/>
  <c r="G129" i="2"/>
  <c r="H129" i="2"/>
  <c r="N129" i="2"/>
  <c r="G130" i="2"/>
  <c r="H130" i="2"/>
  <c r="N130" i="2"/>
  <c r="G131" i="2"/>
  <c r="H131" i="2"/>
  <c r="N131" i="2"/>
  <c r="G132" i="2"/>
  <c r="H132" i="2"/>
  <c r="N132" i="2"/>
  <c r="G133" i="2"/>
  <c r="H133" i="2"/>
  <c r="N133" i="2"/>
  <c r="G134" i="2"/>
  <c r="H134" i="2"/>
  <c r="N134" i="2"/>
  <c r="G135" i="2"/>
  <c r="H135" i="2"/>
  <c r="N135" i="2"/>
  <c r="G136" i="2"/>
  <c r="H136" i="2"/>
  <c r="N136" i="2"/>
  <c r="G137" i="2"/>
  <c r="H137" i="2"/>
  <c r="N137" i="2"/>
  <c r="G138" i="2"/>
  <c r="H138" i="2"/>
  <c r="N138" i="2"/>
  <c r="G139" i="2"/>
  <c r="H139" i="2"/>
  <c r="N139" i="2"/>
  <c r="G140" i="2"/>
  <c r="H140" i="2"/>
  <c r="N140" i="2"/>
  <c r="G141" i="2"/>
  <c r="H141" i="2"/>
  <c r="N141" i="2"/>
  <c r="G142" i="2"/>
  <c r="H142" i="2"/>
  <c r="N142" i="2"/>
  <c r="G143" i="2"/>
  <c r="H143" i="2"/>
  <c r="N143" i="2"/>
  <c r="G144" i="2"/>
  <c r="H144" i="2"/>
  <c r="N144" i="2"/>
  <c r="G145" i="2"/>
  <c r="H145" i="2"/>
  <c r="N145" i="2"/>
  <c r="G146" i="2"/>
  <c r="H146" i="2"/>
  <c r="N146" i="2"/>
  <c r="G147" i="2"/>
  <c r="H147" i="2"/>
  <c r="N147" i="2"/>
  <c r="G148" i="2"/>
  <c r="H148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AI323" i="56"/>
  <c r="AG159" i="56"/>
  <c r="AG160" i="56"/>
  <c r="AG161" i="56"/>
  <c r="AG162" i="56"/>
  <c r="AG163" i="56"/>
  <c r="AG164" i="56"/>
  <c r="AG165" i="56"/>
  <c r="AG166" i="56"/>
  <c r="AG167" i="56"/>
  <c r="AG168" i="56"/>
  <c r="AG169" i="56"/>
  <c r="AG170" i="56"/>
  <c r="AG171" i="56"/>
  <c r="AG172" i="56"/>
  <c r="AG173" i="56"/>
  <c r="AG174" i="56"/>
  <c r="AG175" i="56"/>
  <c r="AG176" i="56"/>
  <c r="AG177" i="56"/>
  <c r="AG178" i="56"/>
  <c r="AG179" i="56"/>
  <c r="AG180" i="56"/>
  <c r="AG181" i="56"/>
  <c r="AG182" i="56"/>
  <c r="AG183" i="56"/>
  <c r="AG184" i="56"/>
  <c r="AG185" i="56"/>
  <c r="AG186" i="56"/>
  <c r="AG187" i="56"/>
  <c r="AG188" i="56"/>
  <c r="AG189" i="56"/>
  <c r="AG190" i="56"/>
  <c r="AG191" i="56"/>
  <c r="AG192" i="56"/>
  <c r="AG193" i="56"/>
  <c r="AG194" i="56"/>
  <c r="AG195" i="56"/>
  <c r="AG196" i="56"/>
  <c r="AG197" i="56"/>
  <c r="AG198" i="56"/>
  <c r="AG199" i="56"/>
  <c r="AG200" i="56"/>
  <c r="AG201" i="56"/>
  <c r="AG202" i="56"/>
  <c r="AG203" i="56"/>
  <c r="AG204" i="56"/>
  <c r="AG205" i="56"/>
  <c r="AG206" i="56"/>
  <c r="AG207" i="56"/>
  <c r="AG208" i="56"/>
  <c r="AG209" i="56"/>
  <c r="AG210" i="56"/>
  <c r="AG211" i="56"/>
  <c r="AG212" i="56"/>
  <c r="AG213" i="56"/>
  <c r="AG214" i="56"/>
  <c r="AG215" i="56"/>
  <c r="AG216" i="56"/>
  <c r="AG217" i="56"/>
  <c r="AG218" i="56"/>
  <c r="AG219" i="56"/>
  <c r="AG220" i="56"/>
  <c r="AG221" i="56"/>
  <c r="AG222" i="56"/>
  <c r="AG223" i="56"/>
  <c r="AG224" i="56"/>
  <c r="AG225" i="56"/>
  <c r="AG226" i="56"/>
  <c r="AG227" i="56"/>
  <c r="AG228" i="56"/>
  <c r="AG229" i="56"/>
  <c r="AG230" i="56"/>
  <c r="AG231" i="56"/>
  <c r="AG232" i="56"/>
  <c r="AG233" i="56"/>
  <c r="AG234" i="56"/>
  <c r="AG235" i="56"/>
  <c r="AG236" i="56"/>
  <c r="AG237" i="56"/>
  <c r="AG238" i="56"/>
  <c r="B239" i="56"/>
  <c r="AG239" i="56"/>
  <c r="B240" i="56"/>
  <c r="AG240" i="56"/>
  <c r="B241" i="56"/>
  <c r="AG241" i="56"/>
  <c r="B242" i="56"/>
  <c r="AG242" i="56"/>
  <c r="B243" i="56"/>
  <c r="AG243" i="56"/>
  <c r="B244" i="56"/>
  <c r="AG244" i="56"/>
  <c r="B245" i="56"/>
  <c r="AG245" i="56"/>
  <c r="B246" i="56"/>
  <c r="AG246" i="56"/>
  <c r="B247" i="56"/>
  <c r="AG247" i="56"/>
  <c r="B248" i="56"/>
  <c r="AG248" i="56"/>
  <c r="B249" i="56"/>
  <c r="AG249" i="56"/>
  <c r="B250" i="56"/>
  <c r="AG250" i="56"/>
  <c r="B251" i="56"/>
  <c r="AG251" i="56"/>
  <c r="B252" i="56"/>
  <c r="AG252" i="56"/>
  <c r="B253" i="56"/>
  <c r="AG253" i="56"/>
  <c r="B254" i="56"/>
  <c r="AG254" i="56"/>
  <c r="B255" i="56"/>
  <c r="AG255" i="56"/>
  <c r="B256" i="56"/>
  <c r="AG256" i="56"/>
  <c r="B257" i="56"/>
  <c r="AG257" i="56"/>
  <c r="B258" i="56"/>
  <c r="AG258" i="56"/>
  <c r="B259" i="56"/>
  <c r="AG259" i="56"/>
  <c r="B260" i="56"/>
  <c r="AG260" i="56"/>
  <c r="B261" i="56"/>
  <c r="AG261" i="56"/>
  <c r="B262" i="56"/>
  <c r="AG262" i="56"/>
  <c r="B263" i="56"/>
  <c r="AG263" i="56"/>
  <c r="B264" i="56"/>
  <c r="AG264" i="56"/>
  <c r="B265" i="56"/>
  <c r="AG265" i="56"/>
  <c r="B266" i="56"/>
  <c r="AG266" i="56"/>
  <c r="B267" i="56"/>
  <c r="AG267" i="56"/>
  <c r="B268" i="56"/>
  <c r="AG268" i="56"/>
  <c r="B269" i="56"/>
  <c r="AG269" i="56"/>
  <c r="B270" i="56"/>
  <c r="AG270" i="56"/>
  <c r="B271" i="56"/>
  <c r="AG271" i="56"/>
  <c r="B272" i="56"/>
  <c r="AG272" i="56"/>
  <c r="B273" i="56"/>
  <c r="AG273" i="56"/>
  <c r="B274" i="56"/>
  <c r="AG274" i="56"/>
  <c r="B275" i="56"/>
  <c r="AG275" i="56"/>
  <c r="B276" i="56"/>
  <c r="AG276" i="56"/>
  <c r="B277" i="56"/>
  <c r="AG277" i="56"/>
  <c r="B278" i="56"/>
  <c r="AG278" i="56"/>
  <c r="B279" i="56"/>
  <c r="AG279" i="56"/>
  <c r="B280" i="56"/>
  <c r="AG280" i="56"/>
  <c r="B281" i="56"/>
  <c r="AG281" i="56"/>
  <c r="B282" i="56"/>
  <c r="AG282" i="56"/>
  <c r="B283" i="56"/>
  <c r="AG283" i="56"/>
  <c r="B284" i="56"/>
  <c r="AG284" i="56"/>
  <c r="B285" i="56"/>
  <c r="AG285" i="56"/>
  <c r="B286" i="56"/>
  <c r="AG286" i="56"/>
  <c r="B287" i="56"/>
  <c r="AG287" i="56"/>
  <c r="B288" i="56"/>
  <c r="AG288" i="56"/>
  <c r="B289" i="56"/>
  <c r="AG289" i="56"/>
  <c r="B290" i="56"/>
  <c r="AG290" i="56"/>
  <c r="B291" i="56"/>
  <c r="AG291" i="56"/>
  <c r="B292" i="56"/>
  <c r="AG292" i="56"/>
  <c r="B293" i="56"/>
  <c r="AG293" i="56"/>
  <c r="B294" i="56"/>
  <c r="AG294" i="56"/>
  <c r="B295" i="56"/>
  <c r="AG295" i="56"/>
  <c r="B296" i="56"/>
  <c r="AG296" i="56"/>
  <c r="B297" i="56"/>
  <c r="AG297" i="56"/>
  <c r="B298" i="56"/>
  <c r="AG298" i="56"/>
  <c r="B299" i="56"/>
  <c r="AG299" i="56"/>
  <c r="B300" i="56"/>
  <c r="AG300" i="56"/>
  <c r="B301" i="56"/>
  <c r="AG301" i="56"/>
  <c r="B302" i="56"/>
  <c r="AG302" i="56"/>
  <c r="B303" i="56"/>
  <c r="AG303" i="56"/>
  <c r="B304" i="56"/>
  <c r="AG304" i="56"/>
  <c r="B305" i="56"/>
  <c r="AG305" i="56"/>
  <c r="B306" i="56"/>
  <c r="AG306" i="56"/>
  <c r="B307" i="56"/>
  <c r="AG307" i="56"/>
  <c r="B308" i="56"/>
  <c r="AG308" i="56"/>
  <c r="B309" i="56"/>
  <c r="AG309" i="56"/>
  <c r="B310" i="56"/>
  <c r="AG310" i="56"/>
  <c r="B311" i="56"/>
  <c r="AG311" i="56"/>
  <c r="B312" i="56"/>
  <c r="AG312" i="56"/>
  <c r="B313" i="56"/>
  <c r="AG313" i="56"/>
  <c r="B314" i="56"/>
  <c r="AG314" i="56"/>
  <c r="B315" i="56"/>
  <c r="AG315" i="56"/>
  <c r="B316" i="56"/>
  <c r="AG316" i="56"/>
  <c r="B317" i="56"/>
  <c r="AG317" i="56"/>
  <c r="B318" i="56"/>
  <c r="AG318" i="56"/>
  <c r="AG323" i="56"/>
  <c r="T322" i="56"/>
  <c r="S322" i="56"/>
  <c r="R322" i="56"/>
  <c r="Q322" i="56"/>
  <c r="M322" i="56"/>
  <c r="M320" i="56"/>
  <c r="O320" i="56"/>
  <c r="P320" i="56"/>
  <c r="Q320" i="56"/>
  <c r="R320" i="56"/>
  <c r="S320" i="56"/>
  <c r="T320" i="56"/>
  <c r="M321" i="56"/>
  <c r="N320" i="56"/>
  <c r="AP31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252" i="56"/>
  <c r="A253" i="56"/>
  <c r="A254" i="56"/>
  <c r="A255" i="56"/>
  <c r="A256" i="56"/>
  <c r="A257" i="56"/>
  <c r="A258" i="56"/>
  <c r="A259" i="56"/>
  <c r="A260" i="56"/>
  <c r="A261" i="56"/>
  <c r="A262" i="56"/>
  <c r="A263" i="56"/>
  <c r="A264" i="56"/>
  <c r="A265" i="56"/>
  <c r="A266" i="56"/>
  <c r="A267" i="56"/>
  <c r="A268" i="56"/>
  <c r="A269" i="56"/>
  <c r="A270" i="56"/>
  <c r="A271" i="56"/>
  <c r="A272" i="56"/>
  <c r="A273" i="56"/>
  <c r="A274" i="56"/>
  <c r="A275" i="56"/>
  <c r="A276" i="56"/>
  <c r="A277" i="56"/>
  <c r="A278" i="56"/>
  <c r="A279" i="56"/>
  <c r="A280" i="56"/>
  <c r="A281" i="56"/>
  <c r="A282" i="56"/>
  <c r="A283" i="56"/>
  <c r="A284" i="56"/>
  <c r="A285" i="56"/>
  <c r="A286" i="56"/>
  <c r="A287" i="56"/>
  <c r="A288" i="56"/>
  <c r="A289" i="56"/>
  <c r="A290" i="56"/>
  <c r="A291" i="56"/>
  <c r="A292" i="56"/>
  <c r="A293" i="56"/>
  <c r="A294" i="56"/>
  <c r="A295" i="56"/>
  <c r="A296" i="56"/>
  <c r="A297" i="56"/>
  <c r="A298" i="56"/>
  <c r="A299" i="56"/>
  <c r="A300" i="56"/>
  <c r="A301" i="56"/>
  <c r="A302" i="56"/>
  <c r="A303" i="56"/>
  <c r="A304" i="56"/>
  <c r="A305" i="56"/>
  <c r="A306" i="56"/>
  <c r="A307" i="56"/>
  <c r="A308" i="56"/>
  <c r="A309" i="56"/>
  <c r="A310" i="56"/>
  <c r="A311" i="56"/>
  <c r="A312" i="56"/>
  <c r="A313" i="56"/>
  <c r="A314" i="56"/>
  <c r="A315" i="56"/>
  <c r="A316" i="56"/>
  <c r="A317" i="56"/>
  <c r="A318" i="56"/>
  <c r="AE318" i="56"/>
  <c r="AP317" i="56"/>
  <c r="AE317" i="56"/>
  <c r="AP316" i="56"/>
  <c r="AE316" i="56"/>
  <c r="AP315" i="56"/>
  <c r="AE315" i="56"/>
  <c r="AP314" i="56"/>
  <c r="AE314" i="56"/>
  <c r="AP313" i="56"/>
  <c r="AE313" i="56"/>
  <c r="AP312" i="56"/>
  <c r="AE312" i="56"/>
  <c r="AP311" i="56"/>
  <c r="AE311" i="56"/>
  <c r="AP310" i="56"/>
  <c r="AE310" i="56"/>
  <c r="AP309" i="56"/>
  <c r="AE309" i="56"/>
  <c r="AP308" i="56"/>
  <c r="AE308" i="56"/>
  <c r="AP307" i="56"/>
  <c r="AE307" i="56"/>
  <c r="AP306" i="56"/>
  <c r="AE306" i="56"/>
  <c r="AP305" i="56"/>
  <c r="AE305" i="56"/>
  <c r="AP304" i="56"/>
  <c r="AE304" i="56"/>
  <c r="AP303" i="56"/>
  <c r="AE303" i="56"/>
  <c r="AP302" i="56"/>
  <c r="AE302" i="56"/>
  <c r="AP301" i="56"/>
  <c r="AE301" i="56"/>
  <c r="AP300" i="56"/>
  <c r="AE300" i="56"/>
  <c r="AP299" i="56"/>
  <c r="AE299" i="56"/>
  <c r="AP298" i="56"/>
  <c r="AE298" i="56"/>
  <c r="AP297" i="56"/>
  <c r="AE297" i="56"/>
  <c r="AP296" i="56"/>
  <c r="AE296" i="56"/>
  <c r="AP295" i="56"/>
  <c r="AE295" i="56"/>
  <c r="AP294" i="56"/>
  <c r="AE294" i="56"/>
  <c r="AP293" i="56"/>
  <c r="AE293" i="56"/>
  <c r="AP292" i="56"/>
  <c r="AE292" i="56"/>
  <c r="AP291" i="56"/>
  <c r="AE291" i="56"/>
  <c r="AP290" i="56"/>
  <c r="AE290" i="56"/>
  <c r="AP289" i="56"/>
  <c r="AE289" i="56"/>
  <c r="AP288" i="56"/>
  <c r="AE288" i="56"/>
  <c r="AP287" i="56"/>
  <c r="AE287" i="56"/>
  <c r="AP286" i="56"/>
  <c r="AE286" i="56"/>
  <c r="AP285" i="56"/>
  <c r="AE285" i="56"/>
  <c r="AP284" i="56"/>
  <c r="AE284" i="56"/>
  <c r="AP283" i="56"/>
  <c r="AE283" i="56"/>
  <c r="AP282" i="56"/>
  <c r="AE282" i="56"/>
  <c r="AP281" i="56"/>
  <c r="AE281" i="56"/>
  <c r="AP280" i="56"/>
  <c r="AE280" i="56"/>
  <c r="AP279" i="56"/>
  <c r="AE279" i="56"/>
  <c r="AP278" i="56"/>
  <c r="AE278" i="56"/>
  <c r="AP277" i="56"/>
  <c r="AE277" i="56"/>
  <c r="AP276" i="56"/>
  <c r="AE276" i="56"/>
  <c r="AP275" i="56"/>
  <c r="AE275" i="56"/>
  <c r="AP274" i="56"/>
  <c r="AE274" i="56"/>
  <c r="AP273" i="56"/>
  <c r="AE273" i="56"/>
  <c r="AP272" i="56"/>
  <c r="AE272" i="56"/>
  <c r="AP271" i="56"/>
  <c r="AE271" i="56"/>
  <c r="AP270" i="56"/>
  <c r="AE270" i="56"/>
  <c r="AP269" i="56"/>
  <c r="AE269" i="56"/>
  <c r="AP268" i="56"/>
  <c r="AE268" i="56"/>
  <c r="AP267" i="56"/>
  <c r="AE267" i="56"/>
  <c r="AP266" i="56"/>
  <c r="AE266" i="56"/>
  <c r="AP265" i="56"/>
  <c r="AE265" i="56"/>
  <c r="AP264" i="56"/>
  <c r="AE264" i="56"/>
  <c r="AP263" i="56"/>
  <c r="AE263" i="56"/>
  <c r="AP262" i="56"/>
  <c r="AE262" i="56"/>
  <c r="AP261" i="56"/>
  <c r="AE261" i="56"/>
  <c r="AP260" i="56"/>
  <c r="AE260" i="56"/>
  <c r="AP259" i="56"/>
  <c r="AE259" i="56"/>
  <c r="AP258" i="56"/>
  <c r="AE258" i="56"/>
  <c r="AP257" i="56"/>
  <c r="AE257" i="56"/>
  <c r="AP256" i="56"/>
  <c r="AE256" i="56"/>
  <c r="AP255" i="56"/>
  <c r="AE255" i="56"/>
  <c r="AP254" i="56"/>
  <c r="AE254" i="56"/>
  <c r="AP253" i="56"/>
  <c r="AE253" i="56"/>
  <c r="AP252" i="56"/>
  <c r="AE252" i="56"/>
  <c r="AP251" i="56"/>
  <c r="AE251" i="56"/>
  <c r="AP250" i="56"/>
  <c r="AE250" i="56"/>
  <c r="AP249" i="56"/>
  <c r="AE249" i="56"/>
  <c r="AP248" i="56"/>
  <c r="AE248" i="56"/>
  <c r="AP247" i="56"/>
  <c r="AE247" i="56"/>
  <c r="AP246" i="56"/>
  <c r="AE246" i="56"/>
  <c r="AP245" i="56"/>
  <c r="AE245" i="56"/>
  <c r="AP244" i="56"/>
  <c r="AE244" i="56"/>
  <c r="AP243" i="56"/>
  <c r="AE243" i="56"/>
  <c r="AP242" i="56"/>
  <c r="AE242" i="56"/>
  <c r="AP241" i="56"/>
  <c r="AE241" i="56"/>
  <c r="AP240" i="56"/>
  <c r="AE240" i="56"/>
  <c r="AP239" i="56"/>
  <c r="AE239" i="56"/>
  <c r="AP238" i="56"/>
  <c r="AE238" i="56"/>
  <c r="AP237" i="56"/>
  <c r="AE237" i="56"/>
  <c r="AP236" i="56"/>
  <c r="AE236" i="56"/>
  <c r="AP235" i="56"/>
  <c r="AE235" i="56"/>
  <c r="AP234" i="56"/>
  <c r="AE234" i="56"/>
  <c r="AP233" i="56"/>
  <c r="AE233" i="56"/>
  <c r="AP232" i="56"/>
  <c r="AE232" i="56"/>
  <c r="AP231" i="56"/>
  <c r="AE231" i="56"/>
  <c r="AP230" i="56"/>
  <c r="AE230" i="56"/>
  <c r="AP229" i="56"/>
  <c r="AE229" i="56"/>
  <c r="AP228" i="56"/>
  <c r="AE228" i="56"/>
  <c r="AP227" i="56"/>
  <c r="AE227" i="56"/>
  <c r="AP226" i="56"/>
  <c r="AE226" i="56"/>
  <c r="AP225" i="56"/>
  <c r="AE225" i="56"/>
  <c r="AP224" i="56"/>
  <c r="AE224" i="56"/>
  <c r="AP223" i="56"/>
  <c r="AE223" i="56"/>
  <c r="AP222" i="56"/>
  <c r="AE222" i="56"/>
  <c r="AP221" i="56"/>
  <c r="AE221" i="56"/>
  <c r="AP220" i="56"/>
  <c r="AE220" i="56"/>
  <c r="AP219" i="56"/>
  <c r="AE219" i="56"/>
  <c r="AP218" i="56"/>
  <c r="AE218" i="56"/>
  <c r="AP217" i="56"/>
  <c r="AE217" i="56"/>
  <c r="AP216" i="56"/>
  <c r="AE216" i="56"/>
  <c r="AP215" i="56"/>
  <c r="AE215" i="56"/>
  <c r="AP214" i="56"/>
  <c r="AE214" i="56"/>
  <c r="AP213" i="56"/>
  <c r="AE213" i="56"/>
  <c r="AP212" i="56"/>
  <c r="AE212" i="56"/>
  <c r="AP211" i="56"/>
  <c r="AE211" i="56"/>
  <c r="AP210" i="56"/>
  <c r="AE210" i="56"/>
  <c r="AP209" i="56"/>
  <c r="AE209" i="56"/>
  <c r="AP208" i="56"/>
  <c r="AE208" i="56"/>
  <c r="AP207" i="56"/>
  <c r="AE207" i="56"/>
  <c r="AP206" i="56"/>
  <c r="AE206" i="56"/>
  <c r="AP205" i="56"/>
  <c r="AE205" i="56"/>
  <c r="AP204" i="56"/>
  <c r="AE204" i="56"/>
  <c r="AP203" i="56"/>
  <c r="AE203" i="56"/>
  <c r="AP202" i="56"/>
  <c r="AE202" i="56"/>
  <c r="AP201" i="56"/>
  <c r="AE201" i="56"/>
  <c r="AP200" i="56"/>
  <c r="AE200" i="56"/>
  <c r="AP199" i="56"/>
  <c r="AE199" i="56"/>
  <c r="AP198" i="56"/>
  <c r="AE198" i="56"/>
  <c r="AP197" i="56"/>
  <c r="AE197" i="56"/>
  <c r="AP196" i="56"/>
  <c r="AE196" i="56"/>
  <c r="AP195" i="56"/>
  <c r="AE195" i="56"/>
  <c r="AP194" i="56"/>
  <c r="AE194" i="56"/>
  <c r="AP193" i="56"/>
  <c r="AE193" i="56"/>
  <c r="AP192" i="56"/>
  <c r="AE192" i="56"/>
  <c r="AP191" i="56"/>
  <c r="AE191" i="56"/>
  <c r="AP190" i="56"/>
  <c r="AE190" i="56"/>
  <c r="AP189" i="56"/>
  <c r="AE189" i="56"/>
  <c r="AP188" i="56"/>
  <c r="AE188" i="56"/>
  <c r="AP187" i="56"/>
  <c r="AE187" i="56"/>
  <c r="AP186" i="56"/>
  <c r="AE186" i="56"/>
  <c r="AP185" i="56"/>
  <c r="AE185" i="56"/>
  <c r="AP184" i="56"/>
  <c r="AE184" i="56"/>
  <c r="AP183" i="56"/>
  <c r="AE183" i="56"/>
  <c r="AP182" i="56"/>
  <c r="AE182" i="56"/>
  <c r="AP181" i="56"/>
  <c r="AE181" i="56"/>
  <c r="AP180" i="56"/>
  <c r="AE180" i="56"/>
  <c r="AP179" i="56"/>
  <c r="AE179" i="56"/>
  <c r="AP178" i="56"/>
  <c r="AE178" i="56"/>
  <c r="AP177" i="56"/>
  <c r="AE177" i="56"/>
  <c r="AP176" i="56"/>
  <c r="AE176" i="56"/>
  <c r="AP175" i="56"/>
  <c r="AE175" i="56"/>
  <c r="AP174" i="56"/>
  <c r="AE174" i="56"/>
  <c r="AP173" i="56"/>
  <c r="AE173" i="56"/>
  <c r="AP172" i="56"/>
  <c r="AE172" i="56"/>
  <c r="AP171" i="56"/>
  <c r="AE171" i="56"/>
  <c r="AP170" i="56"/>
  <c r="AE170" i="56"/>
  <c r="AP169" i="56"/>
  <c r="AE169" i="56"/>
  <c r="AP168" i="56"/>
  <c r="AE168" i="56"/>
  <c r="AP167" i="56"/>
  <c r="AE167" i="56"/>
  <c r="AP166" i="56"/>
  <c r="AE166" i="56"/>
  <c r="AP165" i="56"/>
  <c r="AE165" i="56"/>
  <c r="AP164" i="56"/>
  <c r="AE164" i="56"/>
  <c r="AP163" i="56"/>
  <c r="AE163" i="56"/>
  <c r="AP162" i="56"/>
  <c r="AE162" i="56"/>
  <c r="AP161" i="56"/>
  <c r="AE161" i="56"/>
  <c r="AP160" i="56"/>
  <c r="AE160" i="56"/>
  <c r="AP159" i="56"/>
  <c r="AE159" i="56"/>
  <c r="AP158" i="56"/>
  <c r="AE158" i="56"/>
  <c r="A157" i="56"/>
  <c r="AE157" i="56"/>
  <c r="A156" i="56"/>
  <c r="AE156" i="56"/>
  <c r="A155" i="56"/>
  <c r="AE155" i="56"/>
  <c r="A154" i="56"/>
  <c r="AE154" i="56"/>
  <c r="A153" i="56"/>
  <c r="AE153" i="56"/>
  <c r="A152" i="56"/>
  <c r="AE152" i="56"/>
  <c r="A151" i="56"/>
  <c r="AE151" i="56"/>
  <c r="A150" i="56"/>
  <c r="AE150" i="56"/>
  <c r="A149" i="56"/>
  <c r="AE149" i="56"/>
  <c r="A148" i="56"/>
  <c r="AE148" i="56"/>
  <c r="A147" i="56"/>
  <c r="AE147" i="56"/>
  <c r="A146" i="56"/>
  <c r="AE146" i="56"/>
  <c r="A145" i="56"/>
  <c r="AE145" i="56"/>
  <c r="A144" i="56"/>
  <c r="AE144" i="56"/>
  <c r="A143" i="56"/>
  <c r="AE143" i="56"/>
  <c r="A142" i="56"/>
  <c r="AE142" i="56"/>
  <c r="A141" i="56"/>
  <c r="AE141" i="56"/>
  <c r="A140" i="56"/>
  <c r="AE140" i="56"/>
  <c r="A139" i="56"/>
  <c r="AE139" i="56"/>
  <c r="A138" i="56"/>
  <c r="AE138" i="56"/>
  <c r="A137" i="56"/>
  <c r="AE137" i="56"/>
  <c r="A136" i="56"/>
  <c r="AE136" i="56"/>
  <c r="A135" i="56"/>
  <c r="AE135" i="56"/>
  <c r="A134" i="56"/>
  <c r="AE134" i="56"/>
  <c r="A133" i="56"/>
  <c r="AE133" i="56"/>
  <c r="A132" i="56"/>
  <c r="AE132" i="56"/>
  <c r="A131" i="56"/>
  <c r="AE131" i="56"/>
  <c r="A130" i="56"/>
  <c r="AE130" i="56"/>
  <c r="A129" i="56"/>
  <c r="AE129" i="56"/>
  <c r="A128" i="56"/>
  <c r="AE128" i="56"/>
  <c r="A127" i="56"/>
  <c r="AE127" i="56"/>
  <c r="A126" i="56"/>
  <c r="AE126" i="56"/>
  <c r="A125" i="56"/>
  <c r="AE125" i="56"/>
  <c r="A124" i="56"/>
  <c r="AE124" i="56"/>
  <c r="A123" i="56"/>
  <c r="AE123" i="56"/>
  <c r="A122" i="56"/>
  <c r="AE122" i="56"/>
  <c r="A121" i="56"/>
  <c r="AE121" i="56"/>
  <c r="A120" i="56"/>
  <c r="AE120" i="56"/>
  <c r="A119" i="56"/>
  <c r="AE119" i="56"/>
  <c r="A118" i="56"/>
  <c r="AE118" i="56"/>
  <c r="A117" i="56"/>
  <c r="AE117" i="56"/>
  <c r="A116" i="56"/>
  <c r="AE116" i="56"/>
  <c r="A115" i="56"/>
  <c r="AE115" i="56"/>
  <c r="A114" i="56"/>
  <c r="AE114" i="56"/>
  <c r="A113" i="56"/>
  <c r="AE113" i="56"/>
  <c r="A112" i="56"/>
  <c r="AE112" i="56"/>
  <c r="A111" i="56"/>
  <c r="AE111" i="56"/>
  <c r="A110" i="56"/>
  <c r="AE110" i="56"/>
  <c r="A109" i="56"/>
  <c r="AE109" i="56"/>
  <c r="A108" i="56"/>
  <c r="AE108" i="56"/>
  <c r="A107" i="56"/>
  <c r="AE107" i="56"/>
  <c r="A106" i="56"/>
  <c r="AE106" i="56"/>
  <c r="A105" i="56"/>
  <c r="AE105" i="56"/>
  <c r="A104" i="56"/>
  <c r="AE104" i="56"/>
  <c r="A103" i="56"/>
  <c r="AE103" i="56"/>
  <c r="A102" i="56"/>
  <c r="AE102" i="56"/>
  <c r="A101" i="56"/>
  <c r="AE101" i="56"/>
  <c r="A100" i="56"/>
  <c r="AE100" i="56"/>
  <c r="A99" i="56"/>
  <c r="AE99" i="56"/>
  <c r="A98" i="56"/>
  <c r="AE98" i="56"/>
  <c r="A97" i="56"/>
  <c r="AE97" i="56"/>
  <c r="A96" i="56"/>
  <c r="AE96" i="56"/>
  <c r="A95" i="56"/>
  <c r="AE95" i="56"/>
  <c r="A94" i="56"/>
  <c r="AE94" i="56"/>
  <c r="A93" i="56"/>
  <c r="AE93" i="56"/>
  <c r="A92" i="56"/>
  <c r="AE92" i="56"/>
  <c r="A91" i="56"/>
  <c r="AE91" i="56"/>
  <c r="A90" i="56"/>
  <c r="AE90" i="56"/>
  <c r="A89" i="56"/>
  <c r="AE89" i="56"/>
  <c r="A88" i="56"/>
  <c r="AE88" i="56"/>
  <c r="A87" i="56"/>
  <c r="AE87" i="56"/>
  <c r="A86" i="56"/>
  <c r="AE86" i="56"/>
  <c r="A85" i="56"/>
  <c r="AE85" i="56"/>
  <c r="A84" i="56"/>
  <c r="AE84" i="56"/>
  <c r="A83" i="56"/>
  <c r="AE83" i="56"/>
  <c r="A82" i="56"/>
  <c r="AE82" i="56"/>
  <c r="A81" i="56"/>
  <c r="AE81" i="56"/>
  <c r="A80" i="56"/>
  <c r="AE80" i="56"/>
  <c r="A79" i="56"/>
  <c r="AE79" i="56"/>
  <c r="A78" i="56"/>
  <c r="AE78" i="56"/>
  <c r="AO42" i="56"/>
  <c r="AL41" i="56"/>
  <c r="AK41" i="56"/>
  <c r="Q41" i="56"/>
  <c r="P41" i="56"/>
  <c r="AJ40" i="56"/>
  <c r="AH40" i="56"/>
  <c r="O40" i="56"/>
  <c r="M40" i="56"/>
  <c r="G37" i="56"/>
  <c r="F37" i="56"/>
  <c r="E37" i="56"/>
  <c r="D37" i="56"/>
  <c r="B37" i="56"/>
  <c r="G36" i="56"/>
  <c r="F36" i="56"/>
  <c r="E36" i="56"/>
  <c r="D36" i="56"/>
  <c r="B36" i="56"/>
  <c r="C26" i="56"/>
  <c r="C25" i="56"/>
  <c r="C21" i="56"/>
  <c r="C20" i="56"/>
  <c r="CK323" i="54"/>
  <c r="CI159" i="54"/>
  <c r="CI160" i="54"/>
  <c r="CI161" i="54"/>
  <c r="CI162" i="54"/>
  <c r="CI163" i="54"/>
  <c r="CI164" i="54"/>
  <c r="CI165" i="54"/>
  <c r="CI166" i="54"/>
  <c r="CI167" i="54"/>
  <c r="CI168" i="54"/>
  <c r="CI169" i="54"/>
  <c r="CI170" i="54"/>
  <c r="CI171" i="54"/>
  <c r="CI172" i="54"/>
  <c r="CI173" i="54"/>
  <c r="CI174" i="54"/>
  <c r="CI175" i="54"/>
  <c r="CI176" i="54"/>
  <c r="CI177" i="54"/>
  <c r="CI178" i="54"/>
  <c r="CI179" i="54"/>
  <c r="CI180" i="54"/>
  <c r="CI181" i="54"/>
  <c r="CI182" i="54"/>
  <c r="CI183" i="54"/>
  <c r="CI184" i="54"/>
  <c r="CI185" i="54"/>
  <c r="CI186" i="54"/>
  <c r="CI187" i="54"/>
  <c r="CI188" i="54"/>
  <c r="CI189" i="54"/>
  <c r="CI190" i="54"/>
  <c r="CI191" i="54"/>
  <c r="CI192" i="54"/>
  <c r="CI193" i="54"/>
  <c r="CI194" i="54"/>
  <c r="CI195" i="54"/>
  <c r="CI196" i="54"/>
  <c r="CI197" i="54"/>
  <c r="CI198" i="54"/>
  <c r="CI199" i="54"/>
  <c r="CI200" i="54"/>
  <c r="CI201" i="54"/>
  <c r="CI202" i="54"/>
  <c r="CI203" i="54"/>
  <c r="CI204" i="54"/>
  <c r="CI205" i="54"/>
  <c r="CI206" i="54"/>
  <c r="CI207" i="54"/>
  <c r="CI208" i="54"/>
  <c r="CI209" i="54"/>
  <c r="CI210" i="54"/>
  <c r="CI211" i="54"/>
  <c r="CI212" i="54"/>
  <c r="CI213" i="54"/>
  <c r="CI214" i="54"/>
  <c r="CI215" i="54"/>
  <c r="CI216" i="54"/>
  <c r="CI217" i="54"/>
  <c r="CI218" i="54"/>
  <c r="CI219" i="54"/>
  <c r="CI220" i="54"/>
  <c r="CI221" i="54"/>
  <c r="CI222" i="54"/>
  <c r="CI223" i="54"/>
  <c r="CI224" i="54"/>
  <c r="CI225" i="54"/>
  <c r="CI226" i="54"/>
  <c r="CI227" i="54"/>
  <c r="CI228" i="54"/>
  <c r="CI229" i="54"/>
  <c r="CI230" i="54"/>
  <c r="CI231" i="54"/>
  <c r="CI232" i="54"/>
  <c r="CI233" i="54"/>
  <c r="CI234" i="54"/>
  <c r="CI235" i="54"/>
  <c r="CI236" i="54"/>
  <c r="CI237" i="54"/>
  <c r="CI238" i="54"/>
  <c r="B239" i="54"/>
  <c r="CI239" i="54"/>
  <c r="B240" i="54"/>
  <c r="CI240" i="54"/>
  <c r="B241" i="54"/>
  <c r="CI241" i="54"/>
  <c r="B242" i="54"/>
  <c r="CI242" i="54"/>
  <c r="B243" i="54"/>
  <c r="CI243" i="54"/>
  <c r="B244" i="54"/>
  <c r="CI244" i="54"/>
  <c r="B245" i="54"/>
  <c r="CI245" i="54"/>
  <c r="B246" i="54"/>
  <c r="CI246" i="54"/>
  <c r="B247" i="54"/>
  <c r="CI247" i="54"/>
  <c r="B248" i="54"/>
  <c r="CI248" i="54"/>
  <c r="B249" i="54"/>
  <c r="CI249" i="54"/>
  <c r="B250" i="54"/>
  <c r="CI250" i="54"/>
  <c r="B251" i="54"/>
  <c r="CI251" i="54"/>
  <c r="B252" i="54"/>
  <c r="CI252" i="54"/>
  <c r="B253" i="54"/>
  <c r="CI253" i="54"/>
  <c r="B254" i="54"/>
  <c r="CI254" i="54"/>
  <c r="B255" i="54"/>
  <c r="CI255" i="54"/>
  <c r="B256" i="54"/>
  <c r="CI256" i="54"/>
  <c r="B257" i="54"/>
  <c r="CI257" i="54"/>
  <c r="B258" i="54"/>
  <c r="CI258" i="54"/>
  <c r="B259" i="54"/>
  <c r="CI259" i="54"/>
  <c r="B260" i="54"/>
  <c r="CI260" i="54"/>
  <c r="B261" i="54"/>
  <c r="CI261" i="54"/>
  <c r="B262" i="54"/>
  <c r="CI262" i="54"/>
  <c r="B263" i="54"/>
  <c r="CI263" i="54"/>
  <c r="B264" i="54"/>
  <c r="CI264" i="54"/>
  <c r="B265" i="54"/>
  <c r="CI265" i="54"/>
  <c r="B266" i="54"/>
  <c r="CI266" i="54"/>
  <c r="B267" i="54"/>
  <c r="CI267" i="54"/>
  <c r="B268" i="54"/>
  <c r="CI268" i="54"/>
  <c r="B269" i="54"/>
  <c r="CI269" i="54"/>
  <c r="B270" i="54"/>
  <c r="CI270" i="54"/>
  <c r="B271" i="54"/>
  <c r="CI271" i="54"/>
  <c r="B272" i="54"/>
  <c r="CI272" i="54"/>
  <c r="B273" i="54"/>
  <c r="CI273" i="54"/>
  <c r="B274" i="54"/>
  <c r="CI274" i="54"/>
  <c r="B275" i="54"/>
  <c r="CI275" i="54"/>
  <c r="B276" i="54"/>
  <c r="CI276" i="54"/>
  <c r="B277" i="54"/>
  <c r="CI277" i="54"/>
  <c r="B278" i="54"/>
  <c r="CI278" i="54"/>
  <c r="B279" i="54"/>
  <c r="CI279" i="54"/>
  <c r="B280" i="54"/>
  <c r="CI280" i="54"/>
  <c r="B281" i="54"/>
  <c r="CI281" i="54"/>
  <c r="B282" i="54"/>
  <c r="CI282" i="54"/>
  <c r="B283" i="54"/>
  <c r="CI283" i="54"/>
  <c r="B284" i="54"/>
  <c r="CI284" i="54"/>
  <c r="B285" i="54"/>
  <c r="CI285" i="54"/>
  <c r="B286" i="54"/>
  <c r="CI286" i="54"/>
  <c r="B287" i="54"/>
  <c r="CI287" i="54"/>
  <c r="B288" i="54"/>
  <c r="CI288" i="54"/>
  <c r="B289" i="54"/>
  <c r="CI289" i="54"/>
  <c r="B290" i="54"/>
  <c r="CI290" i="54"/>
  <c r="B291" i="54"/>
  <c r="CI291" i="54"/>
  <c r="B292" i="54"/>
  <c r="CI292" i="54"/>
  <c r="B293" i="54"/>
  <c r="CI293" i="54"/>
  <c r="B294" i="54"/>
  <c r="CI294" i="54"/>
  <c r="B295" i="54"/>
  <c r="CI295" i="54"/>
  <c r="B296" i="54"/>
  <c r="CI296" i="54"/>
  <c r="B297" i="54"/>
  <c r="CI297" i="54"/>
  <c r="B298" i="54"/>
  <c r="CI298" i="54"/>
  <c r="B299" i="54"/>
  <c r="CI299" i="54"/>
  <c r="B300" i="54"/>
  <c r="CI300" i="54"/>
  <c r="B301" i="54"/>
  <c r="CI301" i="54"/>
  <c r="B302" i="54"/>
  <c r="CI302" i="54"/>
  <c r="B303" i="54"/>
  <c r="CI303" i="54"/>
  <c r="B304" i="54"/>
  <c r="CI304" i="54"/>
  <c r="B305" i="54"/>
  <c r="CI305" i="54"/>
  <c r="B306" i="54"/>
  <c r="CI306" i="54"/>
  <c r="B307" i="54"/>
  <c r="CI307" i="54"/>
  <c r="B308" i="54"/>
  <c r="CI308" i="54"/>
  <c r="B309" i="54"/>
  <c r="CI309" i="54"/>
  <c r="B310" i="54"/>
  <c r="CI310" i="54"/>
  <c r="B311" i="54"/>
  <c r="CI311" i="54"/>
  <c r="B312" i="54"/>
  <c r="CI312" i="54"/>
  <c r="B313" i="54"/>
  <c r="CI313" i="54"/>
  <c r="B314" i="54"/>
  <c r="CI314" i="54"/>
  <c r="B315" i="54"/>
  <c r="CI315" i="54"/>
  <c r="B316" i="54"/>
  <c r="CI316" i="54"/>
  <c r="B317" i="54"/>
  <c r="CI317" i="54"/>
  <c r="B318" i="54"/>
  <c r="CI318" i="54"/>
  <c r="CI323" i="54"/>
  <c r="AI323" i="53"/>
  <c r="AG159" i="53"/>
  <c r="AG160" i="53"/>
  <c r="AG161" i="53"/>
  <c r="AG162" i="53"/>
  <c r="AG163" i="53"/>
  <c r="AG164" i="53"/>
  <c r="AG165" i="53"/>
  <c r="AG166" i="53"/>
  <c r="AG167" i="53"/>
  <c r="AG168" i="53"/>
  <c r="AG169" i="53"/>
  <c r="AG170" i="53"/>
  <c r="AG171" i="53"/>
  <c r="AG172" i="53"/>
  <c r="AG173" i="53"/>
  <c r="AG174" i="53"/>
  <c r="AG175" i="53"/>
  <c r="AG176" i="53"/>
  <c r="AG177" i="53"/>
  <c r="AG178" i="53"/>
  <c r="AG179" i="53"/>
  <c r="AG180" i="53"/>
  <c r="AG181" i="53"/>
  <c r="AG182" i="53"/>
  <c r="AG183" i="53"/>
  <c r="AG184" i="53"/>
  <c r="AG185" i="53"/>
  <c r="AG186" i="53"/>
  <c r="AG187" i="53"/>
  <c r="AG188" i="53"/>
  <c r="AG189" i="53"/>
  <c r="AG190" i="53"/>
  <c r="AG191" i="53"/>
  <c r="AG192" i="53"/>
  <c r="AG193" i="53"/>
  <c r="AG194" i="53"/>
  <c r="AG195" i="53"/>
  <c r="AG196" i="53"/>
  <c r="AG197" i="53"/>
  <c r="AG198" i="53"/>
  <c r="AG199" i="53"/>
  <c r="AG200" i="53"/>
  <c r="AG201" i="53"/>
  <c r="AG202" i="53"/>
  <c r="AG203" i="53"/>
  <c r="AG204" i="53"/>
  <c r="AG205" i="53"/>
  <c r="AG206" i="53"/>
  <c r="AG207" i="53"/>
  <c r="AG208" i="53"/>
  <c r="AG209" i="53"/>
  <c r="AG210" i="53"/>
  <c r="AG211" i="53"/>
  <c r="AG212" i="53"/>
  <c r="AG213" i="53"/>
  <c r="AG214" i="53"/>
  <c r="AG215" i="53"/>
  <c r="AG216" i="53"/>
  <c r="AG217" i="53"/>
  <c r="AG218" i="53"/>
  <c r="AG219" i="53"/>
  <c r="AG220" i="53"/>
  <c r="AG221" i="53"/>
  <c r="AG222" i="53"/>
  <c r="AG223" i="53"/>
  <c r="AG224" i="53"/>
  <c r="AG225" i="53"/>
  <c r="AG226" i="53"/>
  <c r="AG227" i="53"/>
  <c r="AG228" i="53"/>
  <c r="AG229" i="53"/>
  <c r="AG230" i="53"/>
  <c r="AG231" i="53"/>
  <c r="AG232" i="53"/>
  <c r="AG233" i="53"/>
  <c r="AG234" i="53"/>
  <c r="AG235" i="53"/>
  <c r="AG236" i="53"/>
  <c r="AG237" i="53"/>
  <c r="AG238" i="53"/>
  <c r="B239" i="53"/>
  <c r="AG239" i="53"/>
  <c r="B240" i="53"/>
  <c r="AG240" i="53"/>
  <c r="B241" i="53"/>
  <c r="AG241" i="53"/>
  <c r="B242" i="53"/>
  <c r="AG242" i="53"/>
  <c r="B243" i="53"/>
  <c r="AG243" i="53"/>
  <c r="B244" i="53"/>
  <c r="AG244" i="53"/>
  <c r="B245" i="53"/>
  <c r="AG245" i="53"/>
  <c r="B246" i="53"/>
  <c r="AG246" i="53"/>
  <c r="B247" i="53"/>
  <c r="AG247" i="53"/>
  <c r="B248" i="53"/>
  <c r="AG248" i="53"/>
  <c r="B249" i="53"/>
  <c r="AG249" i="53"/>
  <c r="B250" i="53"/>
  <c r="AG250" i="53"/>
  <c r="B251" i="53"/>
  <c r="AG251" i="53"/>
  <c r="B252" i="53"/>
  <c r="AG252" i="53"/>
  <c r="B253" i="53"/>
  <c r="AG253" i="53"/>
  <c r="B254" i="53"/>
  <c r="AG254" i="53"/>
  <c r="B255" i="53"/>
  <c r="AG255" i="53"/>
  <c r="B256" i="53"/>
  <c r="AG256" i="53"/>
  <c r="B257" i="53"/>
  <c r="AG257" i="53"/>
  <c r="B258" i="53"/>
  <c r="AG258" i="53"/>
  <c r="B259" i="53"/>
  <c r="AG259" i="53"/>
  <c r="B260" i="53"/>
  <c r="AG260" i="53"/>
  <c r="B261" i="53"/>
  <c r="AG261" i="53"/>
  <c r="B262" i="53"/>
  <c r="AG262" i="53"/>
  <c r="B263" i="53"/>
  <c r="AG263" i="53"/>
  <c r="B264" i="53"/>
  <c r="AG264" i="53"/>
  <c r="B265" i="53"/>
  <c r="AG265" i="53"/>
  <c r="B266" i="53"/>
  <c r="AG266" i="53"/>
  <c r="B267" i="53"/>
  <c r="AG267" i="53"/>
  <c r="B268" i="53"/>
  <c r="AG268" i="53"/>
  <c r="B269" i="53"/>
  <c r="AG269" i="53"/>
  <c r="B270" i="53"/>
  <c r="AG270" i="53"/>
  <c r="B271" i="53"/>
  <c r="AG271" i="53"/>
  <c r="B272" i="53"/>
  <c r="AG272" i="53"/>
  <c r="B273" i="53"/>
  <c r="AG273" i="53"/>
  <c r="B274" i="53"/>
  <c r="AG274" i="53"/>
  <c r="B275" i="53"/>
  <c r="AG275" i="53"/>
  <c r="B276" i="53"/>
  <c r="AG276" i="53"/>
  <c r="B277" i="53"/>
  <c r="AG277" i="53"/>
  <c r="B278" i="53"/>
  <c r="AG278" i="53"/>
  <c r="B279" i="53"/>
  <c r="AG279" i="53"/>
  <c r="B280" i="53"/>
  <c r="AG280" i="53"/>
  <c r="B281" i="53"/>
  <c r="AG281" i="53"/>
  <c r="B282" i="53"/>
  <c r="AG282" i="53"/>
  <c r="B283" i="53"/>
  <c r="AG283" i="53"/>
  <c r="B284" i="53"/>
  <c r="AG284" i="53"/>
  <c r="B285" i="53"/>
  <c r="AG285" i="53"/>
  <c r="B286" i="53"/>
  <c r="AG286" i="53"/>
  <c r="B287" i="53"/>
  <c r="AG287" i="53"/>
  <c r="B288" i="53"/>
  <c r="AG288" i="53"/>
  <c r="B289" i="53"/>
  <c r="AG289" i="53"/>
  <c r="B290" i="53"/>
  <c r="AG290" i="53"/>
  <c r="B291" i="53"/>
  <c r="AG291" i="53"/>
  <c r="B292" i="53"/>
  <c r="AG292" i="53"/>
  <c r="B293" i="53"/>
  <c r="AG293" i="53"/>
  <c r="B294" i="53"/>
  <c r="AG294" i="53"/>
  <c r="B295" i="53"/>
  <c r="AG295" i="53"/>
  <c r="B296" i="53"/>
  <c r="AG296" i="53"/>
  <c r="B297" i="53"/>
  <c r="AG297" i="53"/>
  <c r="B298" i="53"/>
  <c r="AG298" i="53"/>
  <c r="B299" i="53"/>
  <c r="AG299" i="53"/>
  <c r="B300" i="53"/>
  <c r="AG300" i="53"/>
  <c r="B301" i="53"/>
  <c r="AG301" i="53"/>
  <c r="B302" i="53"/>
  <c r="AG302" i="53"/>
  <c r="B303" i="53"/>
  <c r="AG303" i="53"/>
  <c r="B304" i="53"/>
  <c r="AG304" i="53"/>
  <c r="B305" i="53"/>
  <c r="AG305" i="53"/>
  <c r="B306" i="53"/>
  <c r="AG306" i="53"/>
  <c r="B307" i="53"/>
  <c r="AG307" i="53"/>
  <c r="B308" i="53"/>
  <c r="AG308" i="53"/>
  <c r="B309" i="53"/>
  <c r="AG309" i="53"/>
  <c r="B310" i="53"/>
  <c r="AG310" i="53"/>
  <c r="B311" i="53"/>
  <c r="AG311" i="53"/>
  <c r="B312" i="53"/>
  <c r="AG312" i="53"/>
  <c r="B313" i="53"/>
  <c r="AG313" i="53"/>
  <c r="B314" i="53"/>
  <c r="AG314" i="53"/>
  <c r="B315" i="53"/>
  <c r="AG315" i="53"/>
  <c r="B316" i="53"/>
  <c r="AG316" i="53"/>
  <c r="B317" i="53"/>
  <c r="AG317" i="53"/>
  <c r="B318" i="53"/>
  <c r="AG318" i="53"/>
  <c r="AG323" i="53"/>
  <c r="AK323" i="55"/>
  <c r="AM323" i="55"/>
  <c r="Z323" i="35"/>
  <c r="E37" i="53"/>
  <c r="E36" i="53"/>
  <c r="E37" i="55"/>
  <c r="E36" i="55"/>
  <c r="E37" i="35"/>
  <c r="E36" i="35"/>
  <c r="E37" i="54"/>
  <c r="E36" i="54"/>
  <c r="C148" i="2"/>
  <c r="C149" i="2"/>
  <c r="D149" i="2"/>
  <c r="G149" i="2"/>
  <c r="H149" i="2"/>
  <c r="C150" i="2"/>
  <c r="D150" i="2"/>
  <c r="G150" i="2"/>
  <c r="H150" i="2"/>
  <c r="C151" i="2"/>
  <c r="D151" i="2"/>
  <c r="G151" i="2"/>
  <c r="H151" i="2"/>
  <c r="C152" i="2"/>
  <c r="D152" i="2"/>
  <c r="G152" i="2"/>
  <c r="H152" i="2"/>
  <c r="C153" i="2"/>
  <c r="D153" i="2"/>
  <c r="G153" i="2"/>
  <c r="H153" i="2"/>
  <c r="C154" i="2"/>
  <c r="D154" i="2"/>
  <c r="G154" i="2"/>
  <c r="H154" i="2"/>
  <c r="C155" i="2"/>
  <c r="D155" i="2"/>
  <c r="G155" i="2"/>
  <c r="H155" i="2"/>
  <c r="C156" i="2"/>
  <c r="D156" i="2"/>
  <c r="G156" i="2"/>
  <c r="H156" i="2"/>
  <c r="C157" i="2"/>
  <c r="D157" i="2"/>
  <c r="G157" i="2"/>
  <c r="H157" i="2"/>
  <c r="C158" i="2"/>
  <c r="D158" i="2"/>
  <c r="G158" i="2"/>
  <c r="H158" i="2"/>
  <c r="C159" i="2"/>
  <c r="D159" i="2"/>
  <c r="G159" i="2"/>
  <c r="H159" i="2"/>
  <c r="C160" i="2"/>
  <c r="D160" i="2"/>
  <c r="G160" i="2"/>
  <c r="H160" i="2"/>
  <c r="C161" i="2"/>
  <c r="D161" i="2"/>
  <c r="G161" i="2"/>
  <c r="H161" i="2"/>
  <c r="C162" i="2"/>
  <c r="D162" i="2"/>
  <c r="G162" i="2"/>
  <c r="H162" i="2"/>
  <c r="C163" i="2"/>
  <c r="D163" i="2"/>
  <c r="G163" i="2"/>
  <c r="H163" i="2"/>
  <c r="C164" i="2"/>
  <c r="D164" i="2"/>
  <c r="G164" i="2"/>
  <c r="H164" i="2"/>
  <c r="C165" i="2"/>
  <c r="D165" i="2"/>
  <c r="G165" i="2"/>
  <c r="H165" i="2"/>
  <c r="C166" i="2"/>
  <c r="D166" i="2"/>
  <c r="G166" i="2"/>
  <c r="H166" i="2"/>
  <c r="C167" i="2"/>
  <c r="D167" i="2"/>
  <c r="G167" i="2"/>
  <c r="H167" i="2"/>
  <c r="C168" i="2"/>
  <c r="D168" i="2"/>
  <c r="G168" i="2"/>
  <c r="H168" i="2"/>
  <c r="C169" i="2"/>
  <c r="D169" i="2"/>
  <c r="G169" i="2"/>
  <c r="H169" i="2"/>
  <c r="C170" i="2"/>
  <c r="D170" i="2"/>
  <c r="G170" i="2"/>
  <c r="H170" i="2"/>
  <c r="C171" i="2"/>
  <c r="D171" i="2"/>
  <c r="G171" i="2"/>
  <c r="H171" i="2"/>
  <c r="C172" i="2"/>
  <c r="D172" i="2"/>
  <c r="G172" i="2"/>
  <c r="H172" i="2"/>
  <c r="C173" i="2"/>
  <c r="D173" i="2"/>
  <c r="G173" i="2"/>
  <c r="H173" i="2"/>
  <c r="C174" i="2"/>
  <c r="D174" i="2"/>
  <c r="G174" i="2"/>
  <c r="H174" i="2"/>
  <c r="C175" i="2"/>
  <c r="D175" i="2"/>
  <c r="G175" i="2"/>
  <c r="H175" i="2"/>
  <c r="C176" i="2"/>
  <c r="D176" i="2"/>
  <c r="G176" i="2"/>
  <c r="H176" i="2"/>
  <c r="C177" i="2"/>
  <c r="D177" i="2"/>
  <c r="G177" i="2"/>
  <c r="H177" i="2"/>
  <c r="C178" i="2"/>
  <c r="D178" i="2"/>
  <c r="G178" i="2"/>
  <c r="H178" i="2"/>
  <c r="C179" i="2"/>
  <c r="D179" i="2"/>
  <c r="G179" i="2"/>
  <c r="H179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CE42" i="54"/>
  <c r="CB41" i="54"/>
  <c r="CA41" i="54"/>
  <c r="BZ40" i="54"/>
  <c r="BX40" i="54"/>
  <c r="BV42" i="54"/>
  <c r="BS41" i="54"/>
  <c r="BR41" i="54"/>
  <c r="BQ40" i="54"/>
  <c r="BO40" i="54"/>
  <c r="BM42" i="54"/>
  <c r="BJ41" i="54"/>
  <c r="BI41" i="54"/>
  <c r="BH40" i="54"/>
  <c r="BF40" i="54"/>
  <c r="BD42" i="54"/>
  <c r="BA41" i="54"/>
  <c r="AZ41" i="54"/>
  <c r="AY40" i="54"/>
  <c r="AW40" i="54"/>
  <c r="AU42" i="54"/>
  <c r="AR41" i="54"/>
  <c r="AQ41" i="54"/>
  <c r="AP40" i="54"/>
  <c r="AN40" i="54"/>
  <c r="AL42" i="54"/>
  <c r="AI41" i="54"/>
  <c r="AH41" i="54"/>
  <c r="AG40" i="54"/>
  <c r="AE40" i="54"/>
  <c r="AC42" i="54"/>
  <c r="Z41" i="54"/>
  <c r="Y41" i="54"/>
  <c r="X40" i="54"/>
  <c r="V40" i="54"/>
  <c r="Q41" i="54"/>
  <c r="P41" i="54"/>
  <c r="O40" i="54"/>
  <c r="M40" i="54"/>
  <c r="CR318" i="54"/>
  <c r="CR317" i="54"/>
  <c r="CR316" i="54"/>
  <c r="CR315" i="54"/>
  <c r="CR314" i="54"/>
  <c r="CR313" i="54"/>
  <c r="CR312" i="54"/>
  <c r="CR311" i="54"/>
  <c r="CR310" i="54"/>
  <c r="CR309" i="54"/>
  <c r="CR308" i="54"/>
  <c r="CR307" i="54"/>
  <c r="CR306" i="54"/>
  <c r="CR305" i="54"/>
  <c r="CR304" i="54"/>
  <c r="CR303" i="54"/>
  <c r="CR302" i="54"/>
  <c r="CR301" i="54"/>
  <c r="CR300" i="54"/>
  <c r="CR299" i="54"/>
  <c r="CR298" i="54"/>
  <c r="CR297" i="54"/>
  <c r="CR296" i="54"/>
  <c r="CR295" i="54"/>
  <c r="CR294" i="54"/>
  <c r="CR293" i="54"/>
  <c r="CR292" i="54"/>
  <c r="CR291" i="54"/>
  <c r="CR290" i="54"/>
  <c r="CR289" i="54"/>
  <c r="CR288" i="54"/>
  <c r="CR287" i="54"/>
  <c r="CR286" i="54"/>
  <c r="CR285" i="54"/>
  <c r="CR284" i="54"/>
  <c r="CR283" i="54"/>
  <c r="CR282" i="54"/>
  <c r="CR281" i="54"/>
  <c r="CR280" i="54"/>
  <c r="CR279" i="54"/>
  <c r="CR278" i="54"/>
  <c r="CR277" i="54"/>
  <c r="CR276" i="54"/>
  <c r="CR275" i="54"/>
  <c r="CR274" i="54"/>
  <c r="CR273" i="54"/>
  <c r="CR272" i="54"/>
  <c r="CR271" i="54"/>
  <c r="CR270" i="54"/>
  <c r="CR269" i="54"/>
  <c r="CR268" i="54"/>
  <c r="CR267" i="54"/>
  <c r="CR266" i="54"/>
  <c r="CR265" i="54"/>
  <c r="CR264" i="54"/>
  <c r="CR263" i="54"/>
  <c r="CR262" i="54"/>
  <c r="CR261" i="54"/>
  <c r="CR260" i="54"/>
  <c r="CR259" i="54"/>
  <c r="CR258" i="54"/>
  <c r="CR257" i="54"/>
  <c r="CR256" i="54"/>
  <c r="CR255" i="54"/>
  <c r="CR254" i="54"/>
  <c r="CR253" i="54"/>
  <c r="CR252" i="54"/>
  <c r="CR251" i="54"/>
  <c r="CR250" i="54"/>
  <c r="CR249" i="54"/>
  <c r="CR248" i="54"/>
  <c r="CR247" i="54"/>
  <c r="CR246" i="54"/>
  <c r="CR245" i="54"/>
  <c r="CR244" i="54"/>
  <c r="CR243" i="54"/>
  <c r="CR242" i="54"/>
  <c r="CR241" i="54"/>
  <c r="CR240" i="54"/>
  <c r="CR239" i="54"/>
  <c r="CR238" i="54"/>
  <c r="CR237" i="54"/>
  <c r="CR236" i="54"/>
  <c r="CR235" i="54"/>
  <c r="CR234" i="54"/>
  <c r="CR233" i="54"/>
  <c r="CR232" i="54"/>
  <c r="CR231" i="54"/>
  <c r="CR230" i="54"/>
  <c r="CR229" i="54"/>
  <c r="CR228" i="54"/>
  <c r="CR227" i="54"/>
  <c r="CR226" i="54"/>
  <c r="CR225" i="54"/>
  <c r="CR224" i="54"/>
  <c r="CR223" i="54"/>
  <c r="CR222" i="54"/>
  <c r="CR221" i="54"/>
  <c r="CR220" i="54"/>
  <c r="CR219" i="54"/>
  <c r="CR218" i="54"/>
  <c r="CR217" i="54"/>
  <c r="CR216" i="54"/>
  <c r="CR215" i="54"/>
  <c r="CR214" i="54"/>
  <c r="CR213" i="54"/>
  <c r="CR212" i="54"/>
  <c r="CR211" i="54"/>
  <c r="CR210" i="54"/>
  <c r="CR209" i="54"/>
  <c r="CR208" i="54"/>
  <c r="CR207" i="54"/>
  <c r="CR206" i="54"/>
  <c r="CR205" i="54"/>
  <c r="CR204" i="54"/>
  <c r="CR203" i="54"/>
  <c r="CR202" i="54"/>
  <c r="CR201" i="54"/>
  <c r="CR200" i="54"/>
  <c r="CR199" i="54"/>
  <c r="CR198" i="54"/>
  <c r="CR197" i="54"/>
  <c r="CR196" i="54"/>
  <c r="CR195" i="54"/>
  <c r="CR194" i="54"/>
  <c r="CR193" i="54"/>
  <c r="CR192" i="54"/>
  <c r="CR191" i="54"/>
  <c r="CR190" i="54"/>
  <c r="CR189" i="54"/>
  <c r="CR188" i="54"/>
  <c r="CR187" i="54"/>
  <c r="CR186" i="54"/>
  <c r="CR185" i="54"/>
  <c r="CR184" i="54"/>
  <c r="CR183" i="54"/>
  <c r="CR182" i="54"/>
  <c r="CR181" i="54"/>
  <c r="CR180" i="54"/>
  <c r="CR179" i="54"/>
  <c r="CR178" i="54"/>
  <c r="CR177" i="54"/>
  <c r="CR176" i="54"/>
  <c r="CR175" i="54"/>
  <c r="CR174" i="54"/>
  <c r="CR173" i="54"/>
  <c r="CR172" i="54"/>
  <c r="CR171" i="54"/>
  <c r="CR170" i="54"/>
  <c r="CR169" i="54"/>
  <c r="CR168" i="54"/>
  <c r="CR167" i="54"/>
  <c r="CR166" i="54"/>
  <c r="CR165" i="54"/>
  <c r="CR164" i="54"/>
  <c r="CR163" i="54"/>
  <c r="CR162" i="54"/>
  <c r="CR161" i="54"/>
  <c r="CR160" i="54"/>
  <c r="CR159" i="54"/>
  <c r="CR158" i="54"/>
  <c r="CR157" i="54"/>
  <c r="CR156" i="54"/>
  <c r="CR155" i="54"/>
  <c r="CR154" i="54"/>
  <c r="CR153" i="54"/>
  <c r="CR152" i="54"/>
  <c r="CR151" i="54"/>
  <c r="CR150" i="54"/>
  <c r="CR149" i="54"/>
  <c r="CR148" i="54"/>
  <c r="CR147" i="54"/>
  <c r="CR146" i="54"/>
  <c r="CR145" i="54"/>
  <c r="CR144" i="54"/>
  <c r="CR143" i="54"/>
  <c r="CR142" i="54"/>
  <c r="CR141" i="54"/>
  <c r="CR140" i="54"/>
  <c r="CR139" i="54"/>
  <c r="CR138" i="54"/>
  <c r="CR137" i="54"/>
  <c r="CR136" i="54"/>
  <c r="CR135" i="54"/>
  <c r="CR134" i="54"/>
  <c r="CR133" i="54"/>
  <c r="CR132" i="54"/>
  <c r="CR131" i="54"/>
  <c r="CR130" i="54"/>
  <c r="CR129" i="54"/>
  <c r="CR128" i="54"/>
  <c r="CR127" i="54"/>
  <c r="CR126" i="54"/>
  <c r="CR125" i="54"/>
  <c r="CR124" i="54"/>
  <c r="CR123" i="54"/>
  <c r="CR122" i="54"/>
  <c r="CR121" i="54"/>
  <c r="CR120" i="54"/>
  <c r="CR119" i="54"/>
  <c r="CR118" i="54"/>
  <c r="T93" i="29"/>
  <c r="T92" i="29"/>
  <c r="T91" i="29"/>
  <c r="T90" i="29"/>
  <c r="T89" i="29"/>
  <c r="T88" i="29"/>
  <c r="T87" i="29"/>
  <c r="T86" i="29"/>
  <c r="T85" i="29"/>
  <c r="T84" i="29"/>
  <c r="T83" i="29"/>
  <c r="T82" i="29"/>
  <c r="T81" i="29"/>
  <c r="T80" i="29"/>
  <c r="T79" i="29"/>
  <c r="T78" i="29"/>
  <c r="T77" i="29"/>
  <c r="T76" i="29"/>
  <c r="T75" i="29"/>
  <c r="T74" i="29"/>
  <c r="T73" i="29"/>
  <c r="T72" i="29"/>
  <c r="T71" i="29"/>
  <c r="T70" i="29"/>
  <c r="T69" i="29"/>
  <c r="T68" i="29"/>
  <c r="T67" i="29"/>
  <c r="T66" i="29"/>
  <c r="T65" i="29"/>
  <c r="T64" i="29"/>
  <c r="T63" i="29"/>
  <c r="T62" i="29"/>
  <c r="T61" i="29"/>
  <c r="T60" i="29"/>
  <c r="T59" i="29"/>
  <c r="T58" i="29"/>
  <c r="T57" i="29"/>
  <c r="T56" i="29"/>
  <c r="T55" i="29"/>
  <c r="T54" i="29"/>
  <c r="T53" i="29"/>
  <c r="T52" i="29"/>
  <c r="T51" i="29"/>
  <c r="T50" i="29"/>
  <c r="T49" i="29"/>
  <c r="T48" i="29"/>
  <c r="T47" i="29"/>
  <c r="T46" i="29"/>
  <c r="T45" i="29"/>
  <c r="T44" i="29"/>
  <c r="T43" i="29"/>
  <c r="T42" i="29"/>
  <c r="T41" i="29"/>
  <c r="T40" i="29"/>
  <c r="T39" i="29"/>
  <c r="T38" i="29"/>
  <c r="T37" i="29"/>
  <c r="T36" i="29"/>
  <c r="T35" i="29"/>
  <c r="T34" i="29"/>
  <c r="T33" i="29"/>
  <c r="T32" i="29"/>
  <c r="T31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V93" i="29"/>
  <c r="V92" i="29"/>
  <c r="V91" i="29"/>
  <c r="V90" i="29"/>
  <c r="V89" i="29"/>
  <c r="V88" i="29"/>
  <c r="V87" i="29"/>
  <c r="V86" i="29"/>
  <c r="V85" i="29"/>
  <c r="V84" i="29"/>
  <c r="V83" i="29"/>
  <c r="V82" i="29"/>
  <c r="V81" i="29"/>
  <c r="V80" i="29"/>
  <c r="V79" i="29"/>
  <c r="V78" i="29"/>
  <c r="V77" i="29"/>
  <c r="V76" i="29"/>
  <c r="V75" i="29"/>
  <c r="V74" i="29"/>
  <c r="V73" i="29"/>
  <c r="V72" i="29"/>
  <c r="V71" i="29"/>
  <c r="V70" i="29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U93" i="29"/>
  <c r="U92" i="29"/>
  <c r="U91" i="29"/>
  <c r="U90" i="29"/>
  <c r="U89" i="29"/>
  <c r="U88" i="29"/>
  <c r="U87" i="29"/>
  <c r="U86" i="29"/>
  <c r="U85" i="29"/>
  <c r="U84" i="29"/>
  <c r="U83" i="29"/>
  <c r="U82" i="29"/>
  <c r="U81" i="29"/>
  <c r="U80" i="29"/>
  <c r="U79" i="29"/>
  <c r="U78" i="29"/>
  <c r="U77" i="29"/>
  <c r="U76" i="29"/>
  <c r="U75" i="29"/>
  <c r="U74" i="29"/>
  <c r="U73" i="29"/>
  <c r="U72" i="29"/>
  <c r="U71" i="29"/>
  <c r="U70" i="29"/>
  <c r="U69" i="29"/>
  <c r="U68" i="29"/>
  <c r="U67" i="29"/>
  <c r="U66" i="29"/>
  <c r="U65" i="29"/>
  <c r="U64" i="29"/>
  <c r="U63" i="29"/>
  <c r="U62" i="29"/>
  <c r="U61" i="29"/>
  <c r="U60" i="29"/>
  <c r="U59" i="29"/>
  <c r="U58" i="29"/>
  <c r="U57" i="29"/>
  <c r="U56" i="29"/>
  <c r="U55" i="29"/>
  <c r="U54" i="29"/>
  <c r="U53" i="29"/>
  <c r="U52" i="29"/>
  <c r="U51" i="29"/>
  <c r="U50" i="29"/>
  <c r="U49" i="29"/>
  <c r="U48" i="29"/>
  <c r="U47" i="29"/>
  <c r="U46" i="29"/>
  <c r="U45" i="29"/>
  <c r="U44" i="29"/>
  <c r="U43" i="29"/>
  <c r="U42" i="29"/>
  <c r="U41" i="29"/>
  <c r="U40" i="29"/>
  <c r="U39" i="29"/>
  <c r="U38" i="29"/>
  <c r="U37" i="29"/>
  <c r="U36" i="29"/>
  <c r="U35" i="29"/>
  <c r="U34" i="29"/>
  <c r="U33" i="29"/>
  <c r="U32" i="29"/>
  <c r="U31" i="29"/>
  <c r="U30" i="29"/>
  <c r="U29" i="29"/>
  <c r="U28" i="29"/>
  <c r="U27" i="29"/>
  <c r="U26" i="29"/>
  <c r="U25" i="29"/>
  <c r="U24" i="29"/>
  <c r="U23" i="29"/>
  <c r="U22" i="29"/>
  <c r="U21" i="29"/>
  <c r="U20" i="29"/>
  <c r="U19" i="29"/>
  <c r="U18" i="29"/>
  <c r="U17" i="29"/>
  <c r="U16" i="29"/>
  <c r="U322" i="55"/>
  <c r="T322" i="55"/>
  <c r="S322" i="55"/>
  <c r="R322" i="55"/>
  <c r="N322" i="55"/>
  <c r="N320" i="55"/>
  <c r="P320" i="55"/>
  <c r="Q320" i="55"/>
  <c r="R320" i="55"/>
  <c r="S320" i="55"/>
  <c r="T320" i="55"/>
  <c r="U320" i="55"/>
  <c r="N321" i="55"/>
  <c r="O320" i="55"/>
  <c r="AE237" i="55"/>
  <c r="AE236" i="55"/>
  <c r="AE235" i="55"/>
  <c r="AE234" i="55"/>
  <c r="AE233" i="55"/>
  <c r="AE232" i="55"/>
  <c r="AE231" i="55"/>
  <c r="AE230" i="55"/>
  <c r="AE229" i="55"/>
  <c r="AE228" i="55"/>
  <c r="AE227" i="55"/>
  <c r="AE226" i="55"/>
  <c r="AE225" i="55"/>
  <c r="AE224" i="55"/>
  <c r="AE223" i="55"/>
  <c r="AE222" i="55"/>
  <c r="AE221" i="55"/>
  <c r="AE220" i="55"/>
  <c r="AE219" i="55"/>
  <c r="AE218" i="55"/>
  <c r="AE217" i="55"/>
  <c r="AE216" i="55"/>
  <c r="AE215" i="55"/>
  <c r="AE214" i="55"/>
  <c r="AE213" i="55"/>
  <c r="AE212" i="55"/>
  <c r="AE211" i="55"/>
  <c r="AE210" i="55"/>
  <c r="AE209" i="55"/>
  <c r="AE208" i="55"/>
  <c r="AE207" i="55"/>
  <c r="AE206" i="55"/>
  <c r="AE205" i="55"/>
  <c r="AE204" i="55"/>
  <c r="AE203" i="55"/>
  <c r="AE202" i="55"/>
  <c r="AE201" i="55"/>
  <c r="AE200" i="55"/>
  <c r="AE199" i="55"/>
  <c r="AE198" i="55"/>
  <c r="AE197" i="55"/>
  <c r="AE196" i="55"/>
  <c r="AE195" i="55"/>
  <c r="AE194" i="55"/>
  <c r="AE193" i="55"/>
  <c r="AE192" i="55"/>
  <c r="AE191" i="55"/>
  <c r="AE190" i="55"/>
  <c r="AE189" i="55"/>
  <c r="AE188" i="55"/>
  <c r="AE187" i="55"/>
  <c r="AE186" i="55"/>
  <c r="AE185" i="55"/>
  <c r="AE184" i="55"/>
  <c r="AE183" i="55"/>
  <c r="AE182" i="55"/>
  <c r="AE181" i="55"/>
  <c r="AE180" i="55"/>
  <c r="AE179" i="55"/>
  <c r="AE178" i="55"/>
  <c r="AE177" i="55"/>
  <c r="AE176" i="55"/>
  <c r="AE175" i="55"/>
  <c r="AE174" i="55"/>
  <c r="AE173" i="55"/>
  <c r="AE172" i="55"/>
  <c r="AE171" i="55"/>
  <c r="AE170" i="55"/>
  <c r="AE169" i="55"/>
  <c r="AE168" i="55"/>
  <c r="AE167" i="55"/>
  <c r="AE166" i="55"/>
  <c r="AE165" i="55"/>
  <c r="AE164" i="55"/>
  <c r="AE163" i="55"/>
  <c r="AE162" i="55"/>
  <c r="AE161" i="55"/>
  <c r="AE160" i="55"/>
  <c r="AE159" i="55"/>
  <c r="AE158" i="55"/>
  <c r="A157" i="55"/>
  <c r="AE157" i="55"/>
  <c r="A156" i="55"/>
  <c r="AE156" i="55"/>
  <c r="A155" i="55"/>
  <c r="AE155" i="55"/>
  <c r="A154" i="55"/>
  <c r="AE154" i="55"/>
  <c r="A153" i="55"/>
  <c r="AE153" i="55"/>
  <c r="A152" i="55"/>
  <c r="AE152" i="55"/>
  <c r="A151" i="55"/>
  <c r="AE151" i="55"/>
  <c r="A150" i="55"/>
  <c r="AE150" i="55"/>
  <c r="A149" i="55"/>
  <c r="AE149" i="55"/>
  <c r="A148" i="55"/>
  <c r="AE148" i="55"/>
  <c r="A147" i="55"/>
  <c r="AE147" i="55"/>
  <c r="A146" i="55"/>
  <c r="AE146" i="55"/>
  <c r="A145" i="55"/>
  <c r="AE145" i="55"/>
  <c r="A144" i="55"/>
  <c r="AE144" i="55"/>
  <c r="A143" i="55"/>
  <c r="AE143" i="55"/>
  <c r="A142" i="55"/>
  <c r="AE142" i="55"/>
  <c r="A141" i="55"/>
  <c r="AE141" i="55"/>
  <c r="A140" i="55"/>
  <c r="AE140" i="55"/>
  <c r="A139" i="55"/>
  <c r="AE139" i="55"/>
  <c r="A138" i="55"/>
  <c r="AE138" i="55"/>
  <c r="A137" i="55"/>
  <c r="AE137" i="55"/>
  <c r="A136" i="55"/>
  <c r="AE136" i="55"/>
  <c r="A135" i="55"/>
  <c r="AE135" i="55"/>
  <c r="A134" i="55"/>
  <c r="AE134" i="55"/>
  <c r="A133" i="55"/>
  <c r="AE133" i="55"/>
  <c r="A132" i="55"/>
  <c r="AE132" i="55"/>
  <c r="A131" i="55"/>
  <c r="AE131" i="55"/>
  <c r="A130" i="55"/>
  <c r="AE130" i="55"/>
  <c r="A129" i="55"/>
  <c r="AE129" i="55"/>
  <c r="A128" i="55"/>
  <c r="AE128" i="55"/>
  <c r="A127" i="55"/>
  <c r="AE127" i="55"/>
  <c r="A126" i="55"/>
  <c r="AE126" i="55"/>
  <c r="A125" i="55"/>
  <c r="AE125" i="55"/>
  <c r="A124" i="55"/>
  <c r="AE124" i="55"/>
  <c r="A123" i="55"/>
  <c r="AE123" i="55"/>
  <c r="A122" i="55"/>
  <c r="AE122" i="55"/>
  <c r="A121" i="55"/>
  <c r="AE121" i="55"/>
  <c r="A120" i="55"/>
  <c r="AE120" i="55"/>
  <c r="A119" i="55"/>
  <c r="AE119" i="55"/>
  <c r="A118" i="55"/>
  <c r="AE118" i="55"/>
  <c r="A117" i="55"/>
  <c r="AE117" i="55"/>
  <c r="A116" i="55"/>
  <c r="AE116" i="55"/>
  <c r="A115" i="55"/>
  <c r="AE115" i="55"/>
  <c r="A114" i="55"/>
  <c r="AE114" i="55"/>
  <c r="A113" i="55"/>
  <c r="AE113" i="55"/>
  <c r="A112" i="55"/>
  <c r="AE112" i="55"/>
  <c r="A111" i="55"/>
  <c r="AE111" i="55"/>
  <c r="A110" i="55"/>
  <c r="AE110" i="55"/>
  <c r="A109" i="55"/>
  <c r="AE109" i="55"/>
  <c r="A108" i="55"/>
  <c r="AE108" i="55"/>
  <c r="A107" i="55"/>
  <c r="AE107" i="55"/>
  <c r="A106" i="55"/>
  <c r="AE106" i="55"/>
  <c r="A105" i="55"/>
  <c r="AE105" i="55"/>
  <c r="A104" i="55"/>
  <c r="AE104" i="55"/>
  <c r="A103" i="55"/>
  <c r="AE103" i="55"/>
  <c r="A102" i="55"/>
  <c r="AE102" i="55"/>
  <c r="A101" i="55"/>
  <c r="AE101" i="55"/>
  <c r="A100" i="55"/>
  <c r="AE100" i="55"/>
  <c r="A99" i="55"/>
  <c r="AE99" i="55"/>
  <c r="A98" i="55"/>
  <c r="AE98" i="55"/>
  <c r="A97" i="55"/>
  <c r="AE97" i="55"/>
  <c r="A96" i="55"/>
  <c r="AE96" i="55"/>
  <c r="A95" i="55"/>
  <c r="AE95" i="55"/>
  <c r="A94" i="55"/>
  <c r="AE94" i="55"/>
  <c r="A93" i="55"/>
  <c r="AE93" i="55"/>
  <c r="A92" i="55"/>
  <c r="AE92" i="55"/>
  <c r="A91" i="55"/>
  <c r="AE91" i="55"/>
  <c r="A90" i="55"/>
  <c r="AE90" i="55"/>
  <c r="A89" i="55"/>
  <c r="AE89" i="55"/>
  <c r="A88" i="55"/>
  <c r="AE88" i="55"/>
  <c r="A87" i="55"/>
  <c r="AE87" i="55"/>
  <c r="A86" i="55"/>
  <c r="AE86" i="55"/>
  <c r="A85" i="55"/>
  <c r="AE85" i="55"/>
  <c r="A84" i="55"/>
  <c r="AE84" i="55"/>
  <c r="A83" i="55"/>
  <c r="AE83" i="55"/>
  <c r="A82" i="55"/>
  <c r="AE82" i="55"/>
  <c r="A81" i="55"/>
  <c r="AE81" i="55"/>
  <c r="A80" i="55"/>
  <c r="AE80" i="55"/>
  <c r="A79" i="55"/>
  <c r="AE79" i="55"/>
  <c r="A78" i="55"/>
  <c r="AE78" i="55"/>
  <c r="AR42" i="55"/>
  <c r="AO41" i="55"/>
  <c r="AN41" i="55"/>
  <c r="Q41" i="55"/>
  <c r="P41" i="55"/>
  <c r="AM40" i="55"/>
  <c r="AK40" i="55"/>
  <c r="O40" i="55"/>
  <c r="M40" i="55"/>
  <c r="G37" i="55"/>
  <c r="F37" i="55"/>
  <c r="D37" i="55"/>
  <c r="B37" i="55"/>
  <c r="G36" i="55"/>
  <c r="F36" i="55"/>
  <c r="D36" i="55"/>
  <c r="B36" i="55"/>
  <c r="C26" i="55"/>
  <c r="C25" i="55"/>
  <c r="C21" i="55"/>
  <c r="C20" i="55"/>
  <c r="T322" i="54"/>
  <c r="S322" i="54"/>
  <c r="R322" i="54"/>
  <c r="Q322" i="54"/>
  <c r="M322" i="54"/>
  <c r="M320" i="54"/>
  <c r="O320" i="54"/>
  <c r="P320" i="54"/>
  <c r="Q320" i="54"/>
  <c r="R320" i="54"/>
  <c r="S320" i="54"/>
  <c r="T320" i="54"/>
  <c r="M321" i="54"/>
  <c r="N320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252" i="54"/>
  <c r="A253" i="54"/>
  <c r="A254" i="54"/>
  <c r="A255" i="54"/>
  <c r="A256" i="54"/>
  <c r="A257" i="54"/>
  <c r="A258" i="54"/>
  <c r="A259" i="54"/>
  <c r="A260" i="54"/>
  <c r="A261" i="54"/>
  <c r="A262" i="54"/>
  <c r="A263" i="54"/>
  <c r="A264" i="54"/>
  <c r="A265" i="54"/>
  <c r="A266" i="54"/>
  <c r="A267" i="54"/>
  <c r="A268" i="54"/>
  <c r="A269" i="54"/>
  <c r="A270" i="54"/>
  <c r="A271" i="54"/>
  <c r="A272" i="54"/>
  <c r="A273" i="54"/>
  <c r="A274" i="54"/>
  <c r="A275" i="54"/>
  <c r="A276" i="54"/>
  <c r="A277" i="54"/>
  <c r="A278" i="54"/>
  <c r="A279" i="54"/>
  <c r="A280" i="54"/>
  <c r="A281" i="54"/>
  <c r="A282" i="54"/>
  <c r="A283" i="54"/>
  <c r="A284" i="54"/>
  <c r="A285" i="54"/>
  <c r="A286" i="54"/>
  <c r="A287" i="54"/>
  <c r="A288" i="54"/>
  <c r="A289" i="54"/>
  <c r="A290" i="54"/>
  <c r="A291" i="54"/>
  <c r="A292" i="54"/>
  <c r="A293" i="54"/>
  <c r="A294" i="54"/>
  <c r="A295" i="54"/>
  <c r="A296" i="54"/>
  <c r="A297" i="54"/>
  <c r="A298" i="54"/>
  <c r="A299" i="54"/>
  <c r="A300" i="54"/>
  <c r="A301" i="54"/>
  <c r="A302" i="54"/>
  <c r="A303" i="54"/>
  <c r="A304" i="54"/>
  <c r="A305" i="54"/>
  <c r="A306" i="54"/>
  <c r="A307" i="54"/>
  <c r="A308" i="54"/>
  <c r="A309" i="54"/>
  <c r="A310" i="54"/>
  <c r="A311" i="54"/>
  <c r="A312" i="54"/>
  <c r="A313" i="54"/>
  <c r="A314" i="54"/>
  <c r="A315" i="54"/>
  <c r="A316" i="54"/>
  <c r="A317" i="54"/>
  <c r="A318" i="54"/>
  <c r="CH318" i="54"/>
  <c r="CH317" i="54"/>
  <c r="CH316" i="54"/>
  <c r="CH315" i="54"/>
  <c r="CH314" i="54"/>
  <c r="CH313" i="54"/>
  <c r="CH312" i="54"/>
  <c r="CH311" i="54"/>
  <c r="CH310" i="54"/>
  <c r="CH309" i="54"/>
  <c r="CH308" i="54"/>
  <c r="CH307" i="54"/>
  <c r="CH306" i="54"/>
  <c r="CH305" i="54"/>
  <c r="CH304" i="54"/>
  <c r="CH303" i="54"/>
  <c r="CH302" i="54"/>
  <c r="CH301" i="54"/>
  <c r="CH300" i="54"/>
  <c r="CH299" i="54"/>
  <c r="CH298" i="54"/>
  <c r="CH297" i="54"/>
  <c r="CH296" i="54"/>
  <c r="CH295" i="54"/>
  <c r="CH294" i="54"/>
  <c r="CH293" i="54"/>
  <c r="CH292" i="54"/>
  <c r="CH291" i="54"/>
  <c r="CH290" i="54"/>
  <c r="CH289" i="54"/>
  <c r="CH288" i="54"/>
  <c r="CH287" i="54"/>
  <c r="CH286" i="54"/>
  <c r="CH285" i="54"/>
  <c r="CH284" i="54"/>
  <c r="CH283" i="54"/>
  <c r="CH282" i="54"/>
  <c r="CH281" i="54"/>
  <c r="CH280" i="54"/>
  <c r="CH279" i="54"/>
  <c r="CH278" i="54"/>
  <c r="CH277" i="54"/>
  <c r="CH276" i="54"/>
  <c r="CH275" i="54"/>
  <c r="CH274" i="54"/>
  <c r="CH273" i="54"/>
  <c r="CH272" i="54"/>
  <c r="CH271" i="54"/>
  <c r="CH270" i="54"/>
  <c r="CH269" i="54"/>
  <c r="CH268" i="54"/>
  <c r="CH267" i="54"/>
  <c r="CH266" i="54"/>
  <c r="CH265" i="54"/>
  <c r="CH264" i="54"/>
  <c r="CH263" i="54"/>
  <c r="CH262" i="54"/>
  <c r="CH261" i="54"/>
  <c r="CH260" i="54"/>
  <c r="CH259" i="54"/>
  <c r="CH258" i="54"/>
  <c r="CH257" i="54"/>
  <c r="CH256" i="54"/>
  <c r="CH255" i="54"/>
  <c r="CH254" i="54"/>
  <c r="CH253" i="54"/>
  <c r="CH252" i="54"/>
  <c r="CH251" i="54"/>
  <c r="CH250" i="54"/>
  <c r="CH249" i="54"/>
  <c r="CH248" i="54"/>
  <c r="CH247" i="54"/>
  <c r="CH246" i="54"/>
  <c r="CH245" i="54"/>
  <c r="CH244" i="54"/>
  <c r="CH243" i="54"/>
  <c r="CH242" i="54"/>
  <c r="CH241" i="54"/>
  <c r="CH240" i="54"/>
  <c r="CH239" i="54"/>
  <c r="CH238" i="54"/>
  <c r="CH237" i="54"/>
  <c r="CH236" i="54"/>
  <c r="CH235" i="54"/>
  <c r="CH234" i="54"/>
  <c r="CH233" i="54"/>
  <c r="CH232" i="54"/>
  <c r="CH231" i="54"/>
  <c r="CH230" i="54"/>
  <c r="CH229" i="54"/>
  <c r="CH228" i="54"/>
  <c r="CH227" i="54"/>
  <c r="CH226" i="54"/>
  <c r="CH225" i="54"/>
  <c r="CH224" i="54"/>
  <c r="CH223" i="54"/>
  <c r="CH222" i="54"/>
  <c r="CH221" i="54"/>
  <c r="CH220" i="54"/>
  <c r="CH219" i="54"/>
  <c r="CH218" i="54"/>
  <c r="CH217" i="54"/>
  <c r="CH216" i="54"/>
  <c r="CH215" i="54"/>
  <c r="CH214" i="54"/>
  <c r="CH213" i="54"/>
  <c r="CH212" i="54"/>
  <c r="CH211" i="54"/>
  <c r="CH210" i="54"/>
  <c r="CH209" i="54"/>
  <c r="CH208" i="54"/>
  <c r="CH207" i="54"/>
  <c r="CH206" i="54"/>
  <c r="CH205" i="54"/>
  <c r="CH204" i="54"/>
  <c r="CH203" i="54"/>
  <c r="CH202" i="54"/>
  <c r="CH201" i="54"/>
  <c r="CH200" i="54"/>
  <c r="CH199" i="54"/>
  <c r="CH198" i="54"/>
  <c r="CH197" i="54"/>
  <c r="CH196" i="54"/>
  <c r="CH195" i="54"/>
  <c r="CH194" i="54"/>
  <c r="CH193" i="54"/>
  <c r="CH192" i="54"/>
  <c r="CH191" i="54"/>
  <c r="CH190" i="54"/>
  <c r="CH189" i="54"/>
  <c r="CH188" i="54"/>
  <c r="CH187" i="54"/>
  <c r="CH186" i="54"/>
  <c r="CH185" i="54"/>
  <c r="CH184" i="54"/>
  <c r="CH183" i="54"/>
  <c r="CH182" i="54"/>
  <c r="CH181" i="54"/>
  <c r="CH180" i="54"/>
  <c r="CH179" i="54"/>
  <c r="CH178" i="54"/>
  <c r="CH177" i="54"/>
  <c r="CH176" i="54"/>
  <c r="CH175" i="54"/>
  <c r="CH174" i="54"/>
  <c r="CH173" i="54"/>
  <c r="CH172" i="54"/>
  <c r="CH171" i="54"/>
  <c r="CH170" i="54"/>
  <c r="CH169" i="54"/>
  <c r="CH168" i="54"/>
  <c r="CH167" i="54"/>
  <c r="CH166" i="54"/>
  <c r="CH165" i="54"/>
  <c r="CH164" i="54"/>
  <c r="CH163" i="54"/>
  <c r="CH162" i="54"/>
  <c r="CH161" i="54"/>
  <c r="CH160" i="54"/>
  <c r="CH159" i="54"/>
  <c r="CH158" i="54"/>
  <c r="A157" i="54"/>
  <c r="CH157" i="54"/>
  <c r="A156" i="54"/>
  <c r="CH156" i="54"/>
  <c r="A155" i="54"/>
  <c r="CH155" i="54"/>
  <c r="A154" i="54"/>
  <c r="CH154" i="54"/>
  <c r="A153" i="54"/>
  <c r="CH153" i="54"/>
  <c r="A152" i="54"/>
  <c r="CH152" i="54"/>
  <c r="A151" i="54"/>
  <c r="CH151" i="54"/>
  <c r="A150" i="54"/>
  <c r="CH150" i="54"/>
  <c r="A149" i="54"/>
  <c r="CH149" i="54"/>
  <c r="A148" i="54"/>
  <c r="CH148" i="54"/>
  <c r="A147" i="54"/>
  <c r="CH147" i="54"/>
  <c r="A146" i="54"/>
  <c r="CH146" i="54"/>
  <c r="A145" i="54"/>
  <c r="CH145" i="54"/>
  <c r="A144" i="54"/>
  <c r="CH144" i="54"/>
  <c r="A143" i="54"/>
  <c r="CH143" i="54"/>
  <c r="A142" i="54"/>
  <c r="CH142" i="54"/>
  <c r="A141" i="54"/>
  <c r="CH141" i="54"/>
  <c r="A140" i="54"/>
  <c r="CH140" i="54"/>
  <c r="A139" i="54"/>
  <c r="CH139" i="54"/>
  <c r="A138" i="54"/>
  <c r="CH138" i="54"/>
  <c r="A137" i="54"/>
  <c r="CH137" i="54"/>
  <c r="A136" i="54"/>
  <c r="CH136" i="54"/>
  <c r="A135" i="54"/>
  <c r="CH135" i="54"/>
  <c r="A134" i="54"/>
  <c r="CH134" i="54"/>
  <c r="A133" i="54"/>
  <c r="CH133" i="54"/>
  <c r="A132" i="54"/>
  <c r="CH132" i="54"/>
  <c r="A131" i="54"/>
  <c r="CH131" i="54"/>
  <c r="A130" i="54"/>
  <c r="CH130" i="54"/>
  <c r="A129" i="54"/>
  <c r="CH129" i="54"/>
  <c r="A128" i="54"/>
  <c r="CH128" i="54"/>
  <c r="A127" i="54"/>
  <c r="CH127" i="54"/>
  <c r="A126" i="54"/>
  <c r="CH126" i="54"/>
  <c r="A125" i="54"/>
  <c r="CH125" i="54"/>
  <c r="A124" i="54"/>
  <c r="CH124" i="54"/>
  <c r="A123" i="54"/>
  <c r="CH123" i="54"/>
  <c r="A122" i="54"/>
  <c r="CH122" i="54"/>
  <c r="A121" i="54"/>
  <c r="CH121" i="54"/>
  <c r="A120" i="54"/>
  <c r="CH120" i="54"/>
  <c r="A119" i="54"/>
  <c r="CH119" i="54"/>
  <c r="A118" i="54"/>
  <c r="CH118" i="54"/>
  <c r="A117" i="54"/>
  <c r="CH117" i="54"/>
  <c r="A116" i="54"/>
  <c r="CH116" i="54"/>
  <c r="A115" i="54"/>
  <c r="CH115" i="54"/>
  <c r="A114" i="54"/>
  <c r="CH114" i="54"/>
  <c r="A113" i="54"/>
  <c r="CH113" i="54"/>
  <c r="A112" i="54"/>
  <c r="CH112" i="54"/>
  <c r="A111" i="54"/>
  <c r="CH111" i="54"/>
  <c r="A110" i="54"/>
  <c r="CH110" i="54"/>
  <c r="A109" i="54"/>
  <c r="CH109" i="54"/>
  <c r="A108" i="54"/>
  <c r="CH108" i="54"/>
  <c r="A107" i="54"/>
  <c r="CH107" i="54"/>
  <c r="A106" i="54"/>
  <c r="CH106" i="54"/>
  <c r="A105" i="54"/>
  <c r="CH105" i="54"/>
  <c r="A104" i="54"/>
  <c r="CH104" i="54"/>
  <c r="A103" i="54"/>
  <c r="CH103" i="54"/>
  <c r="A102" i="54"/>
  <c r="CH102" i="54"/>
  <c r="A101" i="54"/>
  <c r="CH101" i="54"/>
  <c r="A100" i="54"/>
  <c r="CH100" i="54"/>
  <c r="A99" i="54"/>
  <c r="CH99" i="54"/>
  <c r="A98" i="54"/>
  <c r="CH98" i="54"/>
  <c r="A97" i="54"/>
  <c r="CH97" i="54"/>
  <c r="A96" i="54"/>
  <c r="CH96" i="54"/>
  <c r="A95" i="54"/>
  <c r="CH95" i="54"/>
  <c r="A94" i="54"/>
  <c r="CH94" i="54"/>
  <c r="A93" i="54"/>
  <c r="CH93" i="54"/>
  <c r="A92" i="54"/>
  <c r="CH92" i="54"/>
  <c r="A91" i="54"/>
  <c r="CH91" i="54"/>
  <c r="A90" i="54"/>
  <c r="CH90" i="54"/>
  <c r="A89" i="54"/>
  <c r="CH89" i="54"/>
  <c r="A88" i="54"/>
  <c r="CH88" i="54"/>
  <c r="A87" i="54"/>
  <c r="CH87" i="54"/>
  <c r="A86" i="54"/>
  <c r="CH86" i="54"/>
  <c r="A85" i="54"/>
  <c r="CH85" i="54"/>
  <c r="A84" i="54"/>
  <c r="CH84" i="54"/>
  <c r="A83" i="54"/>
  <c r="CH83" i="54"/>
  <c r="A82" i="54"/>
  <c r="CH82" i="54"/>
  <c r="A81" i="54"/>
  <c r="CH81" i="54"/>
  <c r="A80" i="54"/>
  <c r="CH80" i="54"/>
  <c r="A79" i="54"/>
  <c r="CH79" i="54"/>
  <c r="A78" i="54"/>
  <c r="CH78" i="54"/>
  <c r="CQ42" i="54"/>
  <c r="CN41" i="54"/>
  <c r="CM41" i="54"/>
  <c r="CL40" i="54"/>
  <c r="CJ40" i="54"/>
  <c r="G37" i="54"/>
  <c r="F37" i="54"/>
  <c r="D37" i="54"/>
  <c r="B37" i="54"/>
  <c r="G36" i="54"/>
  <c r="F36" i="54"/>
  <c r="D36" i="54"/>
  <c r="B36" i="54"/>
  <c r="C26" i="54"/>
  <c r="C25" i="54"/>
  <c r="C21" i="54"/>
  <c r="C20" i="54"/>
  <c r="T322" i="53"/>
  <c r="S322" i="53"/>
  <c r="R322" i="53"/>
  <c r="Q322" i="53"/>
  <c r="M322" i="53"/>
  <c r="M320" i="53"/>
  <c r="O320" i="53"/>
  <c r="P320" i="53"/>
  <c r="Q320" i="53"/>
  <c r="R320" i="53"/>
  <c r="S320" i="53"/>
  <c r="T320" i="53"/>
  <c r="M321" i="53"/>
  <c r="N320" i="53"/>
  <c r="AP31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252" i="53"/>
  <c r="A253" i="53"/>
  <c r="A254" i="53"/>
  <c r="A255" i="53"/>
  <c r="A256" i="53"/>
  <c r="A257" i="53"/>
  <c r="A258" i="53"/>
  <c r="A259" i="53"/>
  <c r="A260" i="53"/>
  <c r="A261" i="53"/>
  <c r="A262" i="53"/>
  <c r="A263" i="53"/>
  <c r="A264" i="53"/>
  <c r="A265" i="53"/>
  <c r="A266" i="53"/>
  <c r="A267" i="53"/>
  <c r="A268" i="53"/>
  <c r="A269" i="53"/>
  <c r="A270" i="53"/>
  <c r="A271" i="53"/>
  <c r="A272" i="53"/>
  <c r="A273" i="53"/>
  <c r="A274" i="53"/>
  <c r="A275" i="53"/>
  <c r="A276" i="53"/>
  <c r="A277" i="53"/>
  <c r="A278" i="53"/>
  <c r="A279" i="53"/>
  <c r="A280" i="53"/>
  <c r="A281" i="53"/>
  <c r="A282" i="53"/>
  <c r="A283" i="53"/>
  <c r="A284" i="53"/>
  <c r="A285" i="53"/>
  <c r="A286" i="53"/>
  <c r="A287" i="53"/>
  <c r="A288" i="53"/>
  <c r="A289" i="53"/>
  <c r="A290" i="53"/>
  <c r="A291" i="53"/>
  <c r="A292" i="53"/>
  <c r="A293" i="53"/>
  <c r="A294" i="53"/>
  <c r="A295" i="53"/>
  <c r="A296" i="53"/>
  <c r="A297" i="53"/>
  <c r="A298" i="53"/>
  <c r="A299" i="53"/>
  <c r="A300" i="53"/>
  <c r="A301" i="53"/>
  <c r="A302" i="53"/>
  <c r="A303" i="53"/>
  <c r="A304" i="53"/>
  <c r="A305" i="53"/>
  <c r="A306" i="53"/>
  <c r="A307" i="53"/>
  <c r="A308" i="53"/>
  <c r="A309" i="53"/>
  <c r="A310" i="53"/>
  <c r="A311" i="53"/>
  <c r="A312" i="53"/>
  <c r="A313" i="53"/>
  <c r="A314" i="53"/>
  <c r="A315" i="53"/>
  <c r="A316" i="53"/>
  <c r="A317" i="53"/>
  <c r="A318" i="53"/>
  <c r="AE318" i="53"/>
  <c r="AP317" i="53"/>
  <c r="AE317" i="53"/>
  <c r="AP316" i="53"/>
  <c r="AE316" i="53"/>
  <c r="AP315" i="53"/>
  <c r="AE315" i="53"/>
  <c r="AP314" i="53"/>
  <c r="AE314" i="53"/>
  <c r="AP313" i="53"/>
  <c r="AE313" i="53"/>
  <c r="AP312" i="53"/>
  <c r="AE312" i="53"/>
  <c r="AP311" i="53"/>
  <c r="AE311" i="53"/>
  <c r="AP310" i="53"/>
  <c r="AE310" i="53"/>
  <c r="AP309" i="53"/>
  <c r="AE309" i="53"/>
  <c r="AP308" i="53"/>
  <c r="AE308" i="53"/>
  <c r="AP307" i="53"/>
  <c r="AE307" i="53"/>
  <c r="AP306" i="53"/>
  <c r="AE306" i="53"/>
  <c r="AP305" i="53"/>
  <c r="AE305" i="53"/>
  <c r="AP304" i="53"/>
  <c r="AE304" i="53"/>
  <c r="AP303" i="53"/>
  <c r="AE303" i="53"/>
  <c r="AP302" i="53"/>
  <c r="AE302" i="53"/>
  <c r="AP301" i="53"/>
  <c r="AE301" i="53"/>
  <c r="AP300" i="53"/>
  <c r="AE300" i="53"/>
  <c r="AP299" i="53"/>
  <c r="AE299" i="53"/>
  <c r="AP298" i="53"/>
  <c r="AE298" i="53"/>
  <c r="AP297" i="53"/>
  <c r="AE297" i="53"/>
  <c r="AP296" i="53"/>
  <c r="AE296" i="53"/>
  <c r="AP295" i="53"/>
  <c r="AE295" i="53"/>
  <c r="AP294" i="53"/>
  <c r="AE294" i="53"/>
  <c r="AP293" i="53"/>
  <c r="AE293" i="53"/>
  <c r="AP292" i="53"/>
  <c r="AE292" i="53"/>
  <c r="AP291" i="53"/>
  <c r="AE291" i="53"/>
  <c r="AP290" i="53"/>
  <c r="AE290" i="53"/>
  <c r="AP289" i="53"/>
  <c r="AE289" i="53"/>
  <c r="AP288" i="53"/>
  <c r="AE288" i="53"/>
  <c r="AP287" i="53"/>
  <c r="AE287" i="53"/>
  <c r="AP286" i="53"/>
  <c r="AE286" i="53"/>
  <c r="AP285" i="53"/>
  <c r="AE285" i="53"/>
  <c r="AP284" i="53"/>
  <c r="AE284" i="53"/>
  <c r="AP283" i="53"/>
  <c r="AE283" i="53"/>
  <c r="AP282" i="53"/>
  <c r="AE282" i="53"/>
  <c r="AP281" i="53"/>
  <c r="AE281" i="53"/>
  <c r="AP280" i="53"/>
  <c r="AE280" i="53"/>
  <c r="AP279" i="53"/>
  <c r="AE279" i="53"/>
  <c r="AP278" i="53"/>
  <c r="AE278" i="53"/>
  <c r="AP277" i="53"/>
  <c r="AE277" i="53"/>
  <c r="AP276" i="53"/>
  <c r="AE276" i="53"/>
  <c r="AP275" i="53"/>
  <c r="AE275" i="53"/>
  <c r="AP274" i="53"/>
  <c r="AE274" i="53"/>
  <c r="AP273" i="53"/>
  <c r="AE273" i="53"/>
  <c r="AP272" i="53"/>
  <c r="AE272" i="53"/>
  <c r="AP271" i="53"/>
  <c r="AE271" i="53"/>
  <c r="AP270" i="53"/>
  <c r="AE270" i="53"/>
  <c r="AP269" i="53"/>
  <c r="AE269" i="53"/>
  <c r="AP268" i="53"/>
  <c r="AE268" i="53"/>
  <c r="AP267" i="53"/>
  <c r="AE267" i="53"/>
  <c r="AP266" i="53"/>
  <c r="AE266" i="53"/>
  <c r="AP265" i="53"/>
  <c r="AE265" i="53"/>
  <c r="AP264" i="53"/>
  <c r="AE264" i="53"/>
  <c r="AP263" i="53"/>
  <c r="AE263" i="53"/>
  <c r="AP262" i="53"/>
  <c r="AE262" i="53"/>
  <c r="AP261" i="53"/>
  <c r="AE261" i="53"/>
  <c r="AP260" i="53"/>
  <c r="AE260" i="53"/>
  <c r="AP259" i="53"/>
  <c r="AE259" i="53"/>
  <c r="AP258" i="53"/>
  <c r="AE258" i="53"/>
  <c r="AP257" i="53"/>
  <c r="AE257" i="53"/>
  <c r="AP256" i="53"/>
  <c r="AE256" i="53"/>
  <c r="AP255" i="53"/>
  <c r="AE255" i="53"/>
  <c r="AP254" i="53"/>
  <c r="AE254" i="53"/>
  <c r="AP253" i="53"/>
  <c r="AE253" i="53"/>
  <c r="AP252" i="53"/>
  <c r="AE252" i="53"/>
  <c r="AP251" i="53"/>
  <c r="AE251" i="53"/>
  <c r="AP250" i="53"/>
  <c r="AE250" i="53"/>
  <c r="AP249" i="53"/>
  <c r="AE249" i="53"/>
  <c r="AP248" i="53"/>
  <c r="AE248" i="53"/>
  <c r="AP247" i="53"/>
  <c r="AE247" i="53"/>
  <c r="AP246" i="53"/>
  <c r="AE246" i="53"/>
  <c r="AP245" i="53"/>
  <c r="AE245" i="53"/>
  <c r="AP244" i="53"/>
  <c r="AE244" i="53"/>
  <c r="AP243" i="53"/>
  <c r="AE243" i="53"/>
  <c r="AP242" i="53"/>
  <c r="AE242" i="53"/>
  <c r="AP241" i="53"/>
  <c r="AE241" i="53"/>
  <c r="AP240" i="53"/>
  <c r="AE240" i="53"/>
  <c r="AP239" i="53"/>
  <c r="AE239" i="53"/>
  <c r="AP238" i="53"/>
  <c r="AE238" i="53"/>
  <c r="AP237" i="53"/>
  <c r="AE237" i="53"/>
  <c r="AP236" i="53"/>
  <c r="AE236" i="53"/>
  <c r="AP235" i="53"/>
  <c r="AE235" i="53"/>
  <c r="AP234" i="53"/>
  <c r="AE234" i="53"/>
  <c r="AP233" i="53"/>
  <c r="AE233" i="53"/>
  <c r="AP232" i="53"/>
  <c r="AE232" i="53"/>
  <c r="AP231" i="53"/>
  <c r="AE231" i="53"/>
  <c r="AP230" i="53"/>
  <c r="AE230" i="53"/>
  <c r="AP229" i="53"/>
  <c r="AE229" i="53"/>
  <c r="AP228" i="53"/>
  <c r="AE228" i="53"/>
  <c r="AP227" i="53"/>
  <c r="AE227" i="53"/>
  <c r="AP226" i="53"/>
  <c r="AE226" i="53"/>
  <c r="AP225" i="53"/>
  <c r="AE225" i="53"/>
  <c r="AP224" i="53"/>
  <c r="AE224" i="53"/>
  <c r="AP223" i="53"/>
  <c r="AE223" i="53"/>
  <c r="AP222" i="53"/>
  <c r="AE222" i="53"/>
  <c r="AP221" i="53"/>
  <c r="AE221" i="53"/>
  <c r="AP220" i="53"/>
  <c r="AE220" i="53"/>
  <c r="AP219" i="53"/>
  <c r="AE219" i="53"/>
  <c r="AP218" i="53"/>
  <c r="AE218" i="53"/>
  <c r="AP217" i="53"/>
  <c r="AE217" i="53"/>
  <c r="AP216" i="53"/>
  <c r="AE216" i="53"/>
  <c r="AP215" i="53"/>
  <c r="AE215" i="53"/>
  <c r="AP214" i="53"/>
  <c r="AE214" i="53"/>
  <c r="AP213" i="53"/>
  <c r="AE213" i="53"/>
  <c r="AP212" i="53"/>
  <c r="AE212" i="53"/>
  <c r="AP211" i="53"/>
  <c r="AE211" i="53"/>
  <c r="AP210" i="53"/>
  <c r="AE210" i="53"/>
  <c r="AP209" i="53"/>
  <c r="AE209" i="53"/>
  <c r="AP208" i="53"/>
  <c r="AE208" i="53"/>
  <c r="AP207" i="53"/>
  <c r="AE207" i="53"/>
  <c r="AP206" i="53"/>
  <c r="AE206" i="53"/>
  <c r="AP205" i="53"/>
  <c r="AE205" i="53"/>
  <c r="AP204" i="53"/>
  <c r="AE204" i="53"/>
  <c r="AP203" i="53"/>
  <c r="AE203" i="53"/>
  <c r="AP202" i="53"/>
  <c r="AE202" i="53"/>
  <c r="AP201" i="53"/>
  <c r="AE201" i="53"/>
  <c r="AP200" i="53"/>
  <c r="AE200" i="53"/>
  <c r="AP199" i="53"/>
  <c r="AE199" i="53"/>
  <c r="AP198" i="53"/>
  <c r="AE198" i="53"/>
  <c r="AP197" i="53"/>
  <c r="AE197" i="53"/>
  <c r="AP196" i="53"/>
  <c r="AE196" i="53"/>
  <c r="AP195" i="53"/>
  <c r="AE195" i="53"/>
  <c r="AP194" i="53"/>
  <c r="AE194" i="53"/>
  <c r="AP193" i="53"/>
  <c r="AE193" i="53"/>
  <c r="AP192" i="53"/>
  <c r="AE192" i="53"/>
  <c r="AP191" i="53"/>
  <c r="AE191" i="53"/>
  <c r="AP190" i="53"/>
  <c r="AE190" i="53"/>
  <c r="AP189" i="53"/>
  <c r="AE189" i="53"/>
  <c r="AP188" i="53"/>
  <c r="AE188" i="53"/>
  <c r="AP187" i="53"/>
  <c r="AE187" i="53"/>
  <c r="AP186" i="53"/>
  <c r="AE186" i="53"/>
  <c r="AP185" i="53"/>
  <c r="AE185" i="53"/>
  <c r="AP184" i="53"/>
  <c r="AE184" i="53"/>
  <c r="AP183" i="53"/>
  <c r="AE183" i="53"/>
  <c r="AP182" i="53"/>
  <c r="AE182" i="53"/>
  <c r="AP181" i="53"/>
  <c r="AE181" i="53"/>
  <c r="AP180" i="53"/>
  <c r="AE180" i="53"/>
  <c r="AP179" i="53"/>
  <c r="AE179" i="53"/>
  <c r="AP178" i="53"/>
  <c r="AE178" i="53"/>
  <c r="AP177" i="53"/>
  <c r="AE177" i="53"/>
  <c r="AP176" i="53"/>
  <c r="AE176" i="53"/>
  <c r="AP175" i="53"/>
  <c r="AE175" i="53"/>
  <c r="AP174" i="53"/>
  <c r="AE174" i="53"/>
  <c r="AP173" i="53"/>
  <c r="AE173" i="53"/>
  <c r="AP172" i="53"/>
  <c r="AE172" i="53"/>
  <c r="AP171" i="53"/>
  <c r="AE171" i="53"/>
  <c r="AP170" i="53"/>
  <c r="AE170" i="53"/>
  <c r="AP169" i="53"/>
  <c r="AE169" i="53"/>
  <c r="AP168" i="53"/>
  <c r="AE168" i="53"/>
  <c r="AP167" i="53"/>
  <c r="AE167" i="53"/>
  <c r="AP166" i="53"/>
  <c r="AE166" i="53"/>
  <c r="AP165" i="53"/>
  <c r="AE165" i="53"/>
  <c r="AP164" i="53"/>
  <c r="AE164" i="53"/>
  <c r="AP163" i="53"/>
  <c r="AE163" i="53"/>
  <c r="AP162" i="53"/>
  <c r="AE162" i="53"/>
  <c r="AP161" i="53"/>
  <c r="AE161" i="53"/>
  <c r="AP160" i="53"/>
  <c r="AE160" i="53"/>
  <c r="AP159" i="53"/>
  <c r="AE159" i="53"/>
  <c r="AP158" i="53"/>
  <c r="AE158" i="53"/>
  <c r="A157" i="53"/>
  <c r="AE157" i="53"/>
  <c r="A156" i="53"/>
  <c r="AE156" i="53"/>
  <c r="A155" i="53"/>
  <c r="AE155" i="53"/>
  <c r="A154" i="53"/>
  <c r="AE154" i="53"/>
  <c r="A153" i="53"/>
  <c r="AE153" i="53"/>
  <c r="A152" i="53"/>
  <c r="AE152" i="53"/>
  <c r="A151" i="53"/>
  <c r="AE151" i="53"/>
  <c r="A150" i="53"/>
  <c r="AE150" i="53"/>
  <c r="A149" i="53"/>
  <c r="AE149" i="53"/>
  <c r="A148" i="53"/>
  <c r="AE148" i="53"/>
  <c r="A147" i="53"/>
  <c r="AE147" i="53"/>
  <c r="A146" i="53"/>
  <c r="AE146" i="53"/>
  <c r="A145" i="53"/>
  <c r="AE145" i="53"/>
  <c r="A144" i="53"/>
  <c r="AE144" i="53"/>
  <c r="A143" i="53"/>
  <c r="AE143" i="53"/>
  <c r="A142" i="53"/>
  <c r="AE142" i="53"/>
  <c r="A141" i="53"/>
  <c r="AE141" i="53"/>
  <c r="A140" i="53"/>
  <c r="AE140" i="53"/>
  <c r="A139" i="53"/>
  <c r="AE139" i="53"/>
  <c r="A138" i="53"/>
  <c r="AE138" i="53"/>
  <c r="A137" i="53"/>
  <c r="AE137" i="53"/>
  <c r="A136" i="53"/>
  <c r="AE136" i="53"/>
  <c r="A135" i="53"/>
  <c r="AE135" i="53"/>
  <c r="A134" i="53"/>
  <c r="AE134" i="53"/>
  <c r="A133" i="53"/>
  <c r="AE133" i="53"/>
  <c r="A132" i="53"/>
  <c r="AE132" i="53"/>
  <c r="A131" i="53"/>
  <c r="AE131" i="53"/>
  <c r="A130" i="53"/>
  <c r="AE130" i="53"/>
  <c r="A129" i="53"/>
  <c r="AE129" i="53"/>
  <c r="A128" i="53"/>
  <c r="AE128" i="53"/>
  <c r="A127" i="53"/>
  <c r="AE127" i="53"/>
  <c r="A126" i="53"/>
  <c r="AE126" i="53"/>
  <c r="A125" i="53"/>
  <c r="AE125" i="53"/>
  <c r="A124" i="53"/>
  <c r="AE124" i="53"/>
  <c r="A123" i="53"/>
  <c r="AE123" i="53"/>
  <c r="A122" i="53"/>
  <c r="AE122" i="53"/>
  <c r="A121" i="53"/>
  <c r="AE121" i="53"/>
  <c r="A120" i="53"/>
  <c r="AE120" i="53"/>
  <c r="A119" i="53"/>
  <c r="AE119" i="53"/>
  <c r="A118" i="53"/>
  <c r="AE118" i="53"/>
  <c r="A117" i="53"/>
  <c r="AE117" i="53"/>
  <c r="A116" i="53"/>
  <c r="AE116" i="53"/>
  <c r="A115" i="53"/>
  <c r="AE115" i="53"/>
  <c r="A114" i="53"/>
  <c r="AE114" i="53"/>
  <c r="A113" i="53"/>
  <c r="AE113" i="53"/>
  <c r="A112" i="53"/>
  <c r="AE112" i="53"/>
  <c r="A111" i="53"/>
  <c r="AE111" i="53"/>
  <c r="A110" i="53"/>
  <c r="AE110" i="53"/>
  <c r="A109" i="53"/>
  <c r="AE109" i="53"/>
  <c r="A108" i="53"/>
  <c r="AE108" i="53"/>
  <c r="A107" i="53"/>
  <c r="AE107" i="53"/>
  <c r="A106" i="53"/>
  <c r="AE106" i="53"/>
  <c r="A105" i="53"/>
  <c r="AE105" i="53"/>
  <c r="A104" i="53"/>
  <c r="AE104" i="53"/>
  <c r="A103" i="53"/>
  <c r="AE103" i="53"/>
  <c r="A102" i="53"/>
  <c r="AE102" i="53"/>
  <c r="A101" i="53"/>
  <c r="AE101" i="53"/>
  <c r="A100" i="53"/>
  <c r="AE100" i="53"/>
  <c r="A99" i="53"/>
  <c r="AE99" i="53"/>
  <c r="A98" i="53"/>
  <c r="AE98" i="53"/>
  <c r="A97" i="53"/>
  <c r="AE97" i="53"/>
  <c r="A96" i="53"/>
  <c r="AE96" i="53"/>
  <c r="A95" i="53"/>
  <c r="AE95" i="53"/>
  <c r="A94" i="53"/>
  <c r="AE94" i="53"/>
  <c r="A93" i="53"/>
  <c r="AE93" i="53"/>
  <c r="A92" i="53"/>
  <c r="AE92" i="53"/>
  <c r="A91" i="53"/>
  <c r="AE91" i="53"/>
  <c r="A90" i="53"/>
  <c r="AE90" i="53"/>
  <c r="A89" i="53"/>
  <c r="AE89" i="53"/>
  <c r="A88" i="53"/>
  <c r="AE88" i="53"/>
  <c r="A87" i="53"/>
  <c r="AE87" i="53"/>
  <c r="A86" i="53"/>
  <c r="AE86" i="53"/>
  <c r="A85" i="53"/>
  <c r="AE85" i="53"/>
  <c r="A84" i="53"/>
  <c r="AE84" i="53"/>
  <c r="A83" i="53"/>
  <c r="AE83" i="53"/>
  <c r="A82" i="53"/>
  <c r="AE82" i="53"/>
  <c r="A81" i="53"/>
  <c r="AE81" i="53"/>
  <c r="A80" i="53"/>
  <c r="AE80" i="53"/>
  <c r="A79" i="53"/>
  <c r="AE79" i="53"/>
  <c r="A78" i="53"/>
  <c r="AE78" i="53"/>
  <c r="AO42" i="53"/>
  <c r="AL41" i="53"/>
  <c r="AK41" i="53"/>
  <c r="Q41" i="53"/>
  <c r="P41" i="53"/>
  <c r="AJ40" i="53"/>
  <c r="AH40" i="53"/>
  <c r="O40" i="53"/>
  <c r="M40" i="53"/>
  <c r="G37" i="53"/>
  <c r="F37" i="53"/>
  <c r="D37" i="53"/>
  <c r="B37" i="53"/>
  <c r="G36" i="53"/>
  <c r="F36" i="53"/>
  <c r="D36" i="53"/>
  <c r="B36" i="53"/>
  <c r="C26" i="53"/>
  <c r="C25" i="53"/>
  <c r="C21" i="53"/>
  <c r="C20" i="53"/>
  <c r="AC42" i="35"/>
  <c r="AB42" i="35"/>
  <c r="AA41" i="35"/>
  <c r="Y41" i="35"/>
  <c r="AF43" i="35"/>
  <c r="K322" i="35"/>
  <c r="J322" i="35"/>
  <c r="I322" i="35"/>
  <c r="H322" i="35"/>
  <c r="D322" i="35"/>
  <c r="F320" i="35"/>
  <c r="D320" i="35"/>
  <c r="G320" i="35"/>
  <c r="H320" i="35"/>
  <c r="I320" i="35"/>
  <c r="J320" i="35"/>
  <c r="K320" i="35"/>
  <c r="D321" i="35"/>
  <c r="E320" i="35"/>
  <c r="F41" i="35"/>
  <c r="D41" i="35"/>
  <c r="B239" i="35"/>
  <c r="B240" i="35"/>
  <c r="B241" i="35"/>
  <c r="B242" i="35"/>
  <c r="B243" i="35"/>
  <c r="B244" i="35"/>
  <c r="B245" i="35"/>
  <c r="B246" i="35"/>
  <c r="B247" i="35"/>
  <c r="B248" i="35"/>
  <c r="B249" i="35"/>
  <c r="B250" i="35"/>
  <c r="B251" i="35"/>
  <c r="B252" i="35"/>
  <c r="B253" i="35"/>
  <c r="B254" i="35"/>
  <c r="B255" i="35"/>
  <c r="B256" i="35"/>
  <c r="B257" i="35"/>
  <c r="B258" i="35"/>
  <c r="B259" i="35"/>
  <c r="B260" i="35"/>
  <c r="B261" i="35"/>
  <c r="B262" i="35"/>
  <c r="B263" i="35"/>
  <c r="B264" i="35"/>
  <c r="B265" i="35"/>
  <c r="B266" i="35"/>
  <c r="B267" i="35"/>
  <c r="B268" i="35"/>
  <c r="B269" i="35"/>
  <c r="B270" i="35"/>
  <c r="B271" i="35"/>
  <c r="B272" i="35"/>
  <c r="B273" i="35"/>
  <c r="B274" i="35"/>
  <c r="B275" i="35"/>
  <c r="B276" i="35"/>
  <c r="B277" i="35"/>
  <c r="B278" i="35"/>
  <c r="B279" i="35"/>
  <c r="B280" i="35"/>
  <c r="B281" i="35"/>
  <c r="B282" i="35"/>
  <c r="B283" i="35"/>
  <c r="B284" i="35"/>
  <c r="B285" i="35"/>
  <c r="B286" i="35"/>
  <c r="B287" i="35"/>
  <c r="B288" i="35"/>
  <c r="B289" i="35"/>
  <c r="B290" i="35"/>
  <c r="B291" i="35"/>
  <c r="B292" i="35"/>
  <c r="B293" i="35"/>
  <c r="B294" i="35"/>
  <c r="B295" i="35"/>
  <c r="B296" i="35"/>
  <c r="B297" i="35"/>
  <c r="B298" i="35"/>
  <c r="B299" i="35"/>
  <c r="B300" i="35"/>
  <c r="B301" i="35"/>
  <c r="B302" i="35"/>
  <c r="B303" i="35"/>
  <c r="B304" i="35"/>
  <c r="B305" i="35"/>
  <c r="B306" i="35"/>
  <c r="B307" i="35"/>
  <c r="B308" i="35"/>
  <c r="B309" i="35"/>
  <c r="B310" i="35"/>
  <c r="B311" i="35"/>
  <c r="B312" i="35"/>
  <c r="B313" i="35"/>
  <c r="B314" i="35"/>
  <c r="B315" i="35"/>
  <c r="B316" i="35"/>
  <c r="B317" i="35"/>
  <c r="B318" i="35"/>
  <c r="C21" i="35"/>
  <c r="C20" i="35"/>
  <c r="X318" i="35"/>
  <c r="X317" i="35"/>
  <c r="X316" i="35"/>
  <c r="X315" i="35"/>
  <c r="X314" i="35"/>
  <c r="X313" i="35"/>
  <c r="X312" i="35"/>
  <c r="X311" i="35"/>
  <c r="X310" i="35"/>
  <c r="X309" i="35"/>
  <c r="X308" i="35"/>
  <c r="X307" i="35"/>
  <c r="X306" i="35"/>
  <c r="X305" i="35"/>
  <c r="X304" i="35"/>
  <c r="X303" i="35"/>
  <c r="X302" i="35"/>
  <c r="X301" i="35"/>
  <c r="X300" i="35"/>
  <c r="X299" i="35"/>
  <c r="X298" i="35"/>
  <c r="X297" i="35"/>
  <c r="X296" i="35"/>
  <c r="X295" i="35"/>
  <c r="X294" i="35"/>
  <c r="X293" i="35"/>
  <c r="X292" i="35"/>
  <c r="X291" i="35"/>
  <c r="X290" i="35"/>
  <c r="X289" i="35"/>
  <c r="X288" i="35"/>
  <c r="X287" i="35"/>
  <c r="X286" i="35"/>
  <c r="X285" i="35"/>
  <c r="X284" i="35"/>
  <c r="X283" i="35"/>
  <c r="X282" i="35"/>
  <c r="X281" i="35"/>
  <c r="X280" i="35"/>
  <c r="X279" i="35"/>
  <c r="X278" i="35"/>
  <c r="X277" i="35"/>
  <c r="X276" i="35"/>
  <c r="X275" i="35"/>
  <c r="X274" i="35"/>
  <c r="X273" i="35"/>
  <c r="X272" i="35"/>
  <c r="X271" i="35"/>
  <c r="X270" i="35"/>
  <c r="X269" i="35"/>
  <c r="X268" i="35"/>
  <c r="X267" i="35"/>
  <c r="X266" i="35"/>
  <c r="X265" i="35"/>
  <c r="X264" i="35"/>
  <c r="X263" i="35"/>
  <c r="X262" i="35"/>
  <c r="X261" i="35"/>
  <c r="X260" i="35"/>
  <c r="X259" i="35"/>
  <c r="X258" i="35"/>
  <c r="X257" i="35"/>
  <c r="X256" i="35"/>
  <c r="X255" i="35"/>
  <c r="X254" i="35"/>
  <c r="X253" i="35"/>
  <c r="X252" i="35"/>
  <c r="X251" i="35"/>
  <c r="X250" i="35"/>
  <c r="X249" i="35"/>
  <c r="X248" i="35"/>
  <c r="X247" i="35"/>
  <c r="X246" i="35"/>
  <c r="X245" i="35"/>
  <c r="X244" i="35"/>
  <c r="X243" i="35"/>
  <c r="X242" i="35"/>
  <c r="X241" i="35"/>
  <c r="X240" i="35"/>
  <c r="X239" i="35"/>
  <c r="X238" i="35"/>
  <c r="X237" i="35"/>
  <c r="X236" i="35"/>
  <c r="X235" i="35"/>
  <c r="X234" i="35"/>
  <c r="X233" i="35"/>
  <c r="X232" i="35"/>
  <c r="X231" i="35"/>
  <c r="X230" i="35"/>
  <c r="X229" i="35"/>
  <c r="X228" i="35"/>
  <c r="X227" i="35"/>
  <c r="X226" i="35"/>
  <c r="X225" i="35"/>
  <c r="X224" i="35"/>
  <c r="X223" i="35"/>
  <c r="X222" i="35"/>
  <c r="X221" i="35"/>
  <c r="X220" i="35"/>
  <c r="X219" i="35"/>
  <c r="X218" i="35"/>
  <c r="X217" i="35"/>
  <c r="X216" i="35"/>
  <c r="X215" i="35"/>
  <c r="X214" i="35"/>
  <c r="X213" i="35"/>
  <c r="X212" i="35"/>
  <c r="X211" i="35"/>
  <c r="X210" i="35"/>
  <c r="X209" i="35"/>
  <c r="X208" i="35"/>
  <c r="X207" i="35"/>
  <c r="X206" i="35"/>
  <c r="X205" i="35"/>
  <c r="X204" i="35"/>
  <c r="X203" i="35"/>
  <c r="X202" i="35"/>
  <c r="X201" i="35"/>
  <c r="X200" i="35"/>
  <c r="X199" i="35"/>
  <c r="X198" i="35"/>
  <c r="X197" i="35"/>
  <c r="X196" i="35"/>
  <c r="X195" i="35"/>
  <c r="X194" i="35"/>
  <c r="X193" i="35"/>
  <c r="X192" i="35"/>
  <c r="X191" i="35"/>
  <c r="X190" i="35"/>
  <c r="X189" i="35"/>
  <c r="X188" i="35"/>
  <c r="X187" i="35"/>
  <c r="X186" i="35"/>
  <c r="X185" i="35"/>
  <c r="X184" i="35"/>
  <c r="X183" i="35"/>
  <c r="X182" i="35"/>
  <c r="X181" i="35"/>
  <c r="X180" i="35"/>
  <c r="X179" i="35"/>
  <c r="X178" i="35"/>
  <c r="X177" i="35"/>
  <c r="X176" i="35"/>
  <c r="X175" i="35"/>
  <c r="X174" i="35"/>
  <c r="X173" i="35"/>
  <c r="X172" i="35"/>
  <c r="X171" i="35"/>
  <c r="X170" i="35"/>
  <c r="X169" i="35"/>
  <c r="X168" i="35"/>
  <c r="X167" i="35"/>
  <c r="X166" i="35"/>
  <c r="X165" i="35"/>
  <c r="X164" i="35"/>
  <c r="X163" i="35"/>
  <c r="X162" i="35"/>
  <c r="X161" i="35"/>
  <c r="X160" i="35"/>
  <c r="X159" i="35"/>
  <c r="H42" i="35"/>
  <c r="G42" i="35"/>
  <c r="G37" i="35"/>
  <c r="F37" i="35"/>
  <c r="D37" i="35"/>
  <c r="B37" i="35"/>
  <c r="G36" i="35"/>
  <c r="F36" i="35"/>
  <c r="D36" i="35"/>
  <c r="B36" i="35"/>
  <c r="C26" i="35"/>
  <c r="C25" i="35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J24" i="2"/>
  <c r="E24" i="2"/>
  <c r="K24" i="2"/>
  <c r="J22" i="2"/>
  <c r="E22" i="2"/>
  <c r="K22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I20" i="2"/>
  <c r="I21" i="2"/>
  <c r="I22" i="2"/>
  <c r="I23" i="2"/>
  <c r="I24" i="2"/>
  <c r="I25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A159" i="35"/>
  <c r="A160" i="35"/>
  <c r="A161" i="35"/>
  <c r="A162" i="35"/>
  <c r="A163" i="35"/>
  <c r="A164" i="35"/>
  <c r="A165" i="35"/>
  <c r="A166" i="35"/>
  <c r="A167" i="35"/>
  <c r="A168" i="35"/>
  <c r="A169" i="35"/>
  <c r="A170" i="35"/>
  <c r="A171" i="35"/>
  <c r="A172" i="35"/>
  <c r="A173" i="35"/>
  <c r="A174" i="35"/>
  <c r="A175" i="35"/>
  <c r="A176" i="35"/>
  <c r="A177" i="35"/>
  <c r="A178" i="35"/>
  <c r="A179" i="35"/>
  <c r="A180" i="35"/>
  <c r="A181" i="35"/>
  <c r="A182" i="35"/>
  <c r="A183" i="35"/>
  <c r="A184" i="35"/>
  <c r="A185" i="35"/>
  <c r="A186" i="35"/>
  <c r="A187" i="35"/>
  <c r="A188" i="35"/>
  <c r="A189" i="35"/>
  <c r="A190" i="35"/>
  <c r="A191" i="35"/>
  <c r="A192" i="35"/>
  <c r="A193" i="35"/>
  <c r="A194" i="35"/>
  <c r="A195" i="35"/>
  <c r="A196" i="35"/>
  <c r="A197" i="35"/>
  <c r="A198" i="35"/>
  <c r="A199" i="35"/>
  <c r="A200" i="35"/>
  <c r="A201" i="35"/>
  <c r="A202" i="35"/>
  <c r="A203" i="35"/>
  <c r="A204" i="35"/>
  <c r="A205" i="35"/>
  <c r="A206" i="35"/>
  <c r="A207" i="35"/>
  <c r="A208" i="35"/>
  <c r="A209" i="35"/>
  <c r="A210" i="35"/>
  <c r="A211" i="35"/>
  <c r="A212" i="35"/>
  <c r="A213" i="35"/>
  <c r="A214" i="35"/>
  <c r="A215" i="35"/>
  <c r="A216" i="35"/>
  <c r="A217" i="35"/>
  <c r="A218" i="35"/>
  <c r="A219" i="35"/>
  <c r="A220" i="35"/>
  <c r="A221" i="35"/>
  <c r="A222" i="35"/>
  <c r="A223" i="35"/>
  <c r="A224" i="35"/>
  <c r="A225" i="35"/>
  <c r="A226" i="35"/>
  <c r="A227" i="35"/>
  <c r="A228" i="35"/>
  <c r="A229" i="35"/>
  <c r="A230" i="35"/>
  <c r="A231" i="35"/>
  <c r="A232" i="35"/>
  <c r="A233" i="35"/>
  <c r="A234" i="35"/>
  <c r="A235" i="35"/>
  <c r="A236" i="35"/>
  <c r="A237" i="35"/>
  <c r="A238" i="35"/>
  <c r="A239" i="35"/>
  <c r="A240" i="35"/>
  <c r="A241" i="35"/>
  <c r="A242" i="35"/>
  <c r="A243" i="35"/>
  <c r="A244" i="35"/>
  <c r="A245" i="35"/>
  <c r="A246" i="35"/>
  <c r="A247" i="35"/>
  <c r="A248" i="35"/>
  <c r="A249" i="35"/>
  <c r="A250" i="35"/>
  <c r="A251" i="35"/>
  <c r="A252" i="35"/>
  <c r="A253" i="35"/>
  <c r="A254" i="35"/>
  <c r="A255" i="35"/>
  <c r="A256" i="35"/>
  <c r="A257" i="35"/>
  <c r="A258" i="35"/>
  <c r="A259" i="35"/>
  <c r="A260" i="35"/>
  <c r="A261" i="35"/>
  <c r="A262" i="35"/>
  <c r="A263" i="35"/>
  <c r="A264" i="35"/>
  <c r="A265" i="35"/>
  <c r="A266" i="35"/>
  <c r="A267" i="35"/>
  <c r="A268" i="35"/>
  <c r="A269" i="35"/>
  <c r="A270" i="35"/>
  <c r="A271" i="35"/>
  <c r="A272" i="35"/>
  <c r="A273" i="35"/>
  <c r="A274" i="35"/>
  <c r="A275" i="35"/>
  <c r="A276" i="35"/>
  <c r="A277" i="35"/>
  <c r="A278" i="35"/>
  <c r="A279" i="35"/>
  <c r="A280" i="35"/>
  <c r="A281" i="35"/>
  <c r="A282" i="35"/>
  <c r="A283" i="35"/>
  <c r="A284" i="35"/>
  <c r="A285" i="35"/>
  <c r="A286" i="35"/>
  <c r="A287" i="35"/>
  <c r="A288" i="35"/>
  <c r="A289" i="35"/>
  <c r="A290" i="35"/>
  <c r="A291" i="35"/>
  <c r="A292" i="35"/>
  <c r="A293" i="35"/>
  <c r="A294" i="35"/>
  <c r="A295" i="35"/>
  <c r="A296" i="35"/>
  <c r="A297" i="35"/>
  <c r="A298" i="35"/>
  <c r="A299" i="35"/>
  <c r="A300" i="35"/>
  <c r="A301" i="35"/>
  <c r="A302" i="35"/>
  <c r="A303" i="35"/>
  <c r="A304" i="35"/>
  <c r="A305" i="35"/>
  <c r="A306" i="35"/>
  <c r="A307" i="35"/>
  <c r="A308" i="35"/>
  <c r="A309" i="35"/>
  <c r="A310" i="35"/>
  <c r="A311" i="35"/>
  <c r="A312" i="35"/>
  <c r="A313" i="35"/>
  <c r="A314" i="35"/>
  <c r="A315" i="35"/>
  <c r="A316" i="35"/>
  <c r="A317" i="35"/>
  <c r="A318" i="35"/>
  <c r="V318" i="35"/>
  <c r="V317" i="35"/>
  <c r="V316" i="35"/>
  <c r="V315" i="35"/>
  <c r="V314" i="35"/>
  <c r="V313" i="35"/>
  <c r="V312" i="35"/>
  <c r="V311" i="35"/>
  <c r="V310" i="35"/>
  <c r="V309" i="35"/>
  <c r="V308" i="35"/>
  <c r="V307" i="35"/>
  <c r="V306" i="35"/>
  <c r="V305" i="35"/>
  <c r="V304" i="35"/>
  <c r="V303" i="35"/>
  <c r="V302" i="35"/>
  <c r="V301" i="35"/>
  <c r="V300" i="35"/>
  <c r="V299" i="35"/>
  <c r="V298" i="35"/>
  <c r="V297" i="35"/>
  <c r="V296" i="35"/>
  <c r="V295" i="35"/>
  <c r="V294" i="35"/>
  <c r="V293" i="35"/>
  <c r="V292" i="35"/>
  <c r="V291" i="35"/>
  <c r="V290" i="35"/>
  <c r="V289" i="35"/>
  <c r="V288" i="35"/>
  <c r="V287" i="35"/>
  <c r="V286" i="35"/>
  <c r="V285" i="35"/>
  <c r="V284" i="35"/>
  <c r="V283" i="35"/>
  <c r="V282" i="35"/>
  <c r="V281" i="35"/>
  <c r="V280" i="35"/>
  <c r="V279" i="35"/>
  <c r="V278" i="35"/>
  <c r="V277" i="35"/>
  <c r="V276" i="35"/>
  <c r="V275" i="35"/>
  <c r="V274" i="35"/>
  <c r="V273" i="35"/>
  <c r="V272" i="35"/>
  <c r="V271" i="35"/>
  <c r="V270" i="35"/>
  <c r="V269" i="35"/>
  <c r="V268" i="35"/>
  <c r="V267" i="35"/>
  <c r="V266" i="35"/>
  <c r="V265" i="35"/>
  <c r="V264" i="35"/>
  <c r="V263" i="35"/>
  <c r="V262" i="35"/>
  <c r="V261" i="35"/>
  <c r="V260" i="35"/>
  <c r="V259" i="35"/>
  <c r="V258" i="35"/>
  <c r="V257" i="35"/>
  <c r="V256" i="35"/>
  <c r="V255" i="35"/>
  <c r="V254" i="35"/>
  <c r="V253" i="35"/>
  <c r="V252" i="35"/>
  <c r="V251" i="35"/>
  <c r="V250" i="35"/>
  <c r="V249" i="35"/>
  <c r="V248" i="35"/>
  <c r="V247" i="35"/>
  <c r="V246" i="35"/>
  <c r="V245" i="35"/>
  <c r="V244" i="35"/>
  <c r="V243" i="35"/>
  <c r="V242" i="35"/>
  <c r="V241" i="35"/>
  <c r="V240" i="35"/>
  <c r="V239" i="35"/>
  <c r="V238" i="35"/>
  <c r="V237" i="35"/>
  <c r="V236" i="35"/>
  <c r="V235" i="35"/>
  <c r="V234" i="35"/>
  <c r="V233" i="35"/>
  <c r="V232" i="35"/>
  <c r="V231" i="35"/>
  <c r="V230" i="35"/>
  <c r="V229" i="35"/>
  <c r="V228" i="35"/>
  <c r="V227" i="35"/>
  <c r="V226" i="35"/>
  <c r="V225" i="35"/>
  <c r="V224" i="35"/>
  <c r="V223" i="35"/>
  <c r="V222" i="35"/>
  <c r="V221" i="35"/>
  <c r="V220" i="35"/>
  <c r="V219" i="35"/>
  <c r="V218" i="35"/>
  <c r="V217" i="35"/>
  <c r="V216" i="35"/>
  <c r="V215" i="35"/>
  <c r="V214" i="35"/>
  <c r="V213" i="35"/>
  <c r="V212" i="35"/>
  <c r="V211" i="35"/>
  <c r="V210" i="35"/>
  <c r="V209" i="35"/>
  <c r="V208" i="35"/>
  <c r="V207" i="35"/>
  <c r="V206" i="35"/>
  <c r="V205" i="35"/>
  <c r="V204" i="35"/>
  <c r="V203" i="35"/>
  <c r="V202" i="35"/>
  <c r="V201" i="35"/>
  <c r="V200" i="35"/>
  <c r="V199" i="35"/>
  <c r="V198" i="35"/>
  <c r="V197" i="35"/>
  <c r="V196" i="35"/>
  <c r="V195" i="35"/>
  <c r="V194" i="35"/>
  <c r="V193" i="35"/>
  <c r="V192" i="35"/>
  <c r="V191" i="35"/>
  <c r="V190" i="35"/>
  <c r="V189" i="35"/>
  <c r="V188" i="35"/>
  <c r="V187" i="35"/>
  <c r="V186" i="35"/>
  <c r="V185" i="35"/>
  <c r="V184" i="35"/>
  <c r="V183" i="35"/>
  <c r="V182" i="35"/>
  <c r="V181" i="35"/>
  <c r="V180" i="35"/>
  <c r="V179" i="35"/>
  <c r="V178" i="35"/>
  <c r="V177" i="35"/>
  <c r="V176" i="35"/>
  <c r="V175" i="35"/>
  <c r="V174" i="35"/>
  <c r="V173" i="35"/>
  <c r="V172" i="35"/>
  <c r="V171" i="35"/>
  <c r="V170" i="35"/>
  <c r="V169" i="35"/>
  <c r="V168" i="35"/>
  <c r="V167" i="35"/>
  <c r="V166" i="35"/>
  <c r="V165" i="35"/>
  <c r="V164" i="35"/>
  <c r="V163" i="35"/>
  <c r="V162" i="35"/>
  <c r="V161" i="35"/>
  <c r="V160" i="35"/>
  <c r="V159" i="35"/>
  <c r="V158" i="35"/>
  <c r="A157" i="35"/>
  <c r="V157" i="35"/>
  <c r="A156" i="35"/>
  <c r="V156" i="35"/>
  <c r="A155" i="35"/>
  <c r="V155" i="35"/>
  <c r="A154" i="35"/>
  <c r="V154" i="35"/>
  <c r="A153" i="35"/>
  <c r="V153" i="35"/>
  <c r="A152" i="35"/>
  <c r="V152" i="35"/>
  <c r="A151" i="35"/>
  <c r="V151" i="35"/>
  <c r="A150" i="35"/>
  <c r="V150" i="35"/>
  <c r="A149" i="35"/>
  <c r="V149" i="35"/>
  <c r="A148" i="35"/>
  <c r="V148" i="35"/>
  <c r="A147" i="35"/>
  <c r="V147" i="35"/>
  <c r="A146" i="35"/>
  <c r="V146" i="35"/>
  <c r="A145" i="35"/>
  <c r="V145" i="35"/>
  <c r="A144" i="35"/>
  <c r="V144" i="35"/>
  <c r="A143" i="35"/>
  <c r="V143" i="35"/>
  <c r="A142" i="35"/>
  <c r="V142" i="35"/>
  <c r="A141" i="35"/>
  <c r="V141" i="35"/>
  <c r="A140" i="35"/>
  <c r="V140" i="35"/>
  <c r="A139" i="35"/>
  <c r="V139" i="35"/>
  <c r="A138" i="35"/>
  <c r="V138" i="35"/>
  <c r="A137" i="35"/>
  <c r="V137" i="35"/>
  <c r="A136" i="35"/>
  <c r="V136" i="35"/>
  <c r="A135" i="35"/>
  <c r="V135" i="35"/>
  <c r="A134" i="35"/>
  <c r="V134" i="35"/>
  <c r="A133" i="35"/>
  <c r="V133" i="35"/>
  <c r="A132" i="35"/>
  <c r="V132" i="35"/>
  <c r="A131" i="35"/>
  <c r="V131" i="35"/>
  <c r="A130" i="35"/>
  <c r="V130" i="35"/>
  <c r="A129" i="35"/>
  <c r="V129" i="35"/>
  <c r="A128" i="35"/>
  <c r="V128" i="35"/>
  <c r="A127" i="35"/>
  <c r="V127" i="35"/>
  <c r="A126" i="35"/>
  <c r="V126" i="35"/>
  <c r="A125" i="35"/>
  <c r="V125" i="35"/>
  <c r="A124" i="35"/>
  <c r="V124" i="35"/>
  <c r="A123" i="35"/>
  <c r="V123" i="35"/>
  <c r="A122" i="35"/>
  <c r="V122" i="35"/>
  <c r="A121" i="35"/>
  <c r="V121" i="35"/>
  <c r="A120" i="35"/>
  <c r="V120" i="35"/>
  <c r="A119" i="35"/>
  <c r="V119" i="35"/>
  <c r="A118" i="35"/>
  <c r="V118" i="35"/>
  <c r="A117" i="35"/>
  <c r="V117" i="35"/>
  <c r="A116" i="35"/>
  <c r="V116" i="35"/>
  <c r="A115" i="35"/>
  <c r="V115" i="35"/>
  <c r="A114" i="35"/>
  <c r="V114" i="35"/>
  <c r="A113" i="35"/>
  <c r="V113" i="35"/>
  <c r="A112" i="35"/>
  <c r="V112" i="35"/>
  <c r="A111" i="35"/>
  <c r="V111" i="35"/>
  <c r="A110" i="35"/>
  <c r="V110" i="35"/>
  <c r="A109" i="35"/>
  <c r="V109" i="35"/>
  <c r="A108" i="35"/>
  <c r="V108" i="35"/>
  <c r="A107" i="35"/>
  <c r="V107" i="35"/>
  <c r="A106" i="35"/>
  <c r="V106" i="35"/>
  <c r="A105" i="35"/>
  <c r="V105" i="35"/>
  <c r="A104" i="35"/>
  <c r="V104" i="35"/>
  <c r="A103" i="35"/>
  <c r="V103" i="35"/>
  <c r="A102" i="35"/>
  <c r="V102" i="35"/>
  <c r="A101" i="35"/>
  <c r="V101" i="35"/>
  <c r="A100" i="35"/>
  <c r="V100" i="35"/>
  <c r="A99" i="35"/>
  <c r="V99" i="35"/>
  <c r="A98" i="35"/>
  <c r="V98" i="35"/>
  <c r="A97" i="35"/>
  <c r="V97" i="35"/>
  <c r="A96" i="35"/>
  <c r="V96" i="35"/>
  <c r="A95" i="35"/>
  <c r="V95" i="35"/>
  <c r="A94" i="35"/>
  <c r="V94" i="35"/>
  <c r="A93" i="35"/>
  <c r="V93" i="35"/>
  <c r="A92" i="35"/>
  <c r="V92" i="35"/>
  <c r="A91" i="35"/>
  <c r="V91" i="35"/>
  <c r="A90" i="35"/>
  <c r="V90" i="35"/>
  <c r="A89" i="35"/>
  <c r="V89" i="35"/>
  <c r="A88" i="35"/>
  <c r="V88" i="35"/>
  <c r="A87" i="35"/>
  <c r="V87" i="35"/>
  <c r="A86" i="35"/>
  <c r="V86" i="35"/>
  <c r="A85" i="35"/>
  <c r="V85" i="35"/>
  <c r="A84" i="35"/>
  <c r="V84" i="35"/>
  <c r="A83" i="35"/>
  <c r="V83" i="35"/>
  <c r="A82" i="35"/>
  <c r="V82" i="35"/>
  <c r="A81" i="35"/>
  <c r="V81" i="35"/>
  <c r="A80" i="35"/>
  <c r="V80" i="35"/>
  <c r="A79" i="35"/>
  <c r="V79" i="35"/>
  <c r="AG318" i="35"/>
  <c r="AG317" i="35"/>
  <c r="AG316" i="35"/>
  <c r="AG315" i="35"/>
  <c r="AG314" i="35"/>
  <c r="AG313" i="35"/>
  <c r="AG312" i="35"/>
  <c r="AG311" i="35"/>
  <c r="AG310" i="35"/>
  <c r="AG309" i="35"/>
  <c r="AG308" i="35"/>
  <c r="AG307" i="35"/>
  <c r="AG306" i="35"/>
  <c r="AG305" i="35"/>
  <c r="AG304" i="35"/>
  <c r="AG303" i="35"/>
  <c r="AG302" i="35"/>
  <c r="AG301" i="35"/>
  <c r="AG300" i="35"/>
  <c r="AG299" i="35"/>
  <c r="AG298" i="35"/>
  <c r="AG297" i="35"/>
  <c r="AG296" i="35"/>
  <c r="AG295" i="35"/>
  <c r="AG294" i="35"/>
  <c r="AG293" i="35"/>
  <c r="AG292" i="35"/>
  <c r="AG291" i="35"/>
  <c r="AG290" i="35"/>
  <c r="AG289" i="35"/>
  <c r="AG288" i="35"/>
  <c r="AG287" i="35"/>
  <c r="AG286" i="35"/>
  <c r="AG285" i="35"/>
  <c r="AG284" i="35"/>
  <c r="AG283" i="35"/>
  <c r="AG282" i="35"/>
  <c r="AG281" i="35"/>
  <c r="AG280" i="35"/>
  <c r="AG279" i="35"/>
  <c r="AG278" i="35"/>
  <c r="AG277" i="35"/>
  <c r="AG276" i="35"/>
  <c r="AG275" i="35"/>
  <c r="AG274" i="35"/>
  <c r="AG273" i="35"/>
  <c r="AG272" i="35"/>
  <c r="AG271" i="35"/>
  <c r="AG270" i="35"/>
  <c r="AG269" i="35"/>
  <c r="AG268" i="35"/>
  <c r="AG267" i="35"/>
  <c r="AG266" i="35"/>
  <c r="AG265" i="35"/>
  <c r="AG264" i="35"/>
  <c r="AG263" i="35"/>
  <c r="AG262" i="35"/>
  <c r="AG261" i="35"/>
  <c r="AG260" i="35"/>
  <c r="AG259" i="35"/>
  <c r="AG258" i="35"/>
  <c r="AG257" i="35"/>
  <c r="AG256" i="35"/>
  <c r="AG255" i="35"/>
  <c r="AG254" i="35"/>
  <c r="AG253" i="35"/>
  <c r="AG252" i="35"/>
  <c r="AG251" i="35"/>
  <c r="AG250" i="35"/>
  <c r="AG249" i="35"/>
  <c r="AG248" i="35"/>
  <c r="AG247" i="35"/>
  <c r="AG246" i="35"/>
  <c r="AG245" i="35"/>
  <c r="AG244" i="35"/>
  <c r="AG243" i="35"/>
  <c r="AG242" i="35"/>
  <c r="AG241" i="35"/>
  <c r="AG240" i="35"/>
  <c r="AG239" i="35"/>
  <c r="AG238" i="35"/>
  <c r="AG237" i="35"/>
  <c r="AG236" i="35"/>
  <c r="AG235" i="35"/>
  <c r="AG234" i="35"/>
  <c r="AG233" i="35"/>
  <c r="AG232" i="35"/>
  <c r="AG231" i="35"/>
  <c r="AG230" i="35"/>
  <c r="AG229" i="35"/>
  <c r="AG228" i="35"/>
  <c r="AG227" i="35"/>
  <c r="AG226" i="35"/>
  <c r="AG225" i="35"/>
  <c r="AG224" i="35"/>
  <c r="AG223" i="35"/>
  <c r="AG222" i="35"/>
  <c r="AG221" i="35"/>
  <c r="AG220" i="35"/>
  <c r="AG219" i="35"/>
  <c r="AG218" i="35"/>
  <c r="AG217" i="35"/>
  <c r="AG216" i="35"/>
  <c r="AG215" i="35"/>
  <c r="AG214" i="35"/>
  <c r="AG213" i="35"/>
  <c r="AG212" i="35"/>
  <c r="AG211" i="35"/>
  <c r="AG210" i="35"/>
  <c r="AG209" i="35"/>
  <c r="AG208" i="35"/>
  <c r="AG207" i="35"/>
  <c r="AG206" i="35"/>
  <c r="AG205" i="35"/>
  <c r="AG204" i="35"/>
  <c r="AG203" i="35"/>
  <c r="AG202" i="35"/>
  <c r="AG201" i="35"/>
  <c r="AG200" i="35"/>
  <c r="AG199" i="35"/>
  <c r="AG198" i="35"/>
  <c r="AG197" i="35"/>
  <c r="AG196" i="35"/>
  <c r="AG195" i="35"/>
  <c r="AG194" i="35"/>
  <c r="AG193" i="35"/>
  <c r="AG192" i="35"/>
  <c r="AG191" i="35"/>
  <c r="AG190" i="35"/>
  <c r="AG189" i="35"/>
  <c r="AG188" i="35"/>
  <c r="AG187" i="35"/>
  <c r="AG186" i="35"/>
  <c r="AG185" i="35"/>
  <c r="AG184" i="35"/>
  <c r="AG183" i="35"/>
  <c r="AG182" i="35"/>
  <c r="AG181" i="35"/>
  <c r="AG180" i="35"/>
  <c r="AG179" i="35"/>
  <c r="AG178" i="35"/>
  <c r="AG177" i="35"/>
  <c r="AG176" i="35"/>
  <c r="AG175" i="35"/>
  <c r="AG174" i="35"/>
  <c r="AG173" i="35"/>
  <c r="AG172" i="35"/>
  <c r="AG171" i="35"/>
  <c r="AG170" i="35"/>
  <c r="AG169" i="35"/>
  <c r="AG168" i="35"/>
  <c r="AG167" i="35"/>
  <c r="AG166" i="35"/>
  <c r="AG165" i="35"/>
  <c r="AG164" i="35"/>
  <c r="AG163" i="35"/>
  <c r="AG162" i="35"/>
  <c r="AG161" i="35"/>
  <c r="AG160" i="35"/>
  <c r="AG159" i="35"/>
  <c r="AG158" i="35"/>
  <c r="A78" i="35"/>
  <c r="V78" i="35"/>
  <c r="S179" i="2"/>
  <c r="R179" i="2"/>
  <c r="Q179" i="2"/>
  <c r="J119" i="2"/>
  <c r="E119" i="2"/>
  <c r="K119" i="2"/>
  <c r="E20" i="2"/>
  <c r="J20" i="2"/>
  <c r="K20" i="2"/>
  <c r="O19" i="2"/>
  <c r="O20" i="2"/>
  <c r="E21" i="2"/>
  <c r="J21" i="2"/>
  <c r="K21" i="2"/>
  <c r="O21" i="2"/>
  <c r="O22" i="2"/>
  <c r="E23" i="2"/>
  <c r="J23" i="2"/>
  <c r="K23" i="2"/>
  <c r="O23" i="2"/>
  <c r="O24" i="2"/>
  <c r="E25" i="2"/>
  <c r="J25" i="2"/>
  <c r="K25" i="2"/>
  <c r="O25" i="2"/>
  <c r="E26" i="2"/>
  <c r="J26" i="2"/>
  <c r="K26" i="2"/>
  <c r="O26" i="2"/>
  <c r="E27" i="2"/>
  <c r="J27" i="2"/>
  <c r="K27" i="2"/>
  <c r="O27" i="2"/>
  <c r="E28" i="2"/>
  <c r="J28" i="2"/>
  <c r="K28" i="2"/>
  <c r="O28" i="2"/>
  <c r="E29" i="2"/>
  <c r="J29" i="2"/>
  <c r="K29" i="2"/>
  <c r="O29" i="2"/>
  <c r="E30" i="2"/>
  <c r="J30" i="2"/>
  <c r="K30" i="2"/>
  <c r="O30" i="2"/>
  <c r="E31" i="2"/>
  <c r="J31" i="2"/>
  <c r="K31" i="2"/>
  <c r="O31" i="2"/>
  <c r="E32" i="2"/>
  <c r="J32" i="2"/>
  <c r="K32" i="2"/>
  <c r="O32" i="2"/>
  <c r="E33" i="2"/>
  <c r="J33" i="2"/>
  <c r="K33" i="2"/>
  <c r="O33" i="2"/>
  <c r="E34" i="2"/>
  <c r="J34" i="2"/>
  <c r="K34" i="2"/>
  <c r="O34" i="2"/>
  <c r="E35" i="2"/>
  <c r="J35" i="2"/>
  <c r="K35" i="2"/>
  <c r="O35" i="2"/>
  <c r="E36" i="2"/>
  <c r="J36" i="2"/>
  <c r="K36" i="2"/>
  <c r="O36" i="2"/>
  <c r="E37" i="2"/>
  <c r="J37" i="2"/>
  <c r="K37" i="2"/>
  <c r="O37" i="2"/>
  <c r="E38" i="2"/>
  <c r="J38" i="2"/>
  <c r="K38" i="2"/>
  <c r="O38" i="2"/>
  <c r="E39" i="2"/>
  <c r="J39" i="2"/>
  <c r="K39" i="2"/>
  <c r="O39" i="2"/>
  <c r="E40" i="2"/>
  <c r="J40" i="2"/>
  <c r="K40" i="2"/>
  <c r="O40" i="2"/>
  <c r="E41" i="2"/>
  <c r="J41" i="2"/>
  <c r="K41" i="2"/>
  <c r="O41" i="2"/>
  <c r="E42" i="2"/>
  <c r="J42" i="2"/>
  <c r="K42" i="2"/>
  <c r="O42" i="2"/>
  <c r="E43" i="2"/>
  <c r="J43" i="2"/>
  <c r="K43" i="2"/>
  <c r="O43" i="2"/>
  <c r="E44" i="2"/>
  <c r="J44" i="2"/>
  <c r="K44" i="2"/>
  <c r="O44" i="2"/>
  <c r="E45" i="2"/>
  <c r="J45" i="2"/>
  <c r="K45" i="2"/>
  <c r="O45" i="2"/>
  <c r="E46" i="2"/>
  <c r="J46" i="2"/>
  <c r="K46" i="2"/>
  <c r="O46" i="2"/>
  <c r="E47" i="2"/>
  <c r="J47" i="2"/>
  <c r="K47" i="2"/>
  <c r="O47" i="2"/>
  <c r="E48" i="2"/>
  <c r="J48" i="2"/>
  <c r="K48" i="2"/>
  <c r="O48" i="2"/>
  <c r="E49" i="2"/>
  <c r="J49" i="2"/>
  <c r="K49" i="2"/>
  <c r="O49" i="2"/>
  <c r="E50" i="2"/>
  <c r="J50" i="2"/>
  <c r="K50" i="2"/>
  <c r="O50" i="2"/>
  <c r="E51" i="2"/>
  <c r="J51" i="2"/>
  <c r="K51" i="2"/>
  <c r="O51" i="2"/>
  <c r="E52" i="2"/>
  <c r="J52" i="2"/>
  <c r="K52" i="2"/>
  <c r="O52" i="2"/>
  <c r="E53" i="2"/>
  <c r="J53" i="2"/>
  <c r="K53" i="2"/>
  <c r="O53" i="2"/>
  <c r="E54" i="2"/>
  <c r="J54" i="2"/>
  <c r="K54" i="2"/>
  <c r="O54" i="2"/>
  <c r="E55" i="2"/>
  <c r="J55" i="2"/>
  <c r="K55" i="2"/>
  <c r="O55" i="2"/>
  <c r="E56" i="2"/>
  <c r="J56" i="2"/>
  <c r="K56" i="2"/>
  <c r="O56" i="2"/>
  <c r="E57" i="2"/>
  <c r="J57" i="2"/>
  <c r="K57" i="2"/>
  <c r="O57" i="2"/>
  <c r="E58" i="2"/>
  <c r="J58" i="2"/>
  <c r="K58" i="2"/>
  <c r="O58" i="2"/>
  <c r="E59" i="2"/>
  <c r="J59" i="2"/>
  <c r="K59" i="2"/>
  <c r="O59" i="2"/>
  <c r="E60" i="2"/>
  <c r="J60" i="2"/>
  <c r="K60" i="2"/>
  <c r="O60" i="2"/>
  <c r="E61" i="2"/>
  <c r="J61" i="2"/>
  <c r="K61" i="2"/>
  <c r="O61" i="2"/>
  <c r="E62" i="2"/>
  <c r="J62" i="2"/>
  <c r="K62" i="2"/>
  <c r="O62" i="2"/>
  <c r="E63" i="2"/>
  <c r="J63" i="2"/>
  <c r="K63" i="2"/>
  <c r="O63" i="2"/>
  <c r="E64" i="2"/>
  <c r="J64" i="2"/>
  <c r="K64" i="2"/>
  <c r="O64" i="2"/>
  <c r="E65" i="2"/>
  <c r="J65" i="2"/>
  <c r="K65" i="2"/>
  <c r="O65" i="2"/>
  <c r="E66" i="2"/>
  <c r="J66" i="2"/>
  <c r="K66" i="2"/>
  <c r="O66" i="2"/>
  <c r="E67" i="2"/>
  <c r="J67" i="2"/>
  <c r="K67" i="2"/>
  <c r="O67" i="2"/>
  <c r="E68" i="2"/>
  <c r="J68" i="2"/>
  <c r="K68" i="2"/>
  <c r="O68" i="2"/>
  <c r="E69" i="2"/>
  <c r="J69" i="2"/>
  <c r="K69" i="2"/>
  <c r="O69" i="2"/>
  <c r="E70" i="2"/>
  <c r="J70" i="2"/>
  <c r="K70" i="2"/>
  <c r="O70" i="2"/>
  <c r="E71" i="2"/>
  <c r="J71" i="2"/>
  <c r="K71" i="2"/>
  <c r="O71" i="2"/>
  <c r="E72" i="2"/>
  <c r="J72" i="2"/>
  <c r="K72" i="2"/>
  <c r="O72" i="2"/>
  <c r="E73" i="2"/>
  <c r="J73" i="2"/>
  <c r="K73" i="2"/>
  <c r="O73" i="2"/>
  <c r="E74" i="2"/>
  <c r="J74" i="2"/>
  <c r="K74" i="2"/>
  <c r="O74" i="2"/>
  <c r="E75" i="2"/>
  <c r="J75" i="2"/>
  <c r="K75" i="2"/>
  <c r="O75" i="2"/>
  <c r="E76" i="2"/>
  <c r="J76" i="2"/>
  <c r="K76" i="2"/>
  <c r="O76" i="2"/>
  <c r="E77" i="2"/>
  <c r="J77" i="2"/>
  <c r="K77" i="2"/>
  <c r="O77" i="2"/>
  <c r="E78" i="2"/>
  <c r="J78" i="2"/>
  <c r="K78" i="2"/>
  <c r="O78" i="2"/>
  <c r="E79" i="2"/>
  <c r="J79" i="2"/>
  <c r="K79" i="2"/>
  <c r="O79" i="2"/>
  <c r="E80" i="2"/>
  <c r="J80" i="2"/>
  <c r="K80" i="2"/>
  <c r="O80" i="2"/>
  <c r="E81" i="2"/>
  <c r="J81" i="2"/>
  <c r="K81" i="2"/>
  <c r="O81" i="2"/>
  <c r="E82" i="2"/>
  <c r="J82" i="2"/>
  <c r="K82" i="2"/>
  <c r="O82" i="2"/>
  <c r="E83" i="2"/>
  <c r="J83" i="2"/>
  <c r="K83" i="2"/>
  <c r="O83" i="2"/>
  <c r="E84" i="2"/>
  <c r="J84" i="2"/>
  <c r="K84" i="2"/>
  <c r="O84" i="2"/>
  <c r="E85" i="2"/>
  <c r="J85" i="2"/>
  <c r="K85" i="2"/>
  <c r="O85" i="2"/>
  <c r="E86" i="2"/>
  <c r="J86" i="2"/>
  <c r="K86" i="2"/>
  <c r="O86" i="2"/>
  <c r="E87" i="2"/>
  <c r="J87" i="2"/>
  <c r="K87" i="2"/>
  <c r="O87" i="2"/>
  <c r="E88" i="2"/>
  <c r="J88" i="2"/>
  <c r="K88" i="2"/>
  <c r="O88" i="2"/>
  <c r="E89" i="2"/>
  <c r="J89" i="2"/>
  <c r="K89" i="2"/>
  <c r="O89" i="2"/>
  <c r="E90" i="2"/>
  <c r="J90" i="2"/>
  <c r="K90" i="2"/>
  <c r="O90" i="2"/>
  <c r="E91" i="2"/>
  <c r="J91" i="2"/>
  <c r="K91" i="2"/>
  <c r="O91" i="2"/>
  <c r="E92" i="2"/>
  <c r="J92" i="2"/>
  <c r="K92" i="2"/>
  <c r="O92" i="2"/>
  <c r="E93" i="2"/>
  <c r="J93" i="2"/>
  <c r="K93" i="2"/>
  <c r="O93" i="2"/>
  <c r="E94" i="2"/>
  <c r="J94" i="2"/>
  <c r="K94" i="2"/>
  <c r="O94" i="2"/>
  <c r="E95" i="2"/>
  <c r="J95" i="2"/>
  <c r="K95" i="2"/>
  <c r="O95" i="2"/>
  <c r="E96" i="2"/>
  <c r="J96" i="2"/>
  <c r="K96" i="2"/>
  <c r="O96" i="2"/>
  <c r="E97" i="2"/>
  <c r="J97" i="2"/>
  <c r="K97" i="2"/>
  <c r="O97" i="2"/>
  <c r="E98" i="2"/>
  <c r="J98" i="2"/>
  <c r="K98" i="2"/>
  <c r="O98" i="2"/>
  <c r="E99" i="2"/>
  <c r="J99" i="2"/>
  <c r="K99" i="2"/>
  <c r="O99" i="2"/>
  <c r="E100" i="2"/>
  <c r="J100" i="2"/>
  <c r="K100" i="2"/>
  <c r="O100" i="2"/>
  <c r="E101" i="2"/>
  <c r="J101" i="2"/>
  <c r="K101" i="2"/>
  <c r="O101" i="2"/>
  <c r="E102" i="2"/>
  <c r="J102" i="2"/>
  <c r="K102" i="2"/>
  <c r="O102" i="2"/>
  <c r="E103" i="2"/>
  <c r="J103" i="2"/>
  <c r="K103" i="2"/>
  <c r="O103" i="2"/>
  <c r="E104" i="2"/>
  <c r="J104" i="2"/>
  <c r="K104" i="2"/>
  <c r="O104" i="2"/>
  <c r="E105" i="2"/>
  <c r="J105" i="2"/>
  <c r="K105" i="2"/>
  <c r="O105" i="2"/>
  <c r="E106" i="2"/>
  <c r="J106" i="2"/>
  <c r="K106" i="2"/>
  <c r="O106" i="2"/>
  <c r="E107" i="2"/>
  <c r="J107" i="2"/>
  <c r="K107" i="2"/>
  <c r="O107" i="2"/>
  <c r="E108" i="2"/>
  <c r="J108" i="2"/>
  <c r="K108" i="2"/>
  <c r="O108" i="2"/>
  <c r="E109" i="2"/>
  <c r="J109" i="2"/>
  <c r="K109" i="2"/>
  <c r="O109" i="2"/>
  <c r="E110" i="2"/>
  <c r="J110" i="2"/>
  <c r="K110" i="2"/>
  <c r="O110" i="2"/>
  <c r="E111" i="2"/>
  <c r="J111" i="2"/>
  <c r="K111" i="2"/>
  <c r="O111" i="2"/>
  <c r="E112" i="2"/>
  <c r="J112" i="2"/>
  <c r="K112" i="2"/>
  <c r="O112" i="2"/>
  <c r="E113" i="2"/>
  <c r="J113" i="2"/>
  <c r="K113" i="2"/>
  <c r="O113" i="2"/>
  <c r="E114" i="2"/>
  <c r="J114" i="2"/>
  <c r="K114" i="2"/>
  <c r="O114" i="2"/>
  <c r="E115" i="2"/>
  <c r="J115" i="2"/>
  <c r="K115" i="2"/>
  <c r="O115" i="2"/>
  <c r="E116" i="2"/>
  <c r="J116" i="2"/>
  <c r="K116" i="2"/>
  <c r="O116" i="2"/>
  <c r="E117" i="2"/>
  <c r="J117" i="2"/>
  <c r="K117" i="2"/>
  <c r="O117" i="2"/>
  <c r="E118" i="2"/>
  <c r="J118" i="2"/>
  <c r="K118" i="2"/>
  <c r="O118" i="2"/>
  <c r="O119" i="2"/>
  <c r="J120" i="2"/>
  <c r="E120" i="2"/>
  <c r="K120" i="2"/>
  <c r="O120" i="2"/>
  <c r="J121" i="2"/>
  <c r="E121" i="2"/>
  <c r="K121" i="2"/>
  <c r="O121" i="2"/>
  <c r="J122" i="2"/>
  <c r="E122" i="2"/>
  <c r="K122" i="2"/>
  <c r="O122" i="2"/>
  <c r="J123" i="2"/>
  <c r="E123" i="2"/>
  <c r="K123" i="2"/>
  <c r="O123" i="2"/>
  <c r="J124" i="2"/>
  <c r="E124" i="2"/>
  <c r="K124" i="2"/>
  <c r="O124" i="2"/>
  <c r="J125" i="2"/>
  <c r="E125" i="2"/>
  <c r="K125" i="2"/>
  <c r="O125" i="2"/>
  <c r="J126" i="2"/>
  <c r="E126" i="2"/>
  <c r="K126" i="2"/>
  <c r="O126" i="2"/>
  <c r="J127" i="2"/>
  <c r="E127" i="2"/>
  <c r="K127" i="2"/>
  <c r="O127" i="2"/>
  <c r="J128" i="2"/>
  <c r="E128" i="2"/>
  <c r="K128" i="2"/>
  <c r="O128" i="2"/>
  <c r="J129" i="2"/>
  <c r="E129" i="2"/>
  <c r="K129" i="2"/>
  <c r="O129" i="2"/>
  <c r="J130" i="2"/>
  <c r="E130" i="2"/>
  <c r="K130" i="2"/>
  <c r="O130" i="2"/>
  <c r="J131" i="2"/>
  <c r="E131" i="2"/>
  <c r="K131" i="2"/>
  <c r="O131" i="2"/>
  <c r="J132" i="2"/>
  <c r="E132" i="2"/>
  <c r="K132" i="2"/>
  <c r="O132" i="2"/>
  <c r="J133" i="2"/>
  <c r="E133" i="2"/>
  <c r="K133" i="2"/>
  <c r="O133" i="2"/>
  <c r="J134" i="2"/>
  <c r="E134" i="2"/>
  <c r="K134" i="2"/>
  <c r="O134" i="2"/>
  <c r="J135" i="2"/>
  <c r="E135" i="2"/>
  <c r="K135" i="2"/>
  <c r="O135" i="2"/>
  <c r="J136" i="2"/>
  <c r="E136" i="2"/>
  <c r="K136" i="2"/>
  <c r="O136" i="2"/>
  <c r="J137" i="2"/>
  <c r="E137" i="2"/>
  <c r="K137" i="2"/>
  <c r="O137" i="2"/>
  <c r="J138" i="2"/>
  <c r="E138" i="2"/>
  <c r="K138" i="2"/>
  <c r="O138" i="2"/>
  <c r="J139" i="2"/>
  <c r="E139" i="2"/>
  <c r="K139" i="2"/>
  <c r="O139" i="2"/>
  <c r="J140" i="2"/>
  <c r="E140" i="2"/>
  <c r="K140" i="2"/>
  <c r="O140" i="2"/>
  <c r="J141" i="2"/>
  <c r="E141" i="2"/>
  <c r="K141" i="2"/>
  <c r="O141" i="2"/>
  <c r="J142" i="2"/>
  <c r="E142" i="2"/>
  <c r="K142" i="2"/>
  <c r="O142" i="2"/>
  <c r="J143" i="2"/>
  <c r="E143" i="2"/>
  <c r="K143" i="2"/>
  <c r="O143" i="2"/>
  <c r="J144" i="2"/>
  <c r="E144" i="2"/>
  <c r="K144" i="2"/>
  <c r="O144" i="2"/>
  <c r="J145" i="2"/>
  <c r="E145" i="2"/>
  <c r="K145" i="2"/>
  <c r="O145" i="2"/>
  <c r="J146" i="2"/>
  <c r="E146" i="2"/>
  <c r="K146" i="2"/>
  <c r="O146" i="2"/>
  <c r="J147" i="2"/>
  <c r="E147" i="2"/>
  <c r="K147" i="2"/>
  <c r="O147" i="2"/>
  <c r="J148" i="2"/>
  <c r="E148" i="2"/>
  <c r="K148" i="2"/>
  <c r="O148" i="2"/>
  <c r="J149" i="2"/>
  <c r="E149" i="2"/>
  <c r="K149" i="2"/>
  <c r="O149" i="2"/>
  <c r="J150" i="2"/>
  <c r="E150" i="2"/>
  <c r="K150" i="2"/>
  <c r="O150" i="2"/>
  <c r="J151" i="2"/>
  <c r="E151" i="2"/>
  <c r="K151" i="2"/>
  <c r="O151" i="2"/>
  <c r="J152" i="2"/>
  <c r="E152" i="2"/>
  <c r="K152" i="2"/>
  <c r="O152" i="2"/>
  <c r="J153" i="2"/>
  <c r="E153" i="2"/>
  <c r="K153" i="2"/>
  <c r="O153" i="2"/>
  <c r="J154" i="2"/>
  <c r="E154" i="2"/>
  <c r="K154" i="2"/>
  <c r="O154" i="2"/>
  <c r="J155" i="2"/>
  <c r="E155" i="2"/>
  <c r="K155" i="2"/>
  <c r="O155" i="2"/>
  <c r="J156" i="2"/>
  <c r="E156" i="2"/>
  <c r="K156" i="2"/>
  <c r="O156" i="2"/>
  <c r="J157" i="2"/>
  <c r="E157" i="2"/>
  <c r="K157" i="2"/>
  <c r="O157" i="2"/>
  <c r="J158" i="2"/>
  <c r="E158" i="2"/>
  <c r="K158" i="2"/>
  <c r="O158" i="2"/>
  <c r="J159" i="2"/>
  <c r="E159" i="2"/>
  <c r="K159" i="2"/>
  <c r="O159" i="2"/>
  <c r="J160" i="2"/>
  <c r="E160" i="2"/>
  <c r="K160" i="2"/>
  <c r="O160" i="2"/>
  <c r="J161" i="2"/>
  <c r="E161" i="2"/>
  <c r="K161" i="2"/>
  <c r="O161" i="2"/>
  <c r="J162" i="2"/>
  <c r="E162" i="2"/>
  <c r="K162" i="2"/>
  <c r="O162" i="2"/>
  <c r="J163" i="2"/>
  <c r="E163" i="2"/>
  <c r="K163" i="2"/>
  <c r="O163" i="2"/>
  <c r="J164" i="2"/>
  <c r="E164" i="2"/>
  <c r="K164" i="2"/>
  <c r="O164" i="2"/>
  <c r="J165" i="2"/>
  <c r="E165" i="2"/>
  <c r="K165" i="2"/>
  <c r="O165" i="2"/>
  <c r="J166" i="2"/>
  <c r="E166" i="2"/>
  <c r="K166" i="2"/>
  <c r="O166" i="2"/>
  <c r="J167" i="2"/>
  <c r="E167" i="2"/>
  <c r="K167" i="2"/>
  <c r="O167" i="2"/>
  <c r="J168" i="2"/>
  <c r="E168" i="2"/>
  <c r="K168" i="2"/>
  <c r="O168" i="2"/>
  <c r="J169" i="2"/>
  <c r="E169" i="2"/>
  <c r="K169" i="2"/>
  <c r="O169" i="2"/>
  <c r="J170" i="2"/>
  <c r="E170" i="2"/>
  <c r="K170" i="2"/>
  <c r="O170" i="2"/>
  <c r="J171" i="2"/>
  <c r="E171" i="2"/>
  <c r="K171" i="2"/>
  <c r="O171" i="2"/>
  <c r="J172" i="2"/>
  <c r="E172" i="2"/>
  <c r="K172" i="2"/>
  <c r="O172" i="2"/>
  <c r="J173" i="2"/>
  <c r="E173" i="2"/>
  <c r="K173" i="2"/>
  <c r="O173" i="2"/>
  <c r="J174" i="2"/>
  <c r="E174" i="2"/>
  <c r="K174" i="2"/>
  <c r="O174" i="2"/>
  <c r="J175" i="2"/>
  <c r="E175" i="2"/>
  <c r="K175" i="2"/>
  <c r="O175" i="2"/>
  <c r="J176" i="2"/>
  <c r="E176" i="2"/>
  <c r="K176" i="2"/>
  <c r="O176" i="2"/>
  <c r="J177" i="2"/>
  <c r="E177" i="2"/>
  <c r="K177" i="2"/>
  <c r="O177" i="2"/>
  <c r="J178" i="2"/>
  <c r="E178" i="2"/>
  <c r="K178" i="2"/>
  <c r="O178" i="2"/>
  <c r="J179" i="2"/>
  <c r="E179" i="2"/>
  <c r="K179" i="2"/>
  <c r="O179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S178" i="2"/>
  <c r="R178" i="2"/>
  <c r="Q178" i="2"/>
  <c r="S177" i="2"/>
  <c r="R177" i="2"/>
  <c r="Q177" i="2"/>
  <c r="S176" i="2"/>
  <c r="R176" i="2"/>
  <c r="Q176" i="2"/>
  <c r="S175" i="2"/>
  <c r="R175" i="2"/>
  <c r="Q175" i="2"/>
  <c r="S174" i="2"/>
  <c r="R174" i="2"/>
  <c r="Q174" i="2"/>
  <c r="S173" i="2"/>
  <c r="R173" i="2"/>
  <c r="Q173" i="2"/>
  <c r="S172" i="2"/>
  <c r="R172" i="2"/>
  <c r="Q172" i="2"/>
  <c r="S171" i="2"/>
  <c r="R171" i="2"/>
  <c r="Q171" i="2"/>
  <c r="S170" i="2"/>
  <c r="R170" i="2"/>
  <c r="Q170" i="2"/>
  <c r="S169" i="2"/>
  <c r="R169" i="2"/>
  <c r="Q169" i="2"/>
  <c r="S168" i="2"/>
  <c r="R168" i="2"/>
  <c r="Q168" i="2"/>
  <c r="S167" i="2"/>
  <c r="R167" i="2"/>
  <c r="Q167" i="2"/>
  <c r="S166" i="2"/>
  <c r="R166" i="2"/>
  <c r="Q166" i="2"/>
  <c r="S165" i="2"/>
  <c r="R165" i="2"/>
  <c r="Q165" i="2"/>
  <c r="S164" i="2"/>
  <c r="R164" i="2"/>
  <c r="Q164" i="2"/>
  <c r="S163" i="2"/>
  <c r="R163" i="2"/>
  <c r="Q163" i="2"/>
  <c r="S162" i="2"/>
  <c r="R162" i="2"/>
  <c r="Q162" i="2"/>
  <c r="S161" i="2"/>
  <c r="R161" i="2"/>
  <c r="Q161" i="2"/>
  <c r="S160" i="2"/>
  <c r="R160" i="2"/>
  <c r="Q160" i="2"/>
  <c r="S159" i="2"/>
  <c r="R159" i="2"/>
  <c r="Q159" i="2"/>
  <c r="S158" i="2"/>
  <c r="R158" i="2"/>
  <c r="Q158" i="2"/>
  <c r="S157" i="2"/>
  <c r="R157" i="2"/>
  <c r="Q157" i="2"/>
  <c r="S156" i="2"/>
  <c r="R156" i="2"/>
  <c r="Q156" i="2"/>
  <c r="S155" i="2"/>
  <c r="R155" i="2"/>
  <c r="Q155" i="2"/>
  <c r="S154" i="2"/>
  <c r="R154" i="2"/>
  <c r="Q154" i="2"/>
  <c r="S153" i="2"/>
  <c r="R153" i="2"/>
  <c r="Q153" i="2"/>
  <c r="S152" i="2"/>
  <c r="R152" i="2"/>
  <c r="Q152" i="2"/>
  <c r="S151" i="2"/>
  <c r="R151" i="2"/>
  <c r="Q151" i="2"/>
  <c r="S150" i="2"/>
  <c r="R150" i="2"/>
  <c r="Q150" i="2"/>
  <c r="S149" i="2"/>
  <c r="R149" i="2"/>
  <c r="Q149" i="2"/>
  <c r="S148" i="2"/>
  <c r="R148" i="2"/>
  <c r="Q148" i="2"/>
  <c r="S147" i="2"/>
  <c r="R147" i="2"/>
  <c r="Q147" i="2"/>
  <c r="S146" i="2"/>
  <c r="R146" i="2"/>
  <c r="Q146" i="2"/>
  <c r="S145" i="2"/>
  <c r="R145" i="2"/>
  <c r="Q145" i="2"/>
  <c r="S144" i="2"/>
  <c r="R144" i="2"/>
  <c r="Q144" i="2"/>
  <c r="S143" i="2"/>
  <c r="R143" i="2"/>
  <c r="Q143" i="2"/>
  <c r="S142" i="2"/>
  <c r="R142" i="2"/>
  <c r="Q142" i="2"/>
  <c r="S141" i="2"/>
  <c r="R141" i="2"/>
  <c r="Q141" i="2"/>
  <c r="S140" i="2"/>
  <c r="R140" i="2"/>
  <c r="Q140" i="2"/>
  <c r="S139" i="2"/>
  <c r="R139" i="2"/>
  <c r="Q139" i="2"/>
  <c r="S138" i="2"/>
  <c r="R138" i="2"/>
  <c r="Q138" i="2"/>
  <c r="S137" i="2"/>
  <c r="R137" i="2"/>
  <c r="Q137" i="2"/>
  <c r="S136" i="2"/>
  <c r="R136" i="2"/>
  <c r="Q136" i="2"/>
  <c r="S135" i="2"/>
  <c r="R135" i="2"/>
  <c r="Q135" i="2"/>
  <c r="S134" i="2"/>
  <c r="R134" i="2"/>
  <c r="Q134" i="2"/>
  <c r="S133" i="2"/>
  <c r="R133" i="2"/>
  <c r="Q133" i="2"/>
  <c r="S132" i="2"/>
  <c r="R132" i="2"/>
  <c r="Q132" i="2"/>
  <c r="S131" i="2"/>
  <c r="R131" i="2"/>
  <c r="Q131" i="2"/>
  <c r="S130" i="2"/>
  <c r="R130" i="2"/>
  <c r="Q130" i="2"/>
  <c r="S129" i="2"/>
  <c r="R129" i="2"/>
  <c r="Q129" i="2"/>
  <c r="S128" i="2"/>
  <c r="R128" i="2"/>
  <c r="Q128" i="2"/>
  <c r="S127" i="2"/>
  <c r="R127" i="2"/>
  <c r="Q127" i="2"/>
  <c r="S126" i="2"/>
  <c r="R126" i="2"/>
  <c r="Q126" i="2"/>
  <c r="S125" i="2"/>
  <c r="R125" i="2"/>
  <c r="Q125" i="2"/>
  <c r="S124" i="2"/>
  <c r="R124" i="2"/>
  <c r="Q124" i="2"/>
  <c r="S123" i="2"/>
  <c r="R123" i="2"/>
  <c r="Q123" i="2"/>
  <c r="S122" i="2"/>
  <c r="R122" i="2"/>
  <c r="Q122" i="2"/>
  <c r="S121" i="2"/>
  <c r="R121" i="2"/>
  <c r="Q121" i="2"/>
  <c r="S120" i="2"/>
  <c r="R120" i="2"/>
  <c r="Q120" i="2"/>
  <c r="J173" i="29"/>
  <c r="B114" i="29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B143" i="29"/>
  <c r="B144" i="29"/>
  <c r="B145" i="29"/>
  <c r="B146" i="29"/>
  <c r="B147" i="29"/>
  <c r="B148" i="29"/>
  <c r="B149" i="29"/>
  <c r="B150" i="29"/>
  <c r="B151" i="29"/>
  <c r="B152" i="29"/>
  <c r="B153" i="29"/>
  <c r="B154" i="29"/>
  <c r="B155" i="29"/>
  <c r="B156" i="29"/>
  <c r="B157" i="29"/>
  <c r="B158" i="29"/>
  <c r="B159" i="29"/>
  <c r="B160" i="29"/>
  <c r="B161" i="29"/>
  <c r="B162" i="29"/>
  <c r="B163" i="29"/>
  <c r="B164" i="29"/>
  <c r="B165" i="29"/>
  <c r="B166" i="29"/>
  <c r="B167" i="29"/>
  <c r="B168" i="29"/>
  <c r="B169" i="29"/>
  <c r="B170" i="29"/>
  <c r="B171" i="29"/>
  <c r="B172" i="29"/>
  <c r="B173" i="29"/>
  <c r="I173" i="29"/>
  <c r="J172" i="29"/>
  <c r="I172" i="29"/>
  <c r="J171" i="29"/>
  <c r="I171" i="29"/>
  <c r="J170" i="29"/>
  <c r="I170" i="29"/>
  <c r="J169" i="29"/>
  <c r="I169" i="29"/>
  <c r="J168" i="29"/>
  <c r="I168" i="29"/>
  <c r="J167" i="29"/>
  <c r="I167" i="29"/>
  <c r="J166" i="29"/>
  <c r="I166" i="29"/>
  <c r="J165" i="29"/>
  <c r="I165" i="29"/>
  <c r="J164" i="29"/>
  <c r="I164" i="29"/>
  <c r="J163" i="29"/>
  <c r="I163" i="29"/>
  <c r="J162" i="29"/>
  <c r="I162" i="29"/>
  <c r="J161" i="29"/>
  <c r="I161" i="29"/>
  <c r="J160" i="29"/>
  <c r="I160" i="29"/>
  <c r="J159" i="29"/>
  <c r="I159" i="29"/>
  <c r="J158" i="29"/>
  <c r="I158" i="29"/>
  <c r="J157" i="29"/>
  <c r="I157" i="29"/>
  <c r="J156" i="29"/>
  <c r="I156" i="29"/>
  <c r="J155" i="29"/>
  <c r="I155" i="29"/>
  <c r="J154" i="29"/>
  <c r="I154" i="29"/>
  <c r="J153" i="29"/>
  <c r="I153" i="29"/>
  <c r="J152" i="29"/>
  <c r="I152" i="29"/>
  <c r="J151" i="29"/>
  <c r="I151" i="29"/>
  <c r="J150" i="29"/>
  <c r="I150" i="29"/>
  <c r="J149" i="29"/>
  <c r="I149" i="29"/>
  <c r="J148" i="29"/>
  <c r="I148" i="29"/>
  <c r="J147" i="29"/>
  <c r="I147" i="29"/>
  <c r="J146" i="29"/>
  <c r="I146" i="29"/>
  <c r="J145" i="29"/>
  <c r="I145" i="29"/>
  <c r="J144" i="29"/>
  <c r="I144" i="29"/>
  <c r="J143" i="29"/>
  <c r="I143" i="29"/>
  <c r="J142" i="29"/>
  <c r="I142" i="29"/>
  <c r="J141" i="29"/>
  <c r="I141" i="29"/>
  <c r="J140" i="29"/>
  <c r="I140" i="29"/>
  <c r="J139" i="29"/>
  <c r="I139" i="29"/>
  <c r="J138" i="29"/>
  <c r="I138" i="29"/>
  <c r="J137" i="29"/>
  <c r="I137" i="29"/>
  <c r="J136" i="29"/>
  <c r="I136" i="29"/>
  <c r="J135" i="29"/>
  <c r="I135" i="29"/>
  <c r="J134" i="29"/>
  <c r="I134" i="29"/>
  <c r="J133" i="29"/>
  <c r="I133" i="29"/>
  <c r="J132" i="29"/>
  <c r="I132" i="29"/>
  <c r="J131" i="29"/>
  <c r="I131" i="29"/>
  <c r="J130" i="29"/>
  <c r="I130" i="29"/>
  <c r="J129" i="29"/>
  <c r="I129" i="29"/>
  <c r="J128" i="29"/>
  <c r="I128" i="29"/>
  <c r="J127" i="29"/>
  <c r="I127" i="29"/>
  <c r="J126" i="29"/>
  <c r="I126" i="29"/>
  <c r="J125" i="29"/>
  <c r="I125" i="29"/>
  <c r="J124" i="29"/>
  <c r="I124" i="29"/>
  <c r="J123" i="29"/>
  <c r="I123" i="29"/>
  <c r="J122" i="29"/>
  <c r="I122" i="29"/>
  <c r="J121" i="29"/>
  <c r="I121" i="29"/>
  <c r="J120" i="29"/>
  <c r="I120" i="29"/>
  <c r="J119" i="29"/>
  <c r="I119" i="29"/>
  <c r="J118" i="29"/>
  <c r="I118" i="29"/>
  <c r="J117" i="29"/>
  <c r="I117" i="29"/>
  <c r="J116" i="29"/>
  <c r="I116" i="29"/>
  <c r="J115" i="29"/>
  <c r="I115" i="29"/>
  <c r="J114" i="29"/>
  <c r="I114" i="29"/>
  <c r="J113" i="29"/>
  <c r="I113" i="29"/>
  <c r="J112" i="29"/>
  <c r="I112" i="29"/>
  <c r="J111" i="29"/>
  <c r="I111" i="29"/>
  <c r="J110" i="29"/>
  <c r="I110" i="29"/>
  <c r="J109" i="29"/>
  <c r="I109" i="29"/>
  <c r="J108" i="29"/>
  <c r="I108" i="29"/>
  <c r="J107" i="29"/>
  <c r="I107" i="29"/>
  <c r="J106" i="29"/>
  <c r="I106" i="29"/>
  <c r="J105" i="29"/>
  <c r="I105" i="29"/>
  <c r="J104" i="29"/>
  <c r="I104" i="29"/>
  <c r="J103" i="29"/>
  <c r="I103" i="29"/>
  <c r="J102" i="29"/>
  <c r="I102" i="29"/>
  <c r="J101" i="29"/>
  <c r="I101" i="29"/>
  <c r="J100" i="29"/>
  <c r="I100" i="29"/>
  <c r="J99" i="29"/>
  <c r="I99" i="29"/>
  <c r="J98" i="29"/>
  <c r="I98" i="29"/>
  <c r="J97" i="29"/>
  <c r="I97" i="29"/>
  <c r="J96" i="29"/>
  <c r="I96" i="29"/>
  <c r="J95" i="29"/>
  <c r="I95" i="29"/>
  <c r="J94" i="29"/>
  <c r="I94" i="29"/>
  <c r="J93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H173" i="29"/>
  <c r="G173" i="29"/>
  <c r="H172" i="29"/>
  <c r="G172" i="29"/>
  <c r="H171" i="29"/>
  <c r="G171" i="29"/>
  <c r="H170" i="29"/>
  <c r="G170" i="29"/>
  <c r="H169" i="29"/>
  <c r="G169" i="29"/>
  <c r="H168" i="29"/>
  <c r="G168" i="29"/>
  <c r="H167" i="29"/>
  <c r="G167" i="29"/>
  <c r="H166" i="29"/>
  <c r="G166" i="29"/>
  <c r="H165" i="29"/>
  <c r="G165" i="29"/>
  <c r="H164" i="29"/>
  <c r="G164" i="29"/>
  <c r="H163" i="29"/>
  <c r="G163" i="29"/>
  <c r="H162" i="29"/>
  <c r="G162" i="29"/>
  <c r="H161" i="29"/>
  <c r="G161" i="29"/>
  <c r="H160" i="29"/>
  <c r="G160" i="29"/>
  <c r="H159" i="29"/>
  <c r="G159" i="29"/>
  <c r="H158" i="29"/>
  <c r="G158" i="29"/>
  <c r="H157" i="29"/>
  <c r="G157" i="29"/>
  <c r="H156" i="29"/>
  <c r="G156" i="29"/>
  <c r="H155" i="29"/>
  <c r="G155" i="29"/>
  <c r="H154" i="29"/>
  <c r="G154" i="29"/>
  <c r="H153" i="29"/>
  <c r="G153" i="29"/>
  <c r="H152" i="29"/>
  <c r="G152" i="29"/>
  <c r="H151" i="29"/>
  <c r="G151" i="29"/>
  <c r="H150" i="29"/>
  <c r="G150" i="29"/>
  <c r="H149" i="29"/>
  <c r="G149" i="29"/>
  <c r="H148" i="29"/>
  <c r="G148" i="29"/>
  <c r="H147" i="29"/>
  <c r="G147" i="29"/>
  <c r="H146" i="29"/>
  <c r="G146" i="29"/>
  <c r="H145" i="29"/>
  <c r="G145" i="29"/>
  <c r="H144" i="29"/>
  <c r="G144" i="29"/>
  <c r="H143" i="29"/>
  <c r="G143" i="29"/>
  <c r="H142" i="29"/>
  <c r="G142" i="29"/>
  <c r="H141" i="29"/>
  <c r="G141" i="29"/>
  <c r="H140" i="29"/>
  <c r="G140" i="29"/>
  <c r="H139" i="29"/>
  <c r="G139" i="29"/>
  <c r="H138" i="29"/>
  <c r="G138" i="29"/>
  <c r="H137" i="29"/>
  <c r="G137" i="29"/>
  <c r="H136" i="29"/>
  <c r="G136" i="29"/>
  <c r="H135" i="29"/>
  <c r="G135" i="29"/>
  <c r="H134" i="29"/>
  <c r="G134" i="29"/>
  <c r="H133" i="29"/>
  <c r="G133" i="29"/>
  <c r="H132" i="29"/>
  <c r="G132" i="29"/>
  <c r="H131" i="29"/>
  <c r="G131" i="29"/>
  <c r="H130" i="29"/>
  <c r="G130" i="29"/>
  <c r="H129" i="29"/>
  <c r="G129" i="29"/>
  <c r="H128" i="29"/>
  <c r="G128" i="29"/>
  <c r="H127" i="29"/>
  <c r="G127" i="29"/>
  <c r="H126" i="29"/>
  <c r="G126" i="29"/>
  <c r="H125" i="29"/>
  <c r="G125" i="29"/>
  <c r="H124" i="29"/>
  <c r="G124" i="29"/>
  <c r="H123" i="29"/>
  <c r="G123" i="29"/>
  <c r="H122" i="29"/>
  <c r="G122" i="29"/>
  <c r="H121" i="29"/>
  <c r="G121" i="29"/>
  <c r="H120" i="29"/>
  <c r="G120" i="29"/>
  <c r="H119" i="29"/>
  <c r="G119" i="29"/>
  <c r="H118" i="29"/>
  <c r="G118" i="29"/>
  <c r="H117" i="29"/>
  <c r="G117" i="29"/>
  <c r="H116" i="29"/>
  <c r="G116" i="29"/>
  <c r="H115" i="29"/>
  <c r="G115" i="29"/>
  <c r="H114" i="29"/>
  <c r="G114" i="29"/>
  <c r="H113" i="29"/>
  <c r="G113" i="29"/>
  <c r="H112" i="29"/>
  <c r="G112" i="29"/>
  <c r="H111" i="29"/>
  <c r="G111" i="29"/>
  <c r="H110" i="29"/>
  <c r="G110" i="29"/>
  <c r="H109" i="29"/>
  <c r="G109" i="29"/>
  <c r="H108" i="29"/>
  <c r="G108" i="29"/>
  <c r="H107" i="29"/>
  <c r="G107" i="29"/>
  <c r="H106" i="29"/>
  <c r="G106" i="29"/>
  <c r="H105" i="29"/>
  <c r="G105" i="29"/>
  <c r="H104" i="29"/>
  <c r="G104" i="29"/>
  <c r="H103" i="29"/>
  <c r="G103" i="29"/>
  <c r="H102" i="29"/>
  <c r="G102" i="29"/>
  <c r="H101" i="29"/>
  <c r="G101" i="29"/>
  <c r="H100" i="29"/>
  <c r="G100" i="29"/>
  <c r="H99" i="29"/>
  <c r="G99" i="29"/>
  <c r="H98" i="29"/>
  <c r="G98" i="29"/>
  <c r="H97" i="29"/>
  <c r="G97" i="29"/>
  <c r="H96" i="29"/>
  <c r="G96" i="29"/>
  <c r="H95" i="29"/>
  <c r="G95" i="29"/>
  <c r="H94" i="29"/>
  <c r="G94" i="29"/>
  <c r="H93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F173" i="29"/>
  <c r="E173" i="29"/>
  <c r="F172" i="29"/>
  <c r="E172" i="29"/>
  <c r="F171" i="29"/>
  <c r="E171" i="29"/>
  <c r="F170" i="29"/>
  <c r="E170" i="29"/>
  <c r="F169" i="29"/>
  <c r="E169" i="29"/>
  <c r="F168" i="29"/>
  <c r="E168" i="29"/>
  <c r="F167" i="29"/>
  <c r="E167" i="29"/>
  <c r="F166" i="29"/>
  <c r="E166" i="29"/>
  <c r="F165" i="29"/>
  <c r="E165" i="29"/>
  <c r="F164" i="29"/>
  <c r="E164" i="29"/>
  <c r="F163" i="29"/>
  <c r="E163" i="29"/>
  <c r="F162" i="29"/>
  <c r="E162" i="29"/>
  <c r="F161" i="29"/>
  <c r="E161" i="29"/>
  <c r="F160" i="29"/>
  <c r="E160" i="29"/>
  <c r="F159" i="29"/>
  <c r="E159" i="29"/>
  <c r="F158" i="29"/>
  <c r="E158" i="29"/>
  <c r="F157" i="29"/>
  <c r="E157" i="29"/>
  <c r="F156" i="29"/>
  <c r="E156" i="29"/>
  <c r="F155" i="29"/>
  <c r="E155" i="29"/>
  <c r="F154" i="29"/>
  <c r="E154" i="29"/>
  <c r="F153" i="29"/>
  <c r="E153" i="29"/>
  <c r="F152" i="29"/>
  <c r="E152" i="29"/>
  <c r="F151" i="29"/>
  <c r="E151" i="29"/>
  <c r="F150" i="29"/>
  <c r="E150" i="29"/>
  <c r="F149" i="29"/>
  <c r="E149" i="29"/>
  <c r="F148" i="29"/>
  <c r="E148" i="29"/>
  <c r="F147" i="29"/>
  <c r="E147" i="29"/>
  <c r="F146" i="29"/>
  <c r="E146" i="29"/>
  <c r="F145" i="29"/>
  <c r="E145" i="29"/>
  <c r="F144" i="29"/>
  <c r="E144" i="29"/>
  <c r="F143" i="29"/>
  <c r="E143" i="29"/>
  <c r="F142" i="29"/>
  <c r="E142" i="29"/>
  <c r="F141" i="29"/>
  <c r="E141" i="29"/>
  <c r="F140" i="29"/>
  <c r="E140" i="29"/>
  <c r="F139" i="29"/>
  <c r="E139" i="29"/>
  <c r="F138" i="29"/>
  <c r="E138" i="29"/>
  <c r="F137" i="29"/>
  <c r="E137" i="29"/>
  <c r="F136" i="29"/>
  <c r="E136" i="29"/>
  <c r="F135" i="29"/>
  <c r="E135" i="29"/>
  <c r="F134" i="29"/>
  <c r="E134" i="29"/>
  <c r="F133" i="29"/>
  <c r="E133" i="29"/>
  <c r="F132" i="29"/>
  <c r="E132" i="29"/>
  <c r="F131" i="29"/>
  <c r="E131" i="29"/>
  <c r="F130" i="29"/>
  <c r="E130" i="29"/>
  <c r="F129" i="29"/>
  <c r="E129" i="29"/>
  <c r="F128" i="29"/>
  <c r="E128" i="29"/>
  <c r="F127" i="29"/>
  <c r="E127" i="29"/>
  <c r="F126" i="29"/>
  <c r="E126" i="29"/>
  <c r="F125" i="29"/>
  <c r="E125" i="29"/>
  <c r="F124" i="29"/>
  <c r="E124" i="29"/>
  <c r="F123" i="29"/>
  <c r="E123" i="29"/>
  <c r="F122" i="29"/>
  <c r="E122" i="29"/>
  <c r="F121" i="29"/>
  <c r="E121" i="29"/>
  <c r="F120" i="29"/>
  <c r="E120" i="29"/>
  <c r="F119" i="29"/>
  <c r="E119" i="29"/>
  <c r="F118" i="29"/>
  <c r="E118" i="29"/>
  <c r="F117" i="29"/>
  <c r="E117" i="29"/>
  <c r="F116" i="29"/>
  <c r="E116" i="29"/>
  <c r="F115" i="29"/>
  <c r="E115" i="29"/>
  <c r="F114" i="29"/>
  <c r="E114" i="29"/>
  <c r="F113" i="29"/>
  <c r="E113" i="29"/>
  <c r="F112" i="29"/>
  <c r="E112" i="29"/>
  <c r="F111" i="29"/>
  <c r="E111" i="29"/>
  <c r="F110" i="29"/>
  <c r="E110" i="29"/>
  <c r="F109" i="29"/>
  <c r="E109" i="29"/>
  <c r="F108" i="29"/>
  <c r="E108" i="29"/>
  <c r="F107" i="29"/>
  <c r="E107" i="29"/>
  <c r="F106" i="29"/>
  <c r="E106" i="29"/>
  <c r="F105" i="29"/>
  <c r="E105" i="29"/>
  <c r="F104" i="29"/>
  <c r="E104" i="29"/>
  <c r="F103" i="29"/>
  <c r="E103" i="29"/>
  <c r="F102" i="29"/>
  <c r="E102" i="29"/>
  <c r="F101" i="29"/>
  <c r="E101" i="29"/>
  <c r="F100" i="29"/>
  <c r="E100" i="29"/>
  <c r="F99" i="29"/>
  <c r="E99" i="29"/>
  <c r="F98" i="29"/>
  <c r="E98" i="29"/>
  <c r="F97" i="29"/>
  <c r="E97" i="29"/>
  <c r="F96" i="29"/>
  <c r="E96" i="29"/>
  <c r="F95" i="29"/>
  <c r="E95" i="29"/>
  <c r="F94" i="29"/>
  <c r="E94" i="29"/>
  <c r="F93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50" i="29"/>
  <c r="D151" i="29"/>
  <c r="D152" i="29"/>
  <c r="D153" i="29"/>
  <c r="D154" i="29"/>
  <c r="D155" i="29"/>
  <c r="D156" i="29"/>
  <c r="D157" i="29"/>
  <c r="D158" i="29"/>
  <c r="D159" i="29"/>
  <c r="D160" i="29"/>
  <c r="D161" i="29"/>
  <c r="D162" i="29"/>
  <c r="D163" i="29"/>
  <c r="D164" i="29"/>
  <c r="D165" i="29"/>
  <c r="D166" i="29"/>
  <c r="D167" i="29"/>
  <c r="D168" i="29"/>
  <c r="D169" i="29"/>
  <c r="D170" i="29"/>
  <c r="D171" i="29"/>
  <c r="D172" i="29"/>
  <c r="D173" i="29"/>
  <c r="D176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6" i="29"/>
  <c r="C178" i="29"/>
  <c r="D182" i="29"/>
  <c r="D181" i="29"/>
  <c r="D180" i="29"/>
  <c r="D177" i="29"/>
  <c r="D178" i="29"/>
  <c r="D179" i="29"/>
  <c r="A94" i="29"/>
  <c r="A95" i="29"/>
  <c r="A96" i="29"/>
  <c r="A97" i="29"/>
  <c r="A98" i="29"/>
  <c r="A99" i="29"/>
  <c r="A100" i="29"/>
  <c r="A101" i="29"/>
  <c r="A102" i="29"/>
  <c r="A103" i="29"/>
  <c r="A104" i="29"/>
  <c r="A105" i="29"/>
  <c r="A106" i="29"/>
  <c r="A107" i="29"/>
  <c r="A108" i="29"/>
  <c r="A109" i="29"/>
  <c r="A110" i="29"/>
  <c r="A111" i="29"/>
  <c r="A112" i="29"/>
  <c r="A113" i="29"/>
  <c r="A114" i="29"/>
  <c r="A115" i="29"/>
  <c r="A116" i="29"/>
  <c r="A117" i="29"/>
  <c r="A118" i="29"/>
  <c r="A119" i="29"/>
  <c r="A120" i="29"/>
  <c r="A121" i="29"/>
  <c r="A122" i="29"/>
  <c r="A123" i="29"/>
  <c r="A124" i="29"/>
  <c r="A125" i="29"/>
  <c r="A126" i="29"/>
  <c r="A127" i="29"/>
  <c r="A128" i="29"/>
  <c r="A129" i="29"/>
  <c r="A130" i="29"/>
  <c r="A131" i="29"/>
  <c r="A132" i="29"/>
  <c r="A133" i="29"/>
  <c r="A134" i="29"/>
  <c r="A135" i="29"/>
  <c r="A136" i="29"/>
  <c r="A137" i="29"/>
  <c r="A138" i="29"/>
  <c r="A139" i="29"/>
  <c r="A140" i="29"/>
  <c r="A141" i="29"/>
  <c r="A142" i="29"/>
  <c r="A143" i="29"/>
  <c r="A144" i="29"/>
  <c r="A145" i="29"/>
  <c r="A146" i="29"/>
  <c r="A147" i="29"/>
  <c r="A148" i="29"/>
  <c r="A149" i="29"/>
  <c r="A150" i="29"/>
  <c r="A151" i="29"/>
  <c r="A152" i="29"/>
  <c r="A153" i="29"/>
  <c r="A154" i="29"/>
  <c r="A155" i="29"/>
  <c r="A156" i="29"/>
  <c r="A157" i="29"/>
  <c r="A158" i="29"/>
  <c r="A159" i="29"/>
  <c r="A160" i="29"/>
  <c r="A161" i="29"/>
  <c r="A162" i="29"/>
  <c r="A163" i="29"/>
  <c r="A164" i="29"/>
  <c r="A165" i="29"/>
  <c r="A166" i="29"/>
  <c r="A167" i="29"/>
  <c r="A168" i="29"/>
  <c r="A169" i="29"/>
  <c r="A170" i="29"/>
  <c r="A171" i="29"/>
  <c r="A172" i="29"/>
  <c r="A173" i="29"/>
  <c r="C92" i="29"/>
  <c r="A92" i="29"/>
  <c r="C91" i="29"/>
  <c r="A91" i="29"/>
  <c r="C90" i="29"/>
  <c r="A90" i="29"/>
  <c r="C89" i="29"/>
  <c r="A89" i="29"/>
  <c r="C88" i="29"/>
  <c r="A88" i="29"/>
  <c r="C87" i="29"/>
  <c r="A87" i="29"/>
  <c r="C86" i="29"/>
  <c r="A86" i="29"/>
  <c r="C85" i="29"/>
  <c r="A85" i="29"/>
  <c r="C84" i="29"/>
  <c r="A84" i="29"/>
  <c r="C83" i="29"/>
  <c r="A83" i="29"/>
  <c r="C82" i="29"/>
  <c r="A82" i="29"/>
  <c r="C81" i="29"/>
  <c r="A81" i="29"/>
  <c r="C80" i="29"/>
  <c r="A80" i="29"/>
  <c r="C79" i="29"/>
  <c r="A79" i="29"/>
  <c r="C78" i="29"/>
  <c r="A78" i="29"/>
  <c r="C77" i="29"/>
  <c r="A77" i="29"/>
  <c r="C76" i="29"/>
  <c r="A76" i="29"/>
  <c r="C75" i="29"/>
  <c r="A75" i="29"/>
  <c r="C74" i="29"/>
  <c r="A74" i="29"/>
  <c r="C73" i="29"/>
  <c r="A73" i="29"/>
  <c r="C72" i="29"/>
  <c r="A72" i="29"/>
  <c r="C71" i="29"/>
  <c r="A71" i="29"/>
  <c r="C70" i="29"/>
  <c r="A70" i="29"/>
  <c r="C69" i="29"/>
  <c r="A69" i="29"/>
  <c r="C68" i="29"/>
  <c r="A68" i="29"/>
  <c r="C67" i="29"/>
  <c r="A67" i="29"/>
  <c r="C66" i="29"/>
  <c r="A66" i="29"/>
  <c r="C65" i="29"/>
  <c r="A65" i="29"/>
  <c r="C64" i="29"/>
  <c r="A64" i="29"/>
  <c r="C63" i="29"/>
  <c r="A63" i="29"/>
  <c r="C62" i="29"/>
  <c r="A62" i="29"/>
  <c r="C61" i="29"/>
  <c r="A61" i="29"/>
  <c r="C60" i="29"/>
  <c r="A60" i="29"/>
  <c r="C59" i="29"/>
  <c r="A59" i="29"/>
  <c r="C58" i="29"/>
  <c r="A58" i="29"/>
  <c r="C57" i="29"/>
  <c r="A57" i="29"/>
  <c r="C56" i="29"/>
  <c r="A56" i="29"/>
  <c r="C55" i="29"/>
  <c r="A55" i="29"/>
  <c r="C54" i="29"/>
  <c r="A54" i="29"/>
  <c r="C53" i="29"/>
  <c r="A53" i="29"/>
  <c r="C52" i="29"/>
  <c r="A52" i="29"/>
  <c r="C51" i="29"/>
  <c r="A51" i="29"/>
  <c r="C50" i="29"/>
  <c r="A50" i="29"/>
  <c r="C49" i="29"/>
  <c r="A49" i="29"/>
  <c r="C48" i="29"/>
  <c r="A48" i="29"/>
  <c r="C47" i="29"/>
  <c r="A47" i="29"/>
  <c r="C46" i="29"/>
  <c r="A46" i="29"/>
  <c r="C45" i="29"/>
  <c r="A45" i="29"/>
  <c r="C44" i="29"/>
  <c r="A44" i="29"/>
  <c r="C43" i="29"/>
  <c r="A43" i="29"/>
  <c r="C42" i="29"/>
  <c r="A42" i="29"/>
  <c r="C41" i="29"/>
  <c r="A41" i="29"/>
  <c r="C40" i="29"/>
  <c r="A40" i="29"/>
  <c r="C39" i="29"/>
  <c r="A39" i="29"/>
  <c r="C38" i="29"/>
  <c r="A38" i="29"/>
  <c r="C37" i="29"/>
  <c r="A37" i="29"/>
  <c r="C36" i="29"/>
  <c r="A36" i="29"/>
  <c r="C35" i="29"/>
  <c r="A35" i="29"/>
  <c r="C34" i="29"/>
  <c r="A34" i="29"/>
  <c r="C33" i="29"/>
  <c r="A33" i="29"/>
  <c r="C32" i="29"/>
  <c r="A32" i="29"/>
  <c r="C31" i="29"/>
  <c r="A31" i="29"/>
  <c r="C30" i="29"/>
  <c r="A30" i="29"/>
  <c r="C29" i="29"/>
  <c r="A29" i="29"/>
  <c r="C28" i="29"/>
  <c r="A28" i="29"/>
  <c r="C27" i="29"/>
  <c r="A27" i="29"/>
  <c r="C26" i="29"/>
  <c r="A26" i="29"/>
  <c r="C25" i="29"/>
  <c r="A25" i="29"/>
  <c r="C24" i="29"/>
  <c r="A24" i="29"/>
  <c r="C23" i="29"/>
  <c r="A23" i="29"/>
  <c r="C22" i="29"/>
  <c r="A22" i="29"/>
  <c r="C21" i="29"/>
  <c r="A21" i="29"/>
  <c r="C20" i="29"/>
  <c r="A20" i="29"/>
  <c r="C19" i="29"/>
  <c r="A19" i="29"/>
  <c r="C18" i="29"/>
  <c r="A18" i="29"/>
  <c r="C17" i="29"/>
  <c r="A17" i="29"/>
  <c r="C16" i="29"/>
  <c r="A16" i="29"/>
  <c r="C15" i="29"/>
  <c r="A15" i="29"/>
  <c r="C14" i="29"/>
  <c r="A14" i="29"/>
  <c r="C13" i="29"/>
  <c r="A13" i="29"/>
  <c r="L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Q35" i="2"/>
  <c r="R35" i="2"/>
  <c r="S35" i="2"/>
  <c r="Q36" i="2"/>
  <c r="R36" i="2"/>
  <c r="S36" i="2"/>
  <c r="Q37" i="2"/>
  <c r="R37" i="2"/>
  <c r="S37" i="2"/>
  <c r="Q38" i="2"/>
  <c r="R38" i="2"/>
  <c r="S38" i="2"/>
  <c r="Q39" i="2"/>
  <c r="R39" i="2"/>
  <c r="S39" i="2"/>
  <c r="Q40" i="2"/>
  <c r="R40" i="2"/>
  <c r="S40" i="2"/>
  <c r="Q41" i="2"/>
  <c r="R41" i="2"/>
  <c r="S41" i="2"/>
  <c r="Q42" i="2"/>
  <c r="R42" i="2"/>
  <c r="S42" i="2"/>
  <c r="Q43" i="2"/>
  <c r="R43" i="2"/>
  <c r="S43" i="2"/>
  <c r="Q44" i="2"/>
  <c r="R44" i="2"/>
  <c r="S44" i="2"/>
  <c r="Q45" i="2"/>
  <c r="R45" i="2"/>
  <c r="S45" i="2"/>
  <c r="Q46" i="2"/>
  <c r="R46" i="2"/>
  <c r="S46" i="2"/>
  <c r="Q47" i="2"/>
  <c r="R47" i="2"/>
  <c r="S47" i="2"/>
  <c r="Q48" i="2"/>
  <c r="R48" i="2"/>
  <c r="S48" i="2"/>
  <c r="Q49" i="2"/>
  <c r="R49" i="2"/>
  <c r="S49" i="2"/>
  <c r="Q50" i="2"/>
  <c r="R50" i="2"/>
  <c r="S50" i="2"/>
  <c r="Q51" i="2"/>
  <c r="R51" i="2"/>
  <c r="S51" i="2"/>
  <c r="Q52" i="2"/>
  <c r="R52" i="2"/>
  <c r="S52" i="2"/>
  <c r="Q53" i="2"/>
  <c r="R53" i="2"/>
  <c r="S53" i="2"/>
  <c r="Q54" i="2"/>
  <c r="R54" i="2"/>
  <c r="S54" i="2"/>
  <c r="Q55" i="2"/>
  <c r="R55" i="2"/>
  <c r="S55" i="2"/>
  <c r="Q56" i="2"/>
  <c r="R56" i="2"/>
  <c r="S56" i="2"/>
  <c r="Q57" i="2"/>
  <c r="R57" i="2"/>
  <c r="S57" i="2"/>
  <c r="Q58" i="2"/>
  <c r="R58" i="2"/>
  <c r="S58" i="2"/>
  <c r="Q59" i="2"/>
  <c r="R59" i="2"/>
  <c r="S59" i="2"/>
  <c r="Q60" i="2"/>
  <c r="R60" i="2"/>
  <c r="S60" i="2"/>
  <c r="Q61" i="2"/>
  <c r="R61" i="2"/>
  <c r="S61" i="2"/>
  <c r="Q62" i="2"/>
  <c r="R62" i="2"/>
  <c r="S62" i="2"/>
  <c r="Q63" i="2"/>
  <c r="R63" i="2"/>
  <c r="S63" i="2"/>
  <c r="Q64" i="2"/>
  <c r="R64" i="2"/>
  <c r="S64" i="2"/>
  <c r="Q65" i="2"/>
  <c r="R65" i="2"/>
  <c r="S65" i="2"/>
  <c r="Q66" i="2"/>
  <c r="R66" i="2"/>
  <c r="S66" i="2"/>
  <c r="Q67" i="2"/>
  <c r="R67" i="2"/>
  <c r="S67" i="2"/>
  <c r="Q68" i="2"/>
  <c r="R68" i="2"/>
  <c r="S68" i="2"/>
  <c r="Q69" i="2"/>
  <c r="R69" i="2"/>
  <c r="S69" i="2"/>
  <c r="Q70" i="2"/>
  <c r="R70" i="2"/>
  <c r="S70" i="2"/>
  <c r="Q71" i="2"/>
  <c r="R71" i="2"/>
  <c r="S71" i="2"/>
  <c r="Q72" i="2"/>
  <c r="R72" i="2"/>
  <c r="S72" i="2"/>
  <c r="Q73" i="2"/>
  <c r="R73" i="2"/>
  <c r="S73" i="2"/>
  <c r="Q74" i="2"/>
  <c r="R74" i="2"/>
  <c r="S74" i="2"/>
  <c r="Q75" i="2"/>
  <c r="R75" i="2"/>
  <c r="S75" i="2"/>
  <c r="Q76" i="2"/>
  <c r="R76" i="2"/>
  <c r="S76" i="2"/>
  <c r="Q77" i="2"/>
  <c r="R77" i="2"/>
  <c r="S77" i="2"/>
  <c r="Q78" i="2"/>
  <c r="R78" i="2"/>
  <c r="S78" i="2"/>
  <c r="Q79" i="2"/>
  <c r="R79" i="2"/>
  <c r="S79" i="2"/>
  <c r="Q80" i="2"/>
  <c r="R80" i="2"/>
  <c r="S80" i="2"/>
  <c r="Q81" i="2"/>
  <c r="R81" i="2"/>
  <c r="S81" i="2"/>
  <c r="Q82" i="2"/>
  <c r="R82" i="2"/>
  <c r="S82" i="2"/>
  <c r="Q83" i="2"/>
  <c r="R83" i="2"/>
  <c r="S83" i="2"/>
  <c r="Q84" i="2"/>
  <c r="R84" i="2"/>
  <c r="S84" i="2"/>
  <c r="Q85" i="2"/>
  <c r="R85" i="2"/>
  <c r="S85" i="2"/>
  <c r="Q86" i="2"/>
  <c r="R86" i="2"/>
  <c r="S86" i="2"/>
  <c r="Q87" i="2"/>
  <c r="R87" i="2"/>
  <c r="S87" i="2"/>
  <c r="Q88" i="2"/>
  <c r="R88" i="2"/>
  <c r="S88" i="2"/>
  <c r="Q89" i="2"/>
  <c r="R89" i="2"/>
  <c r="S89" i="2"/>
  <c r="Q90" i="2"/>
  <c r="R90" i="2"/>
  <c r="S90" i="2"/>
  <c r="Q91" i="2"/>
  <c r="R91" i="2"/>
  <c r="S91" i="2"/>
  <c r="Q92" i="2"/>
  <c r="R92" i="2"/>
  <c r="S92" i="2"/>
  <c r="Q93" i="2"/>
  <c r="R93" i="2"/>
  <c r="S93" i="2"/>
  <c r="Q94" i="2"/>
  <c r="R94" i="2"/>
  <c r="S94" i="2"/>
  <c r="Q95" i="2"/>
  <c r="R95" i="2"/>
  <c r="S95" i="2"/>
  <c r="Q96" i="2"/>
  <c r="R96" i="2"/>
  <c r="S96" i="2"/>
  <c r="Q97" i="2"/>
  <c r="R97" i="2"/>
  <c r="S97" i="2"/>
  <c r="Q98" i="2"/>
  <c r="R98" i="2"/>
  <c r="S98" i="2"/>
  <c r="Q99" i="2"/>
  <c r="R99" i="2"/>
  <c r="S99" i="2"/>
  <c r="Q100" i="2"/>
  <c r="R100" i="2"/>
  <c r="S100" i="2"/>
  <c r="Q101" i="2"/>
  <c r="R101" i="2"/>
  <c r="S101" i="2"/>
  <c r="Q102" i="2"/>
  <c r="R102" i="2"/>
  <c r="S102" i="2"/>
  <c r="Q103" i="2"/>
  <c r="R103" i="2"/>
  <c r="S103" i="2"/>
  <c r="Q104" i="2"/>
  <c r="R104" i="2"/>
  <c r="S104" i="2"/>
  <c r="Q105" i="2"/>
  <c r="R105" i="2"/>
  <c r="S105" i="2"/>
  <c r="Q106" i="2"/>
  <c r="R106" i="2"/>
  <c r="S106" i="2"/>
  <c r="Q107" i="2"/>
  <c r="R107" i="2"/>
  <c r="S107" i="2"/>
  <c r="Q108" i="2"/>
  <c r="R108" i="2"/>
  <c r="S108" i="2"/>
  <c r="Q109" i="2"/>
  <c r="R109" i="2"/>
  <c r="S109" i="2"/>
  <c r="Q110" i="2"/>
  <c r="R110" i="2"/>
  <c r="S110" i="2"/>
  <c r="Q111" i="2"/>
  <c r="R111" i="2"/>
  <c r="S111" i="2"/>
  <c r="Q112" i="2"/>
  <c r="R112" i="2"/>
  <c r="S112" i="2"/>
  <c r="Q113" i="2"/>
  <c r="R113" i="2"/>
  <c r="S113" i="2"/>
  <c r="Q114" i="2"/>
  <c r="R114" i="2"/>
  <c r="S114" i="2"/>
  <c r="Q115" i="2"/>
  <c r="R115" i="2"/>
  <c r="S115" i="2"/>
  <c r="Q116" i="2"/>
  <c r="R116" i="2"/>
  <c r="S116" i="2"/>
  <c r="Q117" i="2"/>
  <c r="R117" i="2"/>
  <c r="S117" i="2"/>
  <c r="Q118" i="2"/>
  <c r="R118" i="2"/>
  <c r="S118" i="2"/>
  <c r="Q119" i="2"/>
  <c r="R119" i="2"/>
  <c r="S119" i="2"/>
</calcChain>
</file>

<file path=xl/comments1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D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F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H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J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V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Y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B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</commentList>
</comments>
</file>

<file path=xl/comments2.xml><?xml version="1.0" encoding="utf-8"?>
<comments xmlns="http://schemas.openxmlformats.org/spreadsheetml/2006/main">
  <authors>
    <author>Bill Stewart</author>
  </authors>
  <commentList>
    <comment ref="B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Harmon et al. 2001</t>
        </r>
      </text>
    </comment>
    <comment ref="B4" authorId="0">
      <text>
        <r>
          <rPr>
            <b/>
            <sz val="8"/>
            <color indexed="81"/>
            <rFont val="Tahoma"/>
          </rPr>
          <t>Bill Stewart:</t>
        </r>
        <r>
          <rPr>
            <sz val="8"/>
            <color indexed="81"/>
            <rFont val="Tahoma"/>
          </rPr>
          <t xml:space="preserve">
half life based on weigthed averages in Skog (2008)
Homes - 80 yr
Multi unit - 50 yr
Remodeling - 30yr
so halflife for long term products is ~60 years for sawn lumber products
2/3 of CA product is structural, 1/3 is othe products. assumeing 15 year half life for ST, the overall halfe life is 45 yr
</t>
        </r>
      </text>
    </comment>
    <comment ref="B10" authorId="0">
      <text>
        <r>
          <rPr>
            <b/>
            <sz val="8"/>
            <color indexed="81"/>
            <rFont val="Tahoma"/>
          </rPr>
          <t>Bill Stewart:</t>
        </r>
        <r>
          <rPr>
            <sz val="8"/>
            <color indexed="81"/>
            <rFont val="Tahoma"/>
          </rPr>
          <t xml:space="preserve">
Based on ARB Scoping Plan components: Renewwable Portfolio Standard and Recyling and Waste
</t>
        </r>
      </text>
    </comment>
    <comment ref="B11" authorId="0">
      <text>
        <r>
          <rPr>
            <b/>
            <sz val="8"/>
            <color indexed="81"/>
            <rFont val="Tahoma"/>
          </rPr>
          <t>Bill Stewart:</t>
        </r>
        <r>
          <rPr>
            <sz val="8"/>
            <color indexed="81"/>
            <rFont val="Tahoma"/>
          </rPr>
          <t xml:space="preserve">
Based on interpretration of AB 32 Scoping Plan: Renewabel Portfolio Standared and Recycling and Waste goals
</t>
        </r>
      </text>
    </comment>
    <comment ref="B12" authorId="0">
      <text>
        <r>
          <rPr>
            <b/>
            <sz val="8"/>
            <color indexed="81"/>
            <rFont val="Tahoma"/>
          </rPr>
          <t>Bill Stewart:</t>
        </r>
        <r>
          <rPr>
            <sz val="8"/>
            <color indexed="81"/>
            <rFont val="Tahoma"/>
          </rPr>
          <t xml:space="preserve">
Based on interpretatino of AB 32 Scoping Plan: Renewable Portfolio Standard and Recycling and Waste
</t>
        </r>
      </text>
    </comment>
    <comment ref="B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Sathre and O'Connor 2010</t>
        </r>
      </text>
    </comment>
    <comment ref="H18" authorId="0">
      <text>
        <r>
          <rPr>
            <b/>
            <sz val="8"/>
            <color indexed="81"/>
            <rFont val="Tahoma"/>
          </rPr>
          <t>Bill Stewart:</t>
        </r>
        <r>
          <rPr>
            <sz val="8"/>
            <color indexed="81"/>
            <rFont val="Tahoma"/>
          </rPr>
          <t xml:space="preserve">
Based on Skog 2008</t>
        </r>
      </text>
    </comment>
  </commentList>
</comments>
</file>

<file path=xl/comments3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C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Stewart and Nakamura 2012. 20% to products, 8% to sawmill chips for energy
</t>
        </r>
      </text>
    </comment>
    <comment ref="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N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T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W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FIA poor or nonstocked stands within this forest type from COLE3</t>
        </r>
      </text>
    </comment>
    <comment ref="Z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F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B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  <comment ref="D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F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K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3rd growth rotation
</t>
        </r>
      </text>
    </comment>
  </commentList>
</comments>
</file>

<file path=xl/comments4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C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Stewart and Nakamura 2012. 20% to products, 8% to sawmill chips for energy
</t>
        </r>
      </text>
    </comment>
    <comment ref="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N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T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W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C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F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FIA poor or nonstocked stands within this forest type from COLE3</t>
        </r>
      </text>
    </comment>
    <comment ref="AI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O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C1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commercial thin 40% of total volume. 28% to sawmill, 72% logging residues
</t>
        </r>
      </text>
    </comment>
    <comment ref="C1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post thin stand captures future mortality over next 40 years and trend goes back to live trend
</t>
        </r>
      </text>
    </comment>
    <comment ref="B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  <comment ref="M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3rd growth rotation
</t>
        </r>
      </text>
    </comment>
  </commentList>
</comments>
</file>

<file path=xl/comments5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C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Stewart and Nakamura 2012. 20% to products, 8% to sawmill chips for energy
</t>
        </r>
      </text>
    </comment>
    <comment ref="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N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T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W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C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F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FIA poor or nonstocked stands within this forest type from COLE3</t>
        </r>
      </text>
    </comment>
    <comment ref="AI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O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C1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commercial thin 40% of total volume. 28% to sawmill, 72% logging residues
</t>
        </r>
      </text>
    </comment>
    <comment ref="C1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post thin stand captures future mortality over next 40 years and trend goes back to live trend
</t>
        </r>
      </text>
    </comment>
    <comment ref="B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  <comment ref="M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3rd growth rotation
</t>
        </r>
      </text>
    </comment>
  </commentList>
</comments>
</file>

<file path=xl/comments6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C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Stewart and Nakamura 2012. 20% to products, 8% to sawmill chips for energy
</t>
        </r>
      </text>
    </comment>
    <comment ref="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N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T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W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C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G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based on FIA poor or nonstocked stands within this forest type from COLE3</t>
        </r>
      </text>
    </comment>
    <comment ref="AL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R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C1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commercial thin 40% of total volume. 28% to sawmill, 72% logging residues
</t>
        </r>
      </text>
    </comment>
    <comment ref="C1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post thin stand captures future mortality over next 40 years and trend goes back to live trend
</t>
        </r>
      </text>
    </comment>
    <comment ref="B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  <comment ref="M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3rd growth rotation
</t>
        </r>
      </text>
    </comment>
  </commentList>
</comments>
</file>

<file path=xl/comments7.xml><?xml version="1.0" encoding="utf-8"?>
<comments xmlns="http://schemas.openxmlformats.org/spreadsheetml/2006/main">
  <authors>
    <author>Bill Stewart</author>
  </authors>
  <commentList>
    <comment ref="A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table 2 in COLE reports
</t>
        </r>
      </text>
    </comment>
    <comment ref="C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from Stewart and Nakamura 2012. 20% to products, 8% to sawmill chips for energy
</t>
        </r>
      </text>
    </comment>
    <comment ref="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N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T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W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C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F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L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O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AU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AX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BD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BG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BM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BP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BV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BY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CE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CK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additional 26% to represent tops,  branches, etc.
</t>
        </r>
      </text>
    </comment>
    <comment ref="CQ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only for .66 of products that are LT. overall using 1/2 life of 60/20 = 40
</t>
        </r>
      </text>
    </comment>
    <comment ref="C1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commercial thin 40% of total volume. 28% to sawmill, 72% logging residues
</t>
        </r>
      </text>
    </comment>
    <comment ref="C1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post thin stand captures future mortality over next 40 years and trend goes back to live trend
</t>
        </r>
      </text>
    </comment>
    <comment ref="B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Harvest
</t>
        </r>
      </text>
    </comment>
    <comment ref="M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M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1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1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1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2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3rd growth rotation
</t>
        </r>
      </text>
    </comment>
    <comment ref="M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3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4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5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6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7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8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29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09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0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1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2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3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4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5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6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7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M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O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non-bole biomass * % collected minus fossil fuel used in harvest (~3% of total harvest carbon)
</t>
        </r>
      </text>
    </comment>
    <comment ref="T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Assume 57% into building products, 43% into products with no substituion factor
</t>
        </r>
      </text>
    </comment>
    <comment ref="V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W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X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Y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Z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A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B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C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E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F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G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H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I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J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K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  <comment ref="AL318" authorId="0">
      <text>
        <r>
          <rPr>
            <b/>
            <sz val="9"/>
            <color indexed="81"/>
            <rFont val="Arial"/>
          </rPr>
          <t>Bill Stewart:</t>
        </r>
        <r>
          <rPr>
            <sz val="9"/>
            <color indexed="81"/>
            <rFont val="Arial"/>
          </rPr>
          <t xml:space="preserve">
40% non-bole bio mass * 25% uncollected (default) * 20 year half life decay rate
</t>
        </r>
      </text>
    </comment>
  </commentList>
</comments>
</file>

<file path=xl/sharedStrings.xml><?xml version="1.0" encoding="utf-8"?>
<sst xmlns="http://schemas.openxmlformats.org/spreadsheetml/2006/main" count="793" uniqueCount="245">
  <si>
    <t>Wood products in use</t>
    <phoneticPr fontId="2" type="noConversion"/>
  </si>
  <si>
    <t>Landfill waste</t>
    <phoneticPr fontId="2" type="noConversion"/>
  </si>
  <si>
    <t>Consumer and landfill waste</t>
    <phoneticPr fontId="2" type="noConversion"/>
  </si>
  <si>
    <t xml:space="preserve">0.225 Carbon tonne = 0.82575 CO2e tonne (tCO2e) </t>
    <phoneticPr fontId="2" type="noConversion"/>
  </si>
  <si>
    <t>Effective Product + Landfill Storage</t>
    <phoneticPr fontId="2" type="noConversion"/>
  </si>
  <si>
    <t>landfill storage</t>
  </si>
  <si>
    <t>a</t>
    <phoneticPr fontId="9" type="noConversion"/>
  </si>
  <si>
    <t>b</t>
    <phoneticPr fontId="9" type="noConversion"/>
  </si>
  <si>
    <t>std error</t>
    <phoneticPr fontId="9" type="noConversion"/>
  </si>
  <si>
    <r>
      <t>Based on y = a(1 − e^(−b</t>
    </r>
    <r>
      <rPr>
        <sz val="10"/>
        <rFont val="Menlo Regular"/>
      </rPr>
      <t>∗</t>
    </r>
    <r>
      <rPr>
        <sz val="10"/>
        <rFont val="Arial"/>
      </rPr>
      <t>AGE))^3 - Von Bertalanffy growth equation</t>
    </r>
    <phoneticPr fontId="9" type="noConversion"/>
  </si>
  <si>
    <t>Post Consumer Energy</t>
    <phoneticPr fontId="2" type="noConversion"/>
  </si>
  <si>
    <t>Substitution Benefits in addition to carbon stored in products</t>
    <phoneticPr fontId="2" type="noConversion"/>
  </si>
  <si>
    <t>Effective C Remaining + Energy</t>
  </si>
  <si>
    <t>To Engineered Landfill Storage</t>
    <phoneticPr fontId="2" type="noConversion"/>
  </si>
  <si>
    <t>Permanent Landfill storage</t>
    <phoneticPr fontId="2" type="noConversion"/>
  </si>
  <si>
    <t>0.45 Bone dry metric tonne = 0.225 C tonne</t>
    <phoneticPr fontId="2" type="noConversion"/>
  </si>
  <si>
    <t>Post-Consumer Waste</t>
    <phoneticPr fontId="2" type="noConversion"/>
  </si>
  <si>
    <t>Post-consumer waste</t>
    <phoneticPr fontId="2" type="noConversion"/>
  </si>
  <si>
    <t>Post consumer energy</t>
    <phoneticPr fontId="2" type="noConversion"/>
  </si>
  <si>
    <t>Year</t>
  </si>
  <si>
    <t>0.9 Green metric tonne = 0.45 Bone dry metric tonne</t>
    <phoneticPr fontId="2" type="noConversion"/>
  </si>
  <si>
    <t>1 Green ton = 0.9 Green metric tonne</t>
    <phoneticPr fontId="2" type="noConversion"/>
  </si>
  <si>
    <t>2 20 2014 analysis CMC live tree tC/ha - all forest til 80, then faster growing private forest for 80</t>
  </si>
  <si>
    <t>average yr 160-80</t>
  </si>
  <si>
    <t>total products</t>
  </si>
  <si>
    <t>comparison</t>
  </si>
  <si>
    <t>w energy capture of</t>
  </si>
  <si>
    <t>BMPs</t>
  </si>
  <si>
    <t>Substitution factor</t>
  </si>
  <si>
    <t>Post consumer Wood Energy</t>
  </si>
  <si>
    <t xml:space="preserve">Source: COLE2 </t>
  </si>
  <si>
    <t>All California mixed conifer</t>
  </si>
  <si>
    <t>Private California mixed conifer</t>
  </si>
  <si>
    <t># of plots</t>
  </si>
  <si>
    <t>Private Douglas-fir</t>
  </si>
  <si>
    <t>Private Ponderosa pine</t>
  </si>
  <si>
    <t>Private redwood</t>
  </si>
  <si>
    <t>Redwood</t>
  </si>
  <si>
    <t>Ponderosa pine</t>
  </si>
  <si>
    <t>Douglas-fir</t>
  </si>
  <si>
    <t>Project Year</t>
  </si>
  <si>
    <t>Regenerated forest #1</t>
  </si>
  <si>
    <t>Energy from logging residues #1</t>
  </si>
  <si>
    <t>Energy from sawmill residues #1</t>
  </si>
  <si>
    <t>Wood products #1</t>
  </si>
  <si>
    <t>Substitution Benefits #1</t>
  </si>
  <si>
    <t>Landfill #1</t>
  </si>
  <si>
    <t>Energy from post-consumer residues #1</t>
  </si>
  <si>
    <t>Regenerated forest #2</t>
  </si>
  <si>
    <t>Energy from logging residues #2</t>
  </si>
  <si>
    <t>Energy from sawmill residues #2</t>
  </si>
  <si>
    <t>Wood products #2</t>
  </si>
  <si>
    <t>Substitution Benefits #2</t>
  </si>
  <si>
    <t>Landfill #2</t>
  </si>
  <si>
    <t>Energy from post-consumer residues #2</t>
  </si>
  <si>
    <t>Total managed forest climate benefits</t>
  </si>
  <si>
    <t>2 cycles - let grow</t>
  </si>
  <si>
    <t>3 cycles - let grow</t>
  </si>
  <si>
    <t>Logging Residue Slash</t>
  </si>
  <si>
    <t>Logging slash left</t>
  </si>
  <si>
    <t>Project year</t>
  </si>
  <si>
    <t>http://www.ncasi2.org/COLE/</t>
  </si>
  <si>
    <t>http://www.ncasi2.org/GCOLE3/gcole.shtml</t>
  </si>
  <si>
    <t>Let-grow forest</t>
  </si>
  <si>
    <t>1 hectare = 2.47 acres</t>
  </si>
  <si>
    <t>MgC/ha/yr</t>
  </si>
  <si>
    <t>Input</t>
  </si>
  <si>
    <t>Calculation</t>
  </si>
  <si>
    <t>Linked Cell</t>
  </si>
  <si>
    <t>Output</t>
  </si>
  <si>
    <t>Color Key</t>
  </si>
  <si>
    <t>MgC/ha</t>
  </si>
  <si>
    <t>Wood products</t>
  </si>
  <si>
    <t>Remarks</t>
  </si>
  <si>
    <t>Waste</t>
  </si>
  <si>
    <t>Energy</t>
  </si>
  <si>
    <t>Engineered Landfill Storage</t>
  </si>
  <si>
    <t>Wood product  type</t>
  </si>
  <si>
    <t>Half life</t>
  </si>
  <si>
    <t>Type</t>
  </si>
  <si>
    <t>Proportion</t>
  </si>
  <si>
    <t>Remaks</t>
  </si>
  <si>
    <t>Wood permanently inert in Landfill</t>
  </si>
  <si>
    <t>Default 0.77. Based on Skog 2008</t>
  </si>
  <si>
    <t xml:space="preserve">Wood as permanently inert in landfill </t>
  </si>
  <si>
    <t>Post consumer product allocation and proportion of wood as permanently inert in landfill</t>
  </si>
  <si>
    <t>Substitution</t>
  </si>
  <si>
    <t>Scenario</t>
  </si>
  <si>
    <t>C-Stock</t>
  </si>
  <si>
    <t>managed:let grow ratio</t>
  </si>
  <si>
    <t>Logging residues - use/leave ratios</t>
  </si>
  <si>
    <t>Sawmill energy/product/waste ratios</t>
  </si>
  <si>
    <t>Unused</t>
  </si>
  <si>
    <t>Note/remaks</t>
  </si>
  <si>
    <t>Any remark or default value is described</t>
  </si>
  <si>
    <t>Output value produced</t>
  </si>
  <si>
    <t>The cell is linked to some other cells.</t>
  </si>
  <si>
    <t>Intermediate calculation.</t>
  </si>
  <si>
    <t>Any input that can be changed by user</t>
  </si>
  <si>
    <r>
      <t>Based on y = a(1 − e^(−b</t>
    </r>
    <r>
      <rPr>
        <sz val="10"/>
        <color theme="1"/>
        <rFont val="Menlo Regular"/>
      </rPr>
      <t>∗</t>
    </r>
    <r>
      <rPr>
        <sz val="10"/>
        <color theme="1"/>
        <rFont val="Arial"/>
        <family val="2"/>
      </rPr>
      <t>AGE))^3 - Von Bertalanffy growth equation</t>
    </r>
  </si>
  <si>
    <t>The cells are color coded as below:</t>
  </si>
  <si>
    <t>Note/remarks</t>
  </si>
  <si>
    <r>
      <t>3 cycle</t>
    </r>
    <r>
      <rPr>
        <sz val="10"/>
        <rFont val="Arial"/>
      </rPr>
      <t xml:space="preserve"> </t>
    </r>
    <r>
      <rPr>
        <sz val="10"/>
        <rFont val="Arial"/>
      </rPr>
      <t>regen forest + wood products</t>
    </r>
  </si>
  <si>
    <r>
      <t>2 cyc</t>
    </r>
    <r>
      <rPr>
        <sz val="10"/>
        <rFont val="Arial"/>
      </rPr>
      <t>le r</t>
    </r>
    <r>
      <rPr>
        <sz val="10"/>
        <rFont val="Arial"/>
      </rPr>
      <t>egen forest + wood products</t>
    </r>
  </si>
  <si>
    <t xml:space="preserve"> www.ncasi2.org/COLE/</t>
  </si>
  <si>
    <t>from COLE:Carbon On Line Estimator</t>
  </si>
  <si>
    <r>
      <t>Used</t>
    </r>
    <r>
      <rPr>
        <sz val="10"/>
        <rFont val="Arial"/>
      </rPr>
      <t>-Bioenergy</t>
    </r>
  </si>
  <si>
    <t>Used-Products</t>
  </si>
  <si>
    <r>
      <t>Default 0.</t>
    </r>
    <r>
      <rPr>
        <sz val="10"/>
        <rFont val="Arial"/>
      </rPr>
      <t>7</t>
    </r>
    <r>
      <rPr>
        <sz val="10"/>
        <rFont val="Arial"/>
      </rPr>
      <t>5 used, 0.</t>
    </r>
    <r>
      <rPr>
        <sz val="10"/>
        <rFont val="Arial"/>
      </rPr>
      <t>2</t>
    </r>
    <r>
      <rPr>
        <sz val="10"/>
        <rFont val="Arial"/>
      </rPr>
      <t>5 unused logging residues</t>
    </r>
    <r>
      <rPr>
        <sz val="10"/>
        <rFont val="Arial"/>
      </rPr>
      <t xml:space="preserve"> left to decompose on site</t>
    </r>
  </si>
  <si>
    <t>2 cycles - managed forest+products</t>
  </si>
  <si>
    <t>3 cycles - managed forest+products</t>
  </si>
  <si>
    <t>Scenario - let grow forest</t>
  </si>
  <si>
    <t>Live Trees+ Downed Wood + Wood Products</t>
  </si>
  <si>
    <t>Building Products Substitution Benefits</t>
  </si>
  <si>
    <t>Total Benefits</t>
  </si>
  <si>
    <t>Climate Benefits from First Harvest and Regeneration Cycle</t>
  </si>
  <si>
    <t>Additional Climate Benefits from Second Harvest and Regeneration Cycle</t>
  </si>
  <si>
    <t>Cumulative Climate Benefits from Two Harvest and Regeneration Cycles</t>
  </si>
  <si>
    <t>Scenario: managed forest+all product benefits</t>
  </si>
  <si>
    <t>Default 0.24 usedfor energy,  0.75 into products, 0.01 waste</t>
  </si>
  <si>
    <t xml:space="preserve">Regenerated forest </t>
  </si>
  <si>
    <t xml:space="preserve">Logging slash left </t>
  </si>
  <si>
    <t>Energy from logging residues</t>
  </si>
  <si>
    <t>Energy from sawmill residues</t>
  </si>
  <si>
    <t xml:space="preserve">Wood products </t>
  </si>
  <si>
    <t>Landfill storage</t>
  </si>
  <si>
    <t>Energy from post-consumer residues</t>
  </si>
  <si>
    <t>Logging slash utilization percentages</t>
  </si>
  <si>
    <t>Sawlog utilization percentages</t>
  </si>
  <si>
    <t xml:space="preserve">Total Managed Forest Benefits </t>
  </si>
  <si>
    <t>No of FIA plots in COLE2 dataset</t>
  </si>
  <si>
    <r>
      <t>Default 0.65. Based on interpretati</t>
    </r>
    <r>
      <rPr>
        <sz val="10"/>
        <rFont val="Arial"/>
      </rPr>
      <t>on</t>
    </r>
    <r>
      <rPr>
        <sz val="10"/>
        <rFont val="Arial"/>
      </rPr>
      <t xml:space="preserve"> of AB 32 Scoping Plan: Renewable Portfolio Standard and Recycling and Waste</t>
    </r>
  </si>
  <si>
    <r>
      <t>Remark</t>
    </r>
    <r>
      <rPr>
        <sz val="10"/>
        <rFont val="Arial"/>
      </rPr>
      <t>s</t>
    </r>
  </si>
  <si>
    <r>
      <t>Default 20</t>
    </r>
    <r>
      <rPr>
        <sz val="10"/>
        <rFont val="Arial"/>
      </rPr>
      <t xml:space="preserve"> year half-life</t>
    </r>
    <r>
      <rPr>
        <sz val="10"/>
        <rFont val="Arial"/>
      </rPr>
      <t>. Based on Harmon et al. 2001</t>
    </r>
  </si>
  <si>
    <r>
      <t xml:space="preserve">Default 45 year half-life based on weighted average of values in Skog (2008) - </t>
    </r>
    <r>
      <rPr>
        <sz val="10"/>
        <rFont val="Arial"/>
      </rPr>
      <t xml:space="preserve">Single Family </t>
    </r>
    <r>
      <rPr>
        <sz val="10"/>
        <rFont val="Arial"/>
      </rPr>
      <t xml:space="preserve">Homes - 80 yr; Multi unit - 50 yr; Remodeling - 30yr; </t>
    </r>
    <r>
      <rPr>
        <sz val="10"/>
        <rFont val="Arial"/>
      </rPr>
      <t xml:space="preserve">Lumber </t>
    </r>
    <r>
      <rPr>
        <sz val="10"/>
        <rFont val="Arial"/>
      </rPr>
      <t>half</t>
    </r>
    <r>
      <rPr>
        <sz val="10"/>
        <rFont val="Arial"/>
      </rPr>
      <t>-</t>
    </r>
    <r>
      <rPr>
        <sz val="10"/>
        <rFont val="Arial"/>
      </rPr>
      <t xml:space="preserve">life for long term products is ~60 years for </t>
    </r>
    <r>
      <rPr>
        <sz val="10"/>
        <rFont val="Arial"/>
      </rPr>
      <t>structural</t>
    </r>
    <r>
      <rPr>
        <sz val="10"/>
        <rFont val="Arial"/>
      </rPr>
      <t xml:space="preserve"> lumber</t>
    </r>
    <r>
      <rPr>
        <sz val="10"/>
        <rFont val="Arial"/>
      </rPr>
      <t xml:space="preserve"> and plywood</t>
    </r>
    <r>
      <rPr>
        <sz val="10"/>
        <rFont val="Arial"/>
      </rPr>
      <t xml:space="preserve"> products; 2/3 of CA </t>
    </r>
    <r>
      <rPr>
        <sz val="10"/>
        <rFont val="Arial"/>
      </rPr>
      <t xml:space="preserve">sawmill </t>
    </r>
    <r>
      <rPr>
        <sz val="10"/>
        <rFont val="Arial"/>
      </rPr>
      <t>product</t>
    </r>
    <r>
      <rPr>
        <sz val="10"/>
        <rFont val="Arial"/>
      </rPr>
      <t>s</t>
    </r>
    <r>
      <rPr>
        <sz val="10"/>
        <rFont val="Arial"/>
      </rPr>
      <t xml:space="preserve"> </t>
    </r>
    <r>
      <rPr>
        <sz val="10"/>
        <rFont val="Arial"/>
      </rPr>
      <t>are</t>
    </r>
    <r>
      <rPr>
        <sz val="10"/>
        <rFont val="Arial"/>
      </rPr>
      <t xml:space="preserve"> structural</t>
    </r>
    <r>
      <rPr>
        <sz val="10"/>
        <rFont val="Arial"/>
      </rPr>
      <t xml:space="preserve"> lumber and plywood</t>
    </r>
    <r>
      <rPr>
        <sz val="10"/>
        <rFont val="Arial"/>
      </rPr>
      <t>, 1/3 is othe</t>
    </r>
    <r>
      <rPr>
        <sz val="10"/>
        <rFont val="Arial"/>
      </rPr>
      <t>r</t>
    </r>
    <r>
      <rPr>
        <sz val="10"/>
        <rFont val="Arial"/>
      </rPr>
      <t xml:space="preserve"> products.</t>
    </r>
    <r>
      <rPr>
        <sz val="10"/>
        <rFont val="Arial"/>
      </rPr>
      <t xml:space="preserve"> Assuming a</t>
    </r>
    <r>
      <rPr>
        <sz val="10"/>
        <rFont val="Arial"/>
      </rPr>
      <t xml:space="preserve"> 15 year half</t>
    </r>
    <r>
      <rPr>
        <sz val="10"/>
        <rFont val="Arial"/>
      </rPr>
      <t>-</t>
    </r>
    <r>
      <rPr>
        <sz val="10"/>
        <rFont val="Arial"/>
      </rPr>
      <t xml:space="preserve">life for </t>
    </r>
    <r>
      <rPr>
        <sz val="10"/>
        <rFont val="Arial"/>
      </rPr>
      <t>other products</t>
    </r>
    <r>
      <rPr>
        <sz val="10"/>
        <rFont val="Arial"/>
      </rPr>
      <t>, the overall half life is 45 yr</t>
    </r>
    <r>
      <rPr>
        <sz val="10"/>
        <rFont val="Arial"/>
      </rPr>
      <t xml:space="preserve"> for output of California sawmills</t>
    </r>
  </si>
  <si>
    <t>Wood Product Half-life Table for Different Wood Uses</t>
  </si>
  <si>
    <t>FIA est. of live tree carbon/ha</t>
  </si>
  <si>
    <t>coefficients for Von Bertalanffy</t>
  </si>
  <si>
    <t>Von Bertalanffy growth equation coefficients</t>
  </si>
  <si>
    <t>1 cycle average</t>
  </si>
  <si>
    <t>sum of 80yr C storage (direct and indirect) of 1st harvested products</t>
  </si>
  <si>
    <t>2 cycle average</t>
  </si>
  <si>
    <t>Let grow CMixCon forest</t>
  </si>
  <si>
    <t>Regenerated CMixCon forest</t>
  </si>
  <si>
    <t>Let grow DougFir forest</t>
  </si>
  <si>
    <t>Regenerated DougFir forest</t>
  </si>
  <si>
    <t>Let grow PPine forest</t>
  </si>
  <si>
    <t>Regenerated PPine forest</t>
  </si>
  <si>
    <t>Let grow Redwood forest</t>
  </si>
  <si>
    <t>Regenerated Redwood forest</t>
  </si>
  <si>
    <t>Let-grow forest           (Mg /Ha)</t>
  </si>
  <si>
    <t>Wood products going into buildings that get 1:1 substitution benefit</t>
  </si>
  <si>
    <t>Substituion benefits for wood products used in buildings (McKeever 2011)</t>
  </si>
  <si>
    <t>Substitution Benefits for ~57% of wood going into buildings</t>
  </si>
  <si>
    <t>57% of wood products go into buildings where substitution benefits are significant (FPL-GTR-199, 2011)</t>
  </si>
  <si>
    <t>Climate Benefits from First Thinning and Regeneration Cycle</t>
  </si>
  <si>
    <t>Cumulative Climate Benefits from One Thinning, Two Harvest and Regeneration Cycles</t>
  </si>
  <si>
    <t xml:space="preserve"> </t>
  </si>
  <si>
    <t>Thinning utilization</t>
  </si>
  <si>
    <t>Based on partial thinnings(72% chips, 28% sawlogs) in Stewart and Nakamura (2012)</t>
  </si>
  <si>
    <t>Thin percentage of total live biomass</t>
  </si>
  <si>
    <t>1st thin - 0</t>
  </si>
  <si>
    <t>2nd thin - 20</t>
  </si>
  <si>
    <t>3rd thin - 40</t>
  </si>
  <si>
    <t>4th thin - 60</t>
  </si>
  <si>
    <t>5th thin - 80</t>
  </si>
  <si>
    <t>6th thin - 100</t>
  </si>
  <si>
    <t>7th thin - 120</t>
  </si>
  <si>
    <t>8th thin - 140</t>
  </si>
  <si>
    <t>Annual growth rates</t>
  </si>
  <si>
    <t>Climate Benefits from Initial Thinning and Regeneration Cycle</t>
  </si>
  <si>
    <t xml:space="preserve">Cumulative Climate Benefits from PCT/CT@40, Uneven aged entries at yr 80 and on every 20 years </t>
  </si>
  <si>
    <t>PCT/CT</t>
  </si>
  <si>
    <t>(Morgan et al. PNW-GTR-866. 2012)</t>
  </si>
  <si>
    <t xml:space="preserve">Direct Bio- energy </t>
  </si>
  <si>
    <t>Direct Bio- energy</t>
  </si>
  <si>
    <t xml:space="preserve">Direct Bio-energy </t>
  </si>
  <si>
    <t>average live inventory</t>
  </si>
  <si>
    <t>3 cycle avg inventory</t>
  </si>
  <si>
    <t>Thinning utilization energy/products</t>
  </si>
  <si>
    <t>Default 0.75 used, 0.25 unused logging residues left to decompose on site. All unused is like burning all residues</t>
  </si>
  <si>
    <t>Substitution benefits for wood products used in buildings (McKeever 2011)</t>
  </si>
  <si>
    <t>Logging Residue/  Slash</t>
  </si>
  <si>
    <t>Bioenergy</t>
  </si>
  <si>
    <t>Infinite</t>
  </si>
  <si>
    <t>Age Class</t>
  </si>
  <si>
    <t>Live tree</t>
  </si>
  <si>
    <t>Dead tree</t>
  </si>
  <si>
    <t>Understory</t>
  </si>
  <si>
    <t>Down dead wood</t>
  </si>
  <si>
    <t>Forest floor</t>
  </si>
  <si>
    <t>Soil</t>
  </si>
  <si>
    <t>Livet/NewC</t>
  </si>
  <si>
    <t xml:space="preserve">All dead biomass </t>
  </si>
  <si>
    <t>Soil C</t>
  </si>
  <si>
    <t>Wood products change</t>
  </si>
  <si>
    <t>Default 1. based on Sathre and O'Connor 2010. Only applied to 57% of wood products that go into buildings (FPL-GTR-1999,2011). Packaging, short term construction wood, etc is not alloted substitution benefits.</t>
  </si>
  <si>
    <t xml:space="preserve">Process heat and grid electricity replaces 'always available' baseload energy that (mainly from fossil fuels) and avoids backup requirement of other renewables (Joskow 2011) </t>
  </si>
  <si>
    <t xml:space="preserve">Indexed to 100 percent in spreadsheet below </t>
  </si>
  <si>
    <r>
      <t>Initial wood</t>
    </r>
    <r>
      <rPr>
        <sz val="10"/>
        <rFont val="Arial"/>
      </rPr>
      <t xml:space="preserve"> products</t>
    </r>
    <r>
      <rPr>
        <sz val="10"/>
        <rFont val="Arial"/>
      </rPr>
      <t xml:space="preserve"> carbon</t>
    </r>
  </si>
  <si>
    <t>1:1 Substitution benefits applied wood products used in buildings (McKeever 2011)</t>
  </si>
  <si>
    <r>
      <t>Logging</t>
    </r>
    <r>
      <rPr>
        <sz val="10"/>
        <rFont val="Arial"/>
      </rPr>
      <t xml:space="preserve"> slash</t>
    </r>
    <r>
      <rPr>
        <sz val="10"/>
        <rFont val="Arial"/>
      </rPr>
      <t xml:space="preserve"> - use/leave ratios</t>
    </r>
  </si>
  <si>
    <t>Thin @ yr40 percentage of total live biomass</t>
  </si>
  <si>
    <t>57% of wood products go into buildings where substitution benefits are significant (FPL-GTR-199, McKeever 2011)</t>
  </si>
  <si>
    <t>CMC - poor or nonstocked</t>
  </si>
  <si>
    <t>CMC - poor or nonstocked (poor or nonstocked brushfield)</t>
  </si>
  <si>
    <t>Post- disturbance brushfield</t>
  </si>
  <si>
    <t>2 20 2014 analysis CMC live tree tC/ha - all forest til 80, then use growth rate proportional to stand volume</t>
  </si>
  <si>
    <t>Default 0.25. Based on interpretration of AB 32 Scoping Plan: Renewable Portfolio Standard and Recycling and Waste goals</t>
  </si>
  <si>
    <t>Default 0.1. Based on ARB Scoping Plan components: Renewable Portfolio Standard and Recyling and Waste</t>
  </si>
  <si>
    <t>Let Grow MgC/ha/yr</t>
  </si>
  <si>
    <t>Let Grow MgC/ha</t>
  </si>
  <si>
    <t xml:space="preserve">Scenarios without management </t>
  </si>
  <si>
    <t>Poor/ Nonstocked Forest</t>
  </si>
  <si>
    <t>Wood Products</t>
  </si>
  <si>
    <t xml:space="preserve">Live Trees+ Downed Wood </t>
  </si>
  <si>
    <t>Live Trees+ Downed Wood</t>
  </si>
  <si>
    <t>Total Managed Forest Benefits - yearly average</t>
  </si>
  <si>
    <t>Total Managed Forest Benefits - Annual average</t>
  </si>
  <si>
    <t>Catastrophic fire volatalizes 1/2 biomass, 1/2 rots</t>
  </si>
  <si>
    <t>post initial fire remaining above ground C</t>
  </si>
  <si>
    <t xml:space="preserve"> cycle average</t>
  </si>
  <si>
    <t>Fully stocked natural forests begins at yr 80</t>
  </si>
  <si>
    <t>Let-grow forest (w thin@40)          (Mg /Ha)</t>
  </si>
  <si>
    <t>Total let grow, catastrophe, 80yr poor stocking, then 80yr forest</t>
  </si>
  <si>
    <t>Net energy from logging residues</t>
  </si>
  <si>
    <t>Net energy from logging residues #1</t>
  </si>
  <si>
    <t>Net energy from logging residues #2</t>
  </si>
  <si>
    <t>Product Allocation Ratios</t>
  </si>
  <si>
    <t>Default 0.24 usedfor energy,  0.75 into products, 0.01 waste (Morgan et al. PNW-GTR-866. 2012)</t>
  </si>
  <si>
    <t>Regen- erated forest #1</t>
  </si>
  <si>
    <t>Summary values for tables below</t>
  </si>
  <si>
    <t>Wood products  with 1:1 substitution benefit</t>
  </si>
  <si>
    <t>MgC/ha/ yr</t>
  </si>
  <si>
    <t>1.5 cycle regen forest+wood products</t>
  </si>
  <si>
    <t>1.5 cycle - managed forest+products</t>
  </si>
  <si>
    <t>1.5 cycle - let grow</t>
  </si>
  <si>
    <t>change from 2 cycles</t>
  </si>
  <si>
    <t>P pine poor nonstocked</t>
  </si>
  <si>
    <t>Douglas- fir poor or nonstocked</t>
  </si>
  <si>
    <t>Douglas-fir Even H80U75 - No intermediate thin, harvest@yr80, utilize 75% of logging slash for bioenergy</t>
  </si>
  <si>
    <t>Douglas-fir Even T40H80U00 - Mixed Conifer Even aged thin@yr40, harvest@yr80, utilize 0% of logging slash for bioenergy and leave rest</t>
  </si>
  <si>
    <t>Douglas-fir Even T40H80U25 - Mixed Conifer Even aged thin@yr40, harvest@yr80, utilize 25% of logging slash for bioenergy and leave rest</t>
  </si>
  <si>
    <t>Douglas-fir Even T40H80U75 - Mixed Conifer Even aged thin@yr40, harvest@yr80, utilize 75% of logging slash for bioenergy and leave rest</t>
  </si>
  <si>
    <t>Douglas-fir Uneven T40H80U75H20+, intermediate thin@yr40, partial harvest @yr80 and every 20 years after, utilize 75% of slash for bioenergy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</si>
</sst>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31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MS Sans Serif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  <font>
      <sz val="9"/>
      <color indexed="81"/>
      <name val="Arial"/>
    </font>
    <font>
      <b/>
      <sz val="9"/>
      <color indexed="81"/>
      <name val="Arial"/>
    </font>
    <font>
      <sz val="10"/>
      <name val="Verdana"/>
    </font>
    <font>
      <sz val="10"/>
      <name val="Menlo Regular"/>
    </font>
    <font>
      <sz val="10"/>
      <name val="MS Sans Serif"/>
    </font>
    <font>
      <sz val="10"/>
      <color rgb="FFFF0000"/>
      <name val="Arial"/>
    </font>
    <font>
      <sz val="10"/>
      <color rgb="FF3366FF"/>
      <name val="Arial"/>
    </font>
    <font>
      <sz val="10"/>
      <color rgb="FF000090"/>
      <name val="Arial"/>
    </font>
    <font>
      <u/>
      <sz val="10"/>
      <color theme="11"/>
      <name val="Arial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Menlo Regular"/>
    </font>
    <font>
      <u/>
      <sz val="10"/>
      <color theme="1"/>
      <name val="MS Sans Serif"/>
    </font>
    <font>
      <sz val="10"/>
      <color rgb="FFFF6600"/>
      <name val="Arial"/>
    </font>
    <font>
      <sz val="10"/>
      <color theme="9" tint="-0.249977111117893"/>
      <name val="Arial"/>
    </font>
    <font>
      <sz val="10"/>
      <color rgb="FF0000FF"/>
      <name val="Arial"/>
    </font>
    <font>
      <sz val="10"/>
      <color rgb="FF008000"/>
      <name val="Arial"/>
    </font>
    <font>
      <b/>
      <sz val="10"/>
      <color rgb="FF3366FF"/>
      <name val="Arial"/>
    </font>
    <font>
      <b/>
      <sz val="11"/>
      <color rgb="FF3F3F76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0B3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0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0" applyNumberFormat="0" applyAlignment="0" applyProtection="0"/>
    <xf numFmtId="0" fontId="19" fillId="0" borderId="11" applyNumberFormat="0" applyFill="0" applyAlignment="0" applyProtection="0"/>
    <xf numFmtId="0" fontId="1" fillId="7" borderId="12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43" fontId="0" fillId="0" borderId="0" xfId="1" applyFont="1"/>
    <xf numFmtId="0" fontId="4" fillId="0" borderId="0" xfId="0" quotePrefix="1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0" borderId="0" xfId="2"/>
    <xf numFmtId="0" fontId="12" fillId="0" borderId="0" xfId="0" applyFont="1" applyAlignment="1">
      <alignment wrapText="1"/>
    </xf>
    <xf numFmtId="1" fontId="12" fillId="0" borderId="0" xfId="0" applyNumberFormat="1" applyFont="1"/>
    <xf numFmtId="0" fontId="11" fillId="0" borderId="0" xfId="2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quotePrefix="1" applyNumberFormat="1" applyFont="1"/>
    <xf numFmtId="9" fontId="0" fillId="0" borderId="0" xfId="3" applyFont="1"/>
    <xf numFmtId="1" fontId="3" fillId="0" borderId="0" xfId="2" applyNumberFormat="1"/>
    <xf numFmtId="0" fontId="0" fillId="0" borderId="9" xfId="0" applyBorder="1"/>
    <xf numFmtId="0" fontId="0" fillId="3" borderId="0" xfId="0" applyFill="1"/>
    <xf numFmtId="1" fontId="18" fillId="6" borderId="10" xfId="23" applyNumberFormat="1"/>
    <xf numFmtId="0" fontId="17" fillId="5" borderId="10" xfId="22"/>
    <xf numFmtId="0" fontId="0" fillId="0" borderId="0" xfId="0" applyFill="1" applyBorder="1"/>
    <xf numFmtId="0" fontId="13" fillId="0" borderId="0" xfId="0" applyFont="1" applyFill="1" applyBorder="1"/>
    <xf numFmtId="0" fontId="17" fillId="0" borderId="0" xfId="22" applyFill="1" applyBorder="1"/>
    <xf numFmtId="1" fontId="16" fillId="0" borderId="0" xfId="21" applyNumberFormat="1" applyFill="1" applyBorder="1"/>
    <xf numFmtId="2" fontId="18" fillId="6" borderId="10" xfId="23" applyNumberFormat="1"/>
    <xf numFmtId="2" fontId="16" fillId="4" borderId="0" xfId="21" applyNumberFormat="1"/>
    <xf numFmtId="0" fontId="21" fillId="0" borderId="0" xfId="0" applyFont="1"/>
    <xf numFmtId="0" fontId="0" fillId="0" borderId="0" xfId="0" applyAlignment="1">
      <alignment horizontal="left" wrapText="1"/>
    </xf>
    <xf numFmtId="0" fontId="21" fillId="0" borderId="9" xfId="0" applyFont="1" applyBorder="1"/>
    <xf numFmtId="0" fontId="0" fillId="0" borderId="9" xfId="0" applyBorder="1" applyAlignment="1">
      <alignment horizontal="left" wrapText="1"/>
    </xf>
    <xf numFmtId="0" fontId="20" fillId="0" borderId="9" xfId="0" applyFont="1" applyBorder="1"/>
    <xf numFmtId="0" fontId="20" fillId="0" borderId="9" xfId="0" applyFont="1" applyBorder="1" applyAlignment="1">
      <alignment wrapText="1"/>
    </xf>
    <xf numFmtId="0" fontId="0" fillId="0" borderId="0" xfId="0" applyFill="1"/>
    <xf numFmtId="0" fontId="20" fillId="0" borderId="9" xfId="0" applyFont="1" applyFill="1" applyBorder="1" applyAlignment="1">
      <alignment horizontal="left"/>
    </xf>
    <xf numFmtId="0" fontId="20" fillId="8" borderId="13" xfId="0" applyFont="1" applyFill="1" applyBorder="1" applyAlignment="1"/>
    <xf numFmtId="0" fontId="20" fillId="8" borderId="14" xfId="0" applyFont="1" applyFill="1" applyBorder="1" applyAlignment="1"/>
    <xf numFmtId="0" fontId="20" fillId="8" borderId="15" xfId="0" applyFont="1" applyFill="1" applyBorder="1" applyAlignment="1"/>
    <xf numFmtId="43" fontId="17" fillId="5" borderId="10" xfId="22" applyNumberFormat="1"/>
    <xf numFmtId="43" fontId="17" fillId="5" borderId="9" xfId="22" applyNumberFormat="1" applyBorder="1"/>
    <xf numFmtId="0" fontId="0" fillId="0" borderId="16" xfId="0" applyBorder="1"/>
    <xf numFmtId="0" fontId="17" fillId="5" borderId="17" xfId="22" applyBorder="1"/>
    <xf numFmtId="0" fontId="21" fillId="0" borderId="9" xfId="0" applyFont="1" applyFill="1" applyBorder="1"/>
    <xf numFmtId="0" fontId="17" fillId="5" borderId="9" xfId="22" applyBorder="1"/>
    <xf numFmtId="0" fontId="21" fillId="0" borderId="0" xfId="0" applyFont="1" applyAlignment="1">
      <alignment wrapText="1"/>
    </xf>
    <xf numFmtId="0" fontId="18" fillId="6" borderId="10" xfId="23" quotePrefix="1" applyNumberFormat="1"/>
    <xf numFmtId="0" fontId="18" fillId="6" borderId="10" xfId="23"/>
    <xf numFmtId="164" fontId="18" fillId="6" borderId="10" xfId="23" applyNumberFormat="1"/>
    <xf numFmtId="43" fontId="16" fillId="4" borderId="0" xfId="21" applyNumberFormat="1"/>
    <xf numFmtId="1" fontId="16" fillId="4" borderId="9" xfId="21" applyNumberFormat="1" applyBorder="1"/>
    <xf numFmtId="0" fontId="20" fillId="0" borderId="9" xfId="0" applyFont="1" applyFill="1" applyBorder="1"/>
    <xf numFmtId="164" fontId="16" fillId="0" borderId="0" xfId="21" applyNumberFormat="1" applyFill="1" applyBorder="1"/>
    <xf numFmtId="2" fontId="0" fillId="0" borderId="0" xfId="0" applyNumberFormat="1" applyFill="1"/>
    <xf numFmtId="0" fontId="13" fillId="0" borderId="0" xfId="0" applyFont="1" applyFill="1"/>
    <xf numFmtId="2" fontId="17" fillId="5" borderId="9" xfId="22" applyNumberFormat="1" applyBorder="1"/>
    <xf numFmtId="9" fontId="16" fillId="0" borderId="0" xfId="21" applyNumberFormat="1" applyFill="1" applyBorder="1"/>
    <xf numFmtId="0" fontId="20" fillId="0" borderId="0" xfId="0" applyFont="1" applyFill="1" applyBorder="1"/>
    <xf numFmtId="0" fontId="22" fillId="0" borderId="0" xfId="0" applyFont="1"/>
    <xf numFmtId="0" fontId="22" fillId="7" borderId="12" xfId="25" applyFont="1"/>
    <xf numFmtId="0" fontId="24" fillId="7" borderId="12" xfId="25" applyFont="1"/>
    <xf numFmtId="2" fontId="18" fillId="6" borderId="9" xfId="23" applyNumberFormat="1" applyBorder="1"/>
    <xf numFmtId="0" fontId="19" fillId="0" borderId="9" xfId="24" applyBorder="1"/>
    <xf numFmtId="2" fontId="16" fillId="4" borderId="9" xfId="21" applyNumberFormat="1" applyBorder="1"/>
    <xf numFmtId="1" fontId="16" fillId="7" borderId="9" xfId="25" applyNumberFormat="1" applyFont="1" applyBorder="1"/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0" fillId="0" borderId="9" xfId="0" applyFont="1" applyBorder="1"/>
    <xf numFmtId="165" fontId="16" fillId="4" borderId="9" xfId="1" applyNumberFormat="1" applyFont="1" applyFill="1" applyBorder="1"/>
    <xf numFmtId="0" fontId="17" fillId="5" borderId="0" xfId="22" applyBorder="1"/>
    <xf numFmtId="0" fontId="0" fillId="10" borderId="0" xfId="0" applyFill="1" applyAlignment="1">
      <alignment wrapText="1"/>
    </xf>
    <xf numFmtId="0" fontId="12" fillId="10" borderId="0" xfId="0" applyFont="1" applyFill="1" applyAlignment="1">
      <alignment wrapText="1"/>
    </xf>
    <xf numFmtId="1" fontId="0" fillId="10" borderId="0" xfId="0" applyNumberFormat="1" applyFill="1"/>
    <xf numFmtId="0" fontId="0" fillId="10" borderId="0" xfId="0" applyFill="1"/>
    <xf numFmtId="1" fontId="0" fillId="10" borderId="0" xfId="0" applyNumberFormat="1" applyFill="1" applyAlignment="1">
      <alignment horizontal="left"/>
    </xf>
    <xf numFmtId="1" fontId="12" fillId="10" borderId="0" xfId="0" applyNumberFormat="1" applyFont="1" applyFill="1"/>
    <xf numFmtId="1" fontId="12" fillId="10" borderId="0" xfId="0" applyNumberFormat="1" applyFont="1" applyFill="1" applyAlignment="1">
      <alignment horizontal="right"/>
    </xf>
    <xf numFmtId="1" fontId="14" fillId="10" borderId="0" xfId="0" applyNumberFormat="1" applyFont="1" applyFill="1"/>
    <xf numFmtId="0" fontId="0" fillId="11" borderId="0" xfId="0" applyFill="1" applyAlignment="1">
      <alignment wrapText="1"/>
    </xf>
    <xf numFmtId="0" fontId="12" fillId="11" borderId="0" xfId="0" applyFont="1" applyFill="1" applyAlignment="1">
      <alignment wrapText="1"/>
    </xf>
    <xf numFmtId="0" fontId="0" fillId="11" borderId="0" xfId="0" applyFill="1"/>
    <xf numFmtId="1" fontId="0" fillId="11" borderId="0" xfId="0" applyNumberFormat="1" applyFill="1"/>
    <xf numFmtId="1" fontId="14" fillId="11" borderId="0" xfId="0" applyNumberFormat="1" applyFont="1" applyFill="1"/>
    <xf numFmtId="1" fontId="12" fillId="11" borderId="0" xfId="0" applyNumberFormat="1" applyFont="1" applyFill="1"/>
    <xf numFmtId="43" fontId="12" fillId="10" borderId="0" xfId="1" applyFont="1" applyFill="1" applyAlignment="1">
      <alignment wrapText="1"/>
    </xf>
    <xf numFmtId="43" fontId="12" fillId="11" borderId="0" xfId="1" applyFont="1" applyFill="1" applyAlignment="1">
      <alignment wrapText="1"/>
    </xf>
    <xf numFmtId="0" fontId="0" fillId="12" borderId="0" xfId="0" applyFill="1" applyAlignment="1">
      <alignment wrapText="1"/>
    </xf>
    <xf numFmtId="0" fontId="12" fillId="12" borderId="0" xfId="0" applyFont="1" applyFill="1" applyAlignment="1">
      <alignment wrapText="1"/>
    </xf>
    <xf numFmtId="43" fontId="12" fillId="12" borderId="0" xfId="1" applyFont="1" applyFill="1" applyAlignment="1">
      <alignment wrapText="1"/>
    </xf>
    <xf numFmtId="0" fontId="0" fillId="12" borderId="0" xfId="0" applyFill="1"/>
    <xf numFmtId="1" fontId="0" fillId="12" borderId="0" xfId="0" applyNumberFormat="1" applyFill="1"/>
    <xf numFmtId="2" fontId="19" fillId="6" borderId="0" xfId="24" applyNumberFormat="1" applyFill="1" applyBorder="1"/>
    <xf numFmtId="0" fontId="19" fillId="6" borderId="0" xfId="24" applyFill="1" applyBorder="1"/>
    <xf numFmtId="3" fontId="16" fillId="4" borderId="9" xfId="21" applyNumberFormat="1" applyBorder="1"/>
    <xf numFmtId="165" fontId="0" fillId="0" borderId="0" xfId="0" applyNumberFormat="1"/>
    <xf numFmtId="0" fontId="20" fillId="0" borderId="9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9" fontId="1" fillId="0" borderId="0" xfId="3" applyFont="1" applyFill="1" applyBorder="1"/>
    <xf numFmtId="0" fontId="0" fillId="0" borderId="9" xfId="0" applyFont="1" applyBorder="1" applyAlignment="1">
      <alignment wrapText="1"/>
    </xf>
    <xf numFmtId="9" fontId="25" fillId="0" borderId="0" xfId="3" applyFont="1"/>
    <xf numFmtId="9" fontId="26" fillId="0" borderId="0" xfId="3" applyFont="1"/>
    <xf numFmtId="9" fontId="19" fillId="0" borderId="0" xfId="3" applyFont="1" applyFill="1" applyBorder="1"/>
    <xf numFmtId="2" fontId="19" fillId="0" borderId="0" xfId="24" applyNumberFormat="1" applyFill="1" applyBorder="1"/>
    <xf numFmtId="0" fontId="20" fillId="0" borderId="0" xfId="0" applyFont="1"/>
    <xf numFmtId="0" fontId="0" fillId="13" borderId="0" xfId="0" applyFill="1" applyAlignment="1">
      <alignment wrapText="1"/>
    </xf>
    <xf numFmtId="1" fontId="0" fillId="13" borderId="0" xfId="0" applyNumberFormat="1" applyFill="1"/>
    <xf numFmtId="1" fontId="0" fillId="0" borderId="0" xfId="0" applyNumberFormat="1" applyFill="1" applyBorder="1"/>
    <xf numFmtId="1" fontId="0" fillId="0" borderId="0" xfId="0" applyNumberFormat="1" applyFill="1"/>
    <xf numFmtId="0" fontId="27" fillId="0" borderId="0" xfId="0" applyFont="1"/>
    <xf numFmtId="0" fontId="28" fillId="0" borderId="0" xfId="0" applyFont="1" applyAlignment="1">
      <alignment wrapText="1"/>
    </xf>
    <xf numFmtId="9" fontId="12" fillId="0" borderId="0" xfId="3" applyFont="1"/>
    <xf numFmtId="0" fontId="0" fillId="0" borderId="0" xfId="0" applyFont="1" applyFill="1" applyBorder="1"/>
    <xf numFmtId="0" fontId="20" fillId="14" borderId="0" xfId="0" applyFont="1" applyFill="1"/>
    <xf numFmtId="0" fontId="29" fillId="14" borderId="0" xfId="0" quotePrefix="1" applyNumberFormat="1" applyFont="1" applyFill="1"/>
    <xf numFmtId="1" fontId="18" fillId="14" borderId="10" xfId="23" applyNumberFormat="1" applyFont="1" applyFill="1"/>
    <xf numFmtId="1" fontId="20" fillId="14" borderId="0" xfId="0" applyNumberFormat="1" applyFont="1" applyFill="1"/>
    <xf numFmtId="164" fontId="18" fillId="14" borderId="10" xfId="23" applyNumberFormat="1" applyFont="1" applyFill="1"/>
    <xf numFmtId="164" fontId="18" fillId="0" borderId="10" xfId="23" applyNumberFormat="1" applyFont="1" applyFill="1"/>
    <xf numFmtId="1" fontId="18" fillId="15" borderId="10" xfId="23" applyNumberFormat="1" applyFill="1"/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43" fontId="12" fillId="0" borderId="0" xfId="1" applyFont="1" applyFill="1" applyAlignment="1">
      <alignment wrapText="1"/>
    </xf>
    <xf numFmtId="0" fontId="20" fillId="0" borderId="0" xfId="0" applyFont="1" applyFill="1"/>
    <xf numFmtId="1" fontId="12" fillId="0" borderId="0" xfId="0" applyNumberFormat="1" applyFont="1" applyFill="1"/>
    <xf numFmtId="0" fontId="0" fillId="16" borderId="0" xfId="0" applyFill="1"/>
    <xf numFmtId="0" fontId="13" fillId="16" borderId="0" xfId="0" quotePrefix="1" applyNumberFormat="1" applyFont="1" applyFill="1"/>
    <xf numFmtId="1" fontId="18" fillId="16" borderId="10" xfId="23" applyNumberFormat="1" applyFill="1"/>
    <xf numFmtId="164" fontId="18" fillId="16" borderId="10" xfId="23" applyNumberFormat="1" applyFont="1" applyFill="1"/>
    <xf numFmtId="164" fontId="18" fillId="16" borderId="10" xfId="23" applyNumberFormat="1" applyFill="1"/>
    <xf numFmtId="1" fontId="12" fillId="16" borderId="0" xfId="0" applyNumberFormat="1" applyFont="1" applyFill="1"/>
    <xf numFmtId="1" fontId="12" fillId="16" borderId="0" xfId="0" applyNumberFormat="1" applyFont="1" applyFill="1" applyAlignment="1">
      <alignment horizontal="right"/>
    </xf>
    <xf numFmtId="1" fontId="0" fillId="16" borderId="0" xfId="0" applyNumberFormat="1" applyFill="1"/>
    <xf numFmtId="0" fontId="13" fillId="16" borderId="0" xfId="0" applyFont="1" applyFill="1"/>
    <xf numFmtId="1" fontId="14" fillId="16" borderId="0" xfId="0" applyNumberFormat="1" applyFont="1" applyFill="1"/>
    <xf numFmtId="166" fontId="0" fillId="0" borderId="0" xfId="3" applyNumberFormat="1" applyFont="1"/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2" fontId="20" fillId="8" borderId="13" xfId="0" applyNumberFormat="1" applyFont="1" applyFill="1" applyBorder="1" applyAlignment="1">
      <alignment horizontal="center" wrapText="1"/>
    </xf>
    <xf numFmtId="2" fontId="20" fillId="8" borderId="14" xfId="0" applyNumberFormat="1" applyFont="1" applyFill="1" applyBorder="1" applyAlignment="1">
      <alignment horizontal="center" wrapText="1"/>
    </xf>
    <xf numFmtId="2" fontId="20" fillId="8" borderId="15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30" fillId="0" borderId="0" xfId="22" applyFont="1" applyFill="1" applyBorder="1" applyAlignment="1">
      <alignment wrapText="1"/>
    </xf>
    <xf numFmtId="2" fontId="20" fillId="8" borderId="13" xfId="0" applyNumberFormat="1" applyFont="1" applyFill="1" applyBorder="1" applyAlignment="1">
      <alignment horizontal="center" wrapText="1"/>
    </xf>
    <xf numFmtId="2" fontId="20" fillId="8" borderId="14" xfId="0" applyNumberFormat="1" applyFont="1" applyFill="1" applyBorder="1" applyAlignment="1">
      <alignment horizontal="center" wrapText="1"/>
    </xf>
    <xf numFmtId="2" fontId="20" fillId="8" borderId="15" xfId="0" applyNumberFormat="1" applyFont="1" applyFill="1" applyBorder="1" applyAlignment="1">
      <alignment horizontal="center" wrapText="1"/>
    </xf>
    <xf numFmtId="0" fontId="0" fillId="17" borderId="9" xfId="0" applyFont="1" applyFill="1" applyBorder="1"/>
    <xf numFmtId="0" fontId="0" fillId="17" borderId="0" xfId="0" applyFill="1"/>
    <xf numFmtId="0" fontId="0" fillId="17" borderId="9" xfId="25" applyFont="1" applyFill="1" applyBorder="1"/>
    <xf numFmtId="0" fontId="0" fillId="17" borderId="0" xfId="0" applyFont="1" applyFill="1" applyBorder="1"/>
    <xf numFmtId="2" fontId="17" fillId="18" borderId="9" xfId="22" applyNumberFormat="1" applyFill="1" applyBorder="1"/>
    <xf numFmtId="0" fontId="0" fillId="18" borderId="9" xfId="0" applyFont="1" applyFill="1" applyBorder="1"/>
    <xf numFmtId="0" fontId="0" fillId="0" borderId="9" xfId="0" applyFont="1" applyFill="1" applyBorder="1"/>
    <xf numFmtId="0" fontId="0" fillId="0" borderId="9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1" fontId="0" fillId="9" borderId="9" xfId="0" applyNumberFormat="1" applyFont="1" applyFill="1" applyBorder="1" applyAlignment="1">
      <alignment wrapText="1"/>
    </xf>
    <xf numFmtId="2" fontId="0" fillId="9" borderId="9" xfId="0" applyNumberFormat="1" applyFont="1" applyFill="1" applyBorder="1" applyAlignment="1">
      <alignment wrapText="1"/>
    </xf>
    <xf numFmtId="1" fontId="0" fillId="9" borderId="9" xfId="0" applyNumberFormat="1" applyFont="1" applyFill="1" applyBorder="1"/>
    <xf numFmtId="165" fontId="0" fillId="9" borderId="9" xfId="1" applyNumberFormat="1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165" fontId="0" fillId="9" borderId="9" xfId="1" applyNumberFormat="1" applyFont="1" applyFill="1" applyBorder="1"/>
    <xf numFmtId="9" fontId="0" fillId="0" borderId="0" xfId="3" applyFont="1" applyAlignment="1">
      <alignment wrapText="1"/>
    </xf>
    <xf numFmtId="0" fontId="0" fillId="18" borderId="0" xfId="0" applyFill="1"/>
    <xf numFmtId="0" fontId="17" fillId="18" borderId="0" xfId="22" applyFill="1" applyBorder="1"/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2" fontId="20" fillId="8" borderId="13" xfId="0" applyNumberFormat="1" applyFont="1" applyFill="1" applyBorder="1" applyAlignment="1">
      <alignment horizontal="center" wrapText="1"/>
    </xf>
    <xf numFmtId="2" fontId="20" fillId="8" borderId="14" xfId="0" applyNumberFormat="1" applyFont="1" applyFill="1" applyBorder="1" applyAlignment="1">
      <alignment horizontal="center" wrapText="1"/>
    </xf>
    <xf numFmtId="2" fontId="20" fillId="8" borderId="15" xfId="0" applyNumberFormat="1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left"/>
    </xf>
    <xf numFmtId="0" fontId="0" fillId="7" borderId="9" xfId="25" applyFont="1" applyBorder="1" applyAlignment="1">
      <alignment horizontal="left" wrapText="1"/>
    </xf>
    <xf numFmtId="0" fontId="21" fillId="7" borderId="9" xfId="25" applyFont="1" applyBorder="1" applyAlignment="1">
      <alignment horizontal="left" wrapText="1"/>
    </xf>
    <xf numFmtId="0" fontId="20" fillId="8" borderId="13" xfId="0" applyFont="1" applyFill="1" applyBorder="1" applyAlignment="1">
      <alignment horizontal="left"/>
    </xf>
    <xf numFmtId="0" fontId="20" fillId="8" borderId="14" xfId="0" applyFont="1" applyFill="1" applyBorder="1" applyAlignment="1">
      <alignment horizontal="left"/>
    </xf>
    <xf numFmtId="0" fontId="20" fillId="8" borderId="15" xfId="0" applyFont="1" applyFill="1" applyBorder="1" applyAlignment="1">
      <alignment horizontal="left"/>
    </xf>
    <xf numFmtId="0" fontId="20" fillId="8" borderId="9" xfId="0" applyFont="1" applyFill="1" applyBorder="1" applyAlignment="1">
      <alignment horizontal="left"/>
    </xf>
    <xf numFmtId="0" fontId="20" fillId="0" borderId="9" xfId="0" applyFont="1" applyBorder="1" applyAlignment="1">
      <alignment horizontal="left" wrapText="1"/>
    </xf>
    <xf numFmtId="0" fontId="0" fillId="7" borderId="12" xfId="25" applyFont="1" applyAlignment="1">
      <alignment horizontal="left" wrapText="1"/>
    </xf>
    <xf numFmtId="0" fontId="21" fillId="7" borderId="12" xfId="25" applyFont="1" applyAlignment="1">
      <alignment horizontal="left" wrapText="1"/>
    </xf>
    <xf numFmtId="0" fontId="0" fillId="7" borderId="16" xfId="25" applyFont="1" applyBorder="1" applyAlignment="1">
      <alignment horizontal="left" wrapText="1"/>
    </xf>
    <xf numFmtId="0" fontId="21" fillId="7" borderId="16" xfId="25" applyFont="1" applyBorder="1" applyAlignment="1">
      <alignment horizontal="left" wrapText="1"/>
    </xf>
    <xf numFmtId="0" fontId="0" fillId="7" borderId="18" xfId="25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</cellXfs>
  <cellStyles count="306">
    <cellStyle name="Calculation" xfId="23" builtinId="22"/>
    <cellStyle name="Comma" xfId="1" builtinId="3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Good" xfId="21" builtinId="26"/>
    <cellStyle name="Hyperlink" xfId="2" builtinId="8"/>
    <cellStyle name="Input" xfId="22" builtinId="20"/>
    <cellStyle name="Linked Cell" xfId="24" builtinId="24"/>
    <cellStyle name="Normal" xfId="0" builtinId="0"/>
    <cellStyle name="Note" xfId="25" builtinId="10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'COLE2 forest types-live tree C '!$C$12</c:f>
              <c:strCache>
                <c:ptCount val="1"/>
                <c:pt idx="0">
                  <c:v>Let grow CMixCon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'!$C$13:$C$173</c:f>
              <c:numCache>
                <c:formatCode>0</c:formatCode>
                <c:ptCount val="161"/>
                <c:pt idx="0">
                  <c:v>0.0</c:v>
                </c:pt>
                <c:pt idx="1">
                  <c:v>0.0013045769310157</c:v>
                </c:pt>
                <c:pt idx="2">
                  <c:v>0.0101296861606479</c:v>
                </c:pt>
                <c:pt idx="3">
                  <c:v>0.0331855868319622</c:v>
                </c:pt>
                <c:pt idx="4">
                  <c:v>0.0763640349252725</c:v>
                </c:pt>
                <c:pt idx="5">
                  <c:v>0.144805640183961</c:v>
                </c:pt>
                <c:pt idx="6">
                  <c:v>0.242962470571628</c:v>
                </c:pt>
                <c:pt idx="7">
                  <c:v>0.374656214708636</c:v>
                </c:pt>
                <c:pt idx="8">
                  <c:v>0.543132193313537</c:v>
                </c:pt>
                <c:pt idx="9">
                  <c:v>0.751109492436449</c:v>
                </c:pt>
                <c:pt idx="10">
                  <c:v>1.00082747414628</c:v>
                </c:pt>
                <c:pt idx="11">
                  <c:v>1.294088904254726</c:v>
                </c:pt>
                <c:pt idx="12">
                  <c:v>1.632299921564597</c:v>
                </c:pt>
                <c:pt idx="13">
                  <c:v>2.016507058958825</c:v>
                </c:pt>
                <c:pt idx="14">
                  <c:v>2.447431513344182</c:v>
                </c:pt>
                <c:pt idx="15">
                  <c:v>2.925500848977756</c:v>
                </c:pt>
                <c:pt idx="16">
                  <c:v>3.450878306985415</c:v>
                </c:pt>
                <c:pt idx="17">
                  <c:v>4.023489882883791</c:v>
                </c:pt>
                <c:pt idx="18">
                  <c:v>4.643049323596939</c:v>
                </c:pt>
                <c:pt idx="19">
                  <c:v>5.30908118577514</c:v>
                </c:pt>
                <c:pt idx="20">
                  <c:v>6.020942088137498</c:v>
                </c:pt>
                <c:pt idx="21">
                  <c:v>6.777840282036395</c:v>
                </c:pt>
                <c:pt idx="22">
                  <c:v>7.578853656445784</c:v>
                </c:pt>
                <c:pt idx="23">
                  <c:v>8.422946286075552</c:v>
                </c:pt>
                <c:pt idx="24">
                  <c:v>9.30898362427976</c:v>
                </c:pt>
                <c:pt idx="25">
                  <c:v>10.23574643583031</c:v>
                </c:pt>
                <c:pt idx="26">
                  <c:v>11.20194355844172</c:v>
                </c:pt>
                <c:pt idx="27">
                  <c:v>12.20622357613315</c:v>
                </c:pt>
                <c:pt idx="28">
                  <c:v>13.24718548207682</c:v>
                </c:pt>
                <c:pt idx="29">
                  <c:v>14.32338840348501</c:v>
                </c:pt>
                <c:pt idx="30">
                  <c:v>15.43336045631099</c:v>
                </c:pt>
                <c:pt idx="31">
                  <c:v>16.57560679306199</c:v>
                </c:pt>
                <c:pt idx="32">
                  <c:v>17.74861690282755</c:v>
                </c:pt>
                <c:pt idx="33">
                  <c:v>18.95087121869553</c:v>
                </c:pt>
                <c:pt idx="34">
                  <c:v>20.18084708404602</c:v>
                </c:pt>
                <c:pt idx="35">
                  <c:v>21.43702412576425</c:v>
                </c:pt>
                <c:pt idx="36">
                  <c:v>22.71788907918299</c:v>
                </c:pt>
                <c:pt idx="37">
                  <c:v>24.02194010654024</c:v>
                </c:pt>
                <c:pt idx="38">
                  <c:v>25.34769064790504</c:v>
                </c:pt>
                <c:pt idx="39">
                  <c:v>26.69367284087362</c:v>
                </c:pt>
                <c:pt idx="40">
                  <c:v>28.05844054285563</c:v>
                </c:pt>
                <c:pt idx="41">
                  <c:v>29.44057198744755</c:v>
                </c:pt>
                <c:pt idx="42">
                  <c:v>30.83867210421746</c:v>
                </c:pt>
                <c:pt idx="43">
                  <c:v>32.25137452919189</c:v>
                </c:pt>
                <c:pt idx="44">
                  <c:v>33.67734333143365</c:v>
                </c:pt>
                <c:pt idx="45">
                  <c:v>35.1152744793208</c:v>
                </c:pt>
                <c:pt idx="46">
                  <c:v>36.56389706847449</c:v>
                </c:pt>
                <c:pt idx="47">
                  <c:v>38.02197433172761</c:v>
                </c:pt>
                <c:pt idx="48">
                  <c:v>39.48830445007449</c:v>
                </c:pt>
                <c:pt idx="49">
                  <c:v>40.96172118218256</c:v>
                </c:pt>
                <c:pt idx="50">
                  <c:v>42.44109432877955</c:v>
                </c:pt>
                <c:pt idx="51">
                  <c:v>43.925330047044</c:v>
                </c:pt>
                <c:pt idx="52">
                  <c:v>45.41337102902094</c:v>
                </c:pt>
                <c:pt idx="53">
                  <c:v>46.90419655705084</c:v>
                </c:pt>
                <c:pt idx="54">
                  <c:v>48.39682244823677</c:v>
                </c:pt>
                <c:pt idx="55">
                  <c:v>49.89030089907362</c:v>
                </c:pt>
                <c:pt idx="56">
                  <c:v>51.38372024052516</c:v>
                </c:pt>
                <c:pt idx="57">
                  <c:v>52.87620461305117</c:v>
                </c:pt>
                <c:pt idx="58">
                  <c:v>54.36691357035694</c:v>
                </c:pt>
                <c:pt idx="59">
                  <c:v>55.85504161995822</c:v>
                </c:pt>
                <c:pt idx="60">
                  <c:v>57.3398177080194</c:v>
                </c:pt>
                <c:pt idx="61">
                  <c:v>58.82050465533355</c:v>
                </c:pt>
                <c:pt idx="62">
                  <c:v>60.29639855076253</c:v>
                </c:pt>
                <c:pt idx="63">
                  <c:v>61.76682810794416</c:v>
                </c:pt>
                <c:pt idx="64">
                  <c:v>63.23115399059686</c:v>
                </c:pt>
                <c:pt idx="65">
                  <c:v>64.68876811130966</c:v>
                </c:pt>
                <c:pt idx="66">
                  <c:v>66.13909290829365</c:v>
                </c:pt>
                <c:pt idx="67">
                  <c:v>67.58158060418875</c:v>
                </c:pt>
                <c:pt idx="68">
                  <c:v>69.01571245066343</c:v>
                </c:pt>
                <c:pt idx="69">
                  <c:v>70.44099796221553</c:v>
                </c:pt>
                <c:pt idx="70">
                  <c:v>71.85697414227685</c:v>
                </c:pt>
                <c:pt idx="71">
                  <c:v>73.26320470443828</c:v>
                </c:pt>
                <c:pt idx="72">
                  <c:v>74.65927929135088</c:v>
                </c:pt>
                <c:pt idx="73">
                  <c:v>76.0448126936132</c:v>
                </c:pt>
                <c:pt idx="74">
                  <c:v>77.41944407072935</c:v>
                </c:pt>
                <c:pt idx="75">
                  <c:v>78.7828361760137</c:v>
                </c:pt>
                <c:pt idx="76">
                  <c:v>80.13467458712451</c:v>
                </c:pt>
                <c:pt idx="77">
                  <c:v>81.47466694373007</c:v>
                </c:pt>
                <c:pt idx="78">
                  <c:v>82.80254219364599</c:v>
                </c:pt>
                <c:pt idx="79">
                  <c:v>84.11804984863019</c:v>
                </c:pt>
                <c:pt idx="80">
                  <c:v>85.42095925088196</c:v>
                </c:pt>
                <c:pt idx="81">
                  <c:v>86.71105885116137</c:v>
                </c:pt>
                <c:pt idx="82">
                  <c:v>87.98815549932785</c:v>
                </c:pt>
                <c:pt idx="83">
                  <c:v>89.25207374798569</c:v>
                </c:pt>
                <c:pt idx="84">
                  <c:v>90.50265516982493</c:v>
                </c:pt>
                <c:pt idx="85">
                  <c:v>91.73975768915416</c:v>
                </c:pt>
                <c:pt idx="86">
                  <c:v>92.96325492803624</c:v>
                </c:pt>
                <c:pt idx="87">
                  <c:v>94.17303556736168</c:v>
                </c:pt>
                <c:pt idx="88">
                  <c:v>95.3690027231239</c:v>
                </c:pt>
                <c:pt idx="89">
                  <c:v>96.55107333809586</c:v>
                </c:pt>
                <c:pt idx="90">
                  <c:v>97.71917758904893</c:v>
                </c:pt>
                <c:pt idx="91">
                  <c:v>98.87325830960242</c:v>
                </c:pt>
                <c:pt idx="92">
                  <c:v>100.0132704287426</c:v>
                </c:pt>
                <c:pt idx="93">
                  <c:v>101.139180425008</c:v>
                </c:pt>
                <c:pt idx="94">
                  <c:v>102.2509657962968</c:v>
                </c:pt>
                <c:pt idx="95">
                  <c:v>103.3486145452175</c:v>
                </c:pt>
                <c:pt idx="96">
                  <c:v>104.4321246798715</c:v>
                </c:pt>
                <c:pt idx="97">
                  <c:v>105.5015037299297</c:v>
                </c:pt>
                <c:pt idx="98">
                  <c:v>106.5567682778356</c:v>
                </c:pt>
                <c:pt idx="99">
                  <c:v>107.5979435049508</c:v>
                </c:pt>
                <c:pt idx="100">
                  <c:v>108.6250627524327</c:v>
                </c:pt>
                <c:pt idx="101">
                  <c:v>109.6381670966215</c:v>
                </c:pt>
                <c:pt idx="102">
                  <c:v>110.6373049386964</c:v>
                </c:pt>
                <c:pt idx="103">
                  <c:v>111.6225316083471</c:v>
                </c:pt>
                <c:pt idx="104">
                  <c:v>112.5939089811971</c:v>
                </c:pt>
                <c:pt idx="105">
                  <c:v>113.5515051097048</c:v>
                </c:pt>
                <c:pt idx="106">
                  <c:v>114.495393867261</c:v>
                </c:pt>
                <c:pt idx="107">
                  <c:v>115.4256546051933</c:v>
                </c:pt>
                <c:pt idx="108">
                  <c:v>116.3423718223867</c:v>
                </c:pt>
                <c:pt idx="109">
                  <c:v>117.2456348472197</c:v>
                </c:pt>
                <c:pt idx="110">
                  <c:v>118.1355375315197</c:v>
                </c:pt>
                <c:pt idx="111">
                  <c:v>119.0121779562328</c:v>
                </c:pt>
                <c:pt idx="112">
                  <c:v>119.8756581485074</c:v>
                </c:pt>
                <c:pt idx="113">
                  <c:v>120.7260838098875</c:v>
                </c:pt>
                <c:pt idx="114">
                  <c:v>121.5635640553153</c:v>
                </c:pt>
                <c:pt idx="115">
                  <c:v>122.3882111626412</c:v>
                </c:pt>
                <c:pt idx="116">
                  <c:v>123.2001403323428</c:v>
                </c:pt>
                <c:pt idx="117">
                  <c:v>123.9994694571578</c:v>
                </c:pt>
                <c:pt idx="118">
                  <c:v>124.7863189013368</c:v>
                </c:pt>
                <c:pt idx="119">
                  <c:v>125.5608112892266</c:v>
                </c:pt>
                <c:pt idx="120">
                  <c:v>126.323071302899</c:v>
                </c:pt>
                <c:pt idx="121">
                  <c:v>127.0732254885427</c:v>
                </c:pt>
                <c:pt idx="122">
                  <c:v>127.8114020713414</c:v>
                </c:pt>
                <c:pt idx="123">
                  <c:v>128.5377307785662</c:v>
                </c:pt>
                <c:pt idx="124">
                  <c:v>129.2523426706143</c:v>
                </c:pt>
                <c:pt idx="125">
                  <c:v>129.9553699797319</c:v>
                </c:pt>
                <c:pt idx="126">
                  <c:v>130.6469459561647</c:v>
                </c:pt>
                <c:pt idx="127">
                  <c:v>131.3272047214833</c:v>
                </c:pt>
                <c:pt idx="128">
                  <c:v>131.9962811288383</c:v>
                </c:pt>
                <c:pt idx="129">
                  <c:v>132.6543106299048</c:v>
                </c:pt>
                <c:pt idx="130">
                  <c:v>133.3014291482797</c:v>
                </c:pt>
                <c:pt idx="131">
                  <c:v>133.9377729591053</c:v>
                </c:pt>
                <c:pt idx="132">
                  <c:v>134.5634785746921</c:v>
                </c:pt>
                <c:pt idx="133">
                  <c:v>135.1786826359275</c:v>
                </c:pt>
                <c:pt idx="134">
                  <c:v>135.7835218092532</c:v>
                </c:pt>
                <c:pt idx="135">
                  <c:v>136.3781326890098</c:v>
                </c:pt>
                <c:pt idx="136">
                  <c:v>136.9626517049435</c:v>
                </c:pt>
                <c:pt idx="137">
                  <c:v>137.5372150346831</c:v>
                </c:pt>
                <c:pt idx="138">
                  <c:v>138.1019585209953</c:v>
                </c:pt>
                <c:pt idx="139">
                  <c:v>138.6570175936353</c:v>
                </c:pt>
                <c:pt idx="140">
                  <c:v>139.202527195614</c:v>
                </c:pt>
                <c:pt idx="141">
                  <c:v>139.7386217137076</c:v>
                </c:pt>
                <c:pt idx="142">
                  <c:v>140.265434913042</c:v>
                </c:pt>
                <c:pt idx="143">
                  <c:v>140.7830998755894</c:v>
                </c:pt>
                <c:pt idx="144">
                  <c:v>141.2917489424176</c:v>
                </c:pt>
                <c:pt idx="145">
                  <c:v>141.7915136595419</c:v>
                </c:pt>
                <c:pt idx="146">
                  <c:v>142.2825247272286</c:v>
                </c:pt>
                <c:pt idx="147">
                  <c:v>142.7649119526085</c:v>
                </c:pt>
                <c:pt idx="148">
                  <c:v>143.238804205462</c:v>
                </c:pt>
                <c:pt idx="149">
                  <c:v>143.7043293770408</c:v>
                </c:pt>
                <c:pt idx="150">
                  <c:v>144.1616143417985</c:v>
                </c:pt>
                <c:pt idx="151">
                  <c:v>144.6107849219023</c:v>
                </c:pt>
                <c:pt idx="152">
                  <c:v>145.0519658544084</c:v>
                </c:pt>
                <c:pt idx="153">
                  <c:v>145.485280760981</c:v>
                </c:pt>
                <c:pt idx="154">
                  <c:v>145.9108521200458</c:v>
                </c:pt>
                <c:pt idx="155">
                  <c:v>146.3288012412665</c:v>
                </c:pt>
                <c:pt idx="156">
                  <c:v>146.7392482422407</c:v>
                </c:pt>
                <c:pt idx="157">
                  <c:v>147.1423120273151</c:v>
                </c:pt>
                <c:pt idx="158">
                  <c:v>147.5381102684207</c:v>
                </c:pt>
                <c:pt idx="159">
                  <c:v>147.926759387836</c:v>
                </c:pt>
                <c:pt idx="160">
                  <c:v>148.3083745427871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'COLE2 forest types-live tree C '!$D$12</c:f>
              <c:strCache>
                <c:ptCount val="1"/>
                <c:pt idx="0">
                  <c:v>Regenerated CMixCon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'!$D$13:$D$173</c:f>
              <c:numCache>
                <c:formatCode>0</c:formatCode>
                <c:ptCount val="161"/>
                <c:pt idx="80">
                  <c:v>0.0</c:v>
                </c:pt>
                <c:pt idx="81">
                  <c:v>0.00668801632245595</c:v>
                </c:pt>
                <c:pt idx="82">
                  <c:v>0.0504185326109012</c:v>
                </c:pt>
                <c:pt idx="83">
                  <c:v>0.160413357645756</c:v>
                </c:pt>
                <c:pt idx="84">
                  <c:v>0.35859718815809</c:v>
                </c:pt>
                <c:pt idx="85">
                  <c:v>0.660785573896258</c:v>
                </c:pt>
                <c:pt idx="86">
                  <c:v>1.077708464550237</c:v>
                </c:pt>
                <c:pt idx="87">
                  <c:v>1.615890329645917</c:v>
                </c:pt>
                <c:pt idx="88">
                  <c:v>2.278405281062679</c:v>
                </c:pt>
                <c:pt idx="89">
                  <c:v>3.06552337058766</c:v>
                </c:pt>
                <c:pt idx="90">
                  <c:v>3.975262246372517</c:v>
                </c:pt>
                <c:pt idx="91">
                  <c:v>5.003856600881361</c:v>
                </c:pt>
                <c:pt idx="92">
                  <c:v>6.146156301122398</c:v>
                </c:pt>
                <c:pt idx="93">
                  <c:v>7.395962735068286</c:v>
                </c:pt>
                <c:pt idx="94">
                  <c:v>8.746311714465289</c:v>
                </c:pt>
                <c:pt idx="95">
                  <c:v>10.18971022450242</c:v>
                </c:pt>
                <c:pt idx="96">
                  <c:v>11.71833338808361</c:v>
                </c:pt>
                <c:pt idx="97">
                  <c:v>13.32418720171437</c:v>
                </c:pt>
                <c:pt idx="98">
                  <c:v>14.99924188802333</c:v>
                </c:pt>
                <c:pt idx="99">
                  <c:v>16.7355400849764</c:v>
                </c:pt>
                <c:pt idx="100">
                  <c:v>18.5252835435601</c:v>
                </c:pt>
                <c:pt idx="101">
                  <c:v>20.360901524977</c:v>
                </c:pt>
                <c:pt idx="102">
                  <c:v>22.2351036671383</c:v>
                </c:pt>
                <c:pt idx="103">
                  <c:v>24.14091972133881</c:v>
                </c:pt>
                <c:pt idx="104">
                  <c:v>26.07172823716755</c:v>
                </c:pt>
                <c:pt idx="105">
                  <c:v>28.02127599139918</c:v>
                </c:pt>
                <c:pt idx="106">
                  <c:v>29.98368970993027</c:v>
                </c:pt>
                <c:pt idx="107">
                  <c:v>31.9534814164577</c:v>
                </c:pt>
                <c:pt idx="108">
                  <c:v>33.92554855373363</c:v>
                </c:pt>
                <c:pt idx="109">
                  <c:v>35.89516985952151</c:v>
                </c:pt>
                <c:pt idx="110">
                  <c:v>37.85799783686052</c:v>
                </c:pt>
                <c:pt idx="111">
                  <c:v>39.81004853431885</c:v>
                </c:pt>
                <c:pt idx="112">
                  <c:v>41.74768924428267</c:v>
                </c:pt>
                <c:pt idx="113">
                  <c:v>43.6676246339707</c:v>
                </c:pt>
                <c:pt idx="114">
                  <c:v>45.56688174300185</c:v>
                </c:pt>
                <c:pt idx="115">
                  <c:v>47.44279421141578</c:v>
                </c:pt>
                <c:pt idx="116">
                  <c:v>49.2929860416739</c:v>
                </c:pt>
                <c:pt idx="117">
                  <c:v>51.11535514614482</c:v>
                </c:pt>
                <c:pt idx="118">
                  <c:v>52.90805688683921</c:v>
                </c:pt>
                <c:pt idx="119">
                  <c:v>54.6694877757727</c:v>
                </c:pt>
                <c:pt idx="120">
                  <c:v>56.39826947148036</c:v>
                </c:pt>
                <c:pt idx="121">
                  <c:v>58.09323317916701</c:v>
                </c:pt>
                <c:pt idx="122">
                  <c:v>59.75340453812044</c:v>
                </c:pt>
                <c:pt idx="123">
                  <c:v>61.37798905978897</c:v>
                </c:pt>
                <c:pt idx="124">
                  <c:v>62.9663581628481</c:v>
                </c:pt>
                <c:pt idx="125">
                  <c:v>64.51803583722602</c:v>
                </c:pt>
                <c:pt idx="126">
                  <c:v>66.03268595705948</c:v>
                </c:pt>
                <c:pt idx="127">
                  <c:v>67.51010025258091</c:v>
                </c:pt>
                <c:pt idx="128">
                  <c:v>68.95018694271826</c:v>
                </c:pt>
                <c:pt idx="129">
                  <c:v>70.35296002346652</c:v>
                </c:pt>
                <c:pt idx="130">
                  <c:v>71.7185292016597</c:v>
                </c:pt>
                <c:pt idx="131">
                  <c:v>73.0470904594357</c:v>
                </c:pt>
                <c:pt idx="132">
                  <c:v>74.33891723129203</c:v>
                </c:pt>
                <c:pt idx="133">
                  <c:v>75.59435217302817</c:v>
                </c:pt>
                <c:pt idx="134">
                  <c:v>76.81379949994392</c:v>
                </c:pt>
                <c:pt idx="135">
                  <c:v>77.99771787030171</c:v>
                </c:pt>
                <c:pt idx="136">
                  <c:v>79.146613789177</c:v>
                </c:pt>
                <c:pt idx="137">
                  <c:v>80.26103550733013</c:v>
                </c:pt>
                <c:pt idx="138">
                  <c:v>81.34156738957395</c:v>
                </c:pt>
                <c:pt idx="139">
                  <c:v>82.38882472721718</c:v>
                </c:pt>
                <c:pt idx="140">
                  <c:v>83.40344896949128</c:v>
                </c:pt>
                <c:pt idx="141">
                  <c:v>84.38610334936986</c:v>
                </c:pt>
                <c:pt idx="142">
                  <c:v>85.33746887983068</c:v>
                </c:pt>
                <c:pt idx="143">
                  <c:v>86.25824069735708</c:v>
                </c:pt>
                <c:pt idx="144">
                  <c:v>87.14912473030602</c:v>
                </c:pt>
                <c:pt idx="145">
                  <c:v>88.01083467065497</c:v>
                </c:pt>
                <c:pt idx="146">
                  <c:v>88.84408922856835</c:v>
                </c:pt>
                <c:pt idx="147">
                  <c:v>89.64960965017287</c:v>
                </c:pt>
                <c:pt idx="148">
                  <c:v>90.42811747989307</c:v>
                </c:pt>
                <c:pt idx="149">
                  <c:v>91.18033254965907</c:v>
                </c:pt>
                <c:pt idx="150">
                  <c:v>91.90697117825042</c:v>
                </c:pt>
                <c:pt idx="151">
                  <c:v>92.60874456497581</c:v>
                </c:pt>
                <c:pt idx="152">
                  <c:v>93.28635736280309</c:v>
                </c:pt>
                <c:pt idx="153">
                  <c:v>93.94050641694188</c:v>
                </c:pt>
                <c:pt idx="154">
                  <c:v>94.57187965573975</c:v>
                </c:pt>
                <c:pt idx="155">
                  <c:v>95.18115512158023</c:v>
                </c:pt>
                <c:pt idx="156">
                  <c:v>95.76900013026282</c:v>
                </c:pt>
                <c:pt idx="157">
                  <c:v>96.33607054810381</c:v>
                </c:pt>
                <c:pt idx="158">
                  <c:v>96.88301017671954</c:v>
                </c:pt>
                <c:pt idx="159">
                  <c:v>97.41045023613991</c:v>
                </c:pt>
                <c:pt idx="160">
                  <c:v>97.91900893755162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'COLE2 forest types-live tree C '!$E$12</c:f>
              <c:strCache>
                <c:ptCount val="1"/>
                <c:pt idx="0">
                  <c:v>Let grow DougFir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'!$E$13:$E$173</c:f>
              <c:numCache>
                <c:formatCode>0</c:formatCode>
                <c:ptCount val="16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90.65898548408208</c:v>
                </c:pt>
                <c:pt idx="42">
                  <c:v>94.01952999564885</c:v>
                </c:pt>
                <c:pt idx="43">
                  <c:v>97.35918130628455</c:v>
                </c:pt>
                <c:pt idx="44">
                  <c:v>100.6748544495284</c:v>
                </c:pt>
                <c:pt idx="45">
                  <c:v>103.9636968225951</c:v>
                </c:pt>
                <c:pt idx="46">
                  <c:v>107.2230795024452</c:v>
                </c:pt>
                <c:pt idx="47">
                  <c:v>110.450588372964</c:v>
                </c:pt>
                <c:pt idx="48">
                  <c:v>113.6440151422294</c:v>
                </c:pt>
                <c:pt idx="49">
                  <c:v>116.8013483181562</c:v>
                </c:pt>
                <c:pt idx="50">
                  <c:v>119.9207642012678</c:v>
                </c:pt>
                <c:pt idx="51">
                  <c:v>123.0006179448472</c:v>
                </c:pt>
                <c:pt idx="52">
                  <c:v>126.0394347251612</c:v>
                </c:pt>
                <c:pt idx="53">
                  <c:v>129.0359010577368</c:v>
                </c:pt>
                <c:pt idx="54">
                  <c:v>131.9888562897194</c:v>
                </c:pt>
                <c:pt idx="55">
                  <c:v>134.897284293071</c:v>
                </c:pt>
                <c:pt idx="56">
                  <c:v>137.7603053787188</c:v>
                </c:pt>
                <c:pt idx="57">
                  <c:v>140.5771684476618</c:v>
                </c:pt>
                <c:pt idx="58">
                  <c:v>143.3472433914426</c:v>
                </c:pt>
                <c:pt idx="59">
                  <c:v>146.0700137512347</c:v>
                </c:pt>
                <c:pt idx="60">
                  <c:v>148.7450696420345</c:v>
                </c:pt>
                <c:pt idx="61">
                  <c:v>151.3721009460461</c:v>
                </c:pt>
                <c:pt idx="62">
                  <c:v>153.9508907772677</c:v>
                </c:pt>
                <c:pt idx="63">
                  <c:v>156.4813092174835</c:v>
                </c:pt>
                <c:pt idx="64">
                  <c:v>158.9633073223278</c:v>
                </c:pt>
                <c:pt idx="65">
                  <c:v>161.3969113947682</c:v>
                </c:pt>
                <c:pt idx="66">
                  <c:v>163.7822175222357</c:v>
                </c:pt>
                <c:pt idx="67">
                  <c:v>166.1193863726976</c:v>
                </c:pt>
                <c:pt idx="68">
                  <c:v>168.4086382441849</c:v>
                </c:pt>
                <c:pt idx="69">
                  <c:v>170.6502483616484</c:v>
                </c:pt>
                <c:pt idx="70">
                  <c:v>172.8445424145046</c:v>
                </c:pt>
                <c:pt idx="71">
                  <c:v>174.9918923278212</c:v>
                </c:pt>
                <c:pt idx="72">
                  <c:v>177.092712259786</c:v>
                </c:pt>
                <c:pt idx="73">
                  <c:v>179.1474548178718</c:v>
                </c:pt>
                <c:pt idx="74">
                  <c:v>181.1566074859589</c:v>
                </c:pt>
                <c:pt idx="75">
                  <c:v>183.1206892545848</c:v>
                </c:pt>
                <c:pt idx="76">
                  <c:v>185.040247446456</c:v>
                </c:pt>
                <c:pt idx="77">
                  <c:v>186.9158547293684</c:v>
                </c:pt>
                <c:pt idx="78">
                  <c:v>188.7481063087381</c:v>
                </c:pt>
                <c:pt idx="79">
                  <c:v>190.5376172920277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'COLE2 forest types-live tree C '!$F$12</c:f>
              <c:strCache>
                <c:ptCount val="1"/>
                <c:pt idx="0">
                  <c:v>Regenerated DougFir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'!$F$13:$F$173</c:f>
              <c:numCache>
                <c:formatCode>0</c:formatCode>
                <c:ptCount val="161"/>
                <c:pt idx="80">
                  <c:v>0.0</c:v>
                </c:pt>
                <c:pt idx="81">
                  <c:v>0.023299439689354</c:v>
                </c:pt>
                <c:pt idx="82">
                  <c:v>0.173089405647495</c:v>
                </c:pt>
                <c:pt idx="83">
                  <c:v>0.542813423617352</c:v>
                </c:pt>
                <c:pt idx="84">
                  <c:v>1.196311362151283</c:v>
                </c:pt>
                <c:pt idx="85">
                  <c:v>2.173815052139461</c:v>
                </c:pt>
                <c:pt idx="86">
                  <c:v>3.496916297787195</c:v>
                </c:pt>
                <c:pt idx="87">
                  <c:v>5.17266943052747</c:v>
                </c:pt>
                <c:pt idx="88">
                  <c:v>7.196966127491617</c:v>
                </c:pt>
                <c:pt idx="89">
                  <c:v>9.557299366271184</c:v>
                </c:pt>
                <c:pt idx="90">
                  <c:v>12.23501560219317</c:v>
                </c:pt>
                <c:pt idx="91">
                  <c:v>15.20713909103712</c:v>
                </c:pt>
                <c:pt idx="92">
                  <c:v>18.4478393599361</c:v>
                </c:pt>
                <c:pt idx="93">
                  <c:v>21.92960182714282</c:v>
                </c:pt>
                <c:pt idx="94">
                  <c:v>25.62415220888978</c:v>
                </c:pt>
                <c:pt idx="95">
                  <c:v>29.50317739008753</c:v>
                </c:pt>
                <c:pt idx="96">
                  <c:v>33.53887867066924</c:v>
                </c:pt>
                <c:pt idx="97">
                  <c:v>37.70438755593841</c:v>
                </c:pt>
                <c:pt idx="98">
                  <c:v>41.97406938744024</c:v>
                </c:pt>
                <c:pt idx="99">
                  <c:v>46.32373598237774</c:v>
                </c:pt>
                <c:pt idx="100">
                  <c:v>50.73078495468293</c:v>
                </c:pt>
                <c:pt idx="101">
                  <c:v>55.1742804356626</c:v>
                </c:pt>
                <c:pt idx="102">
                  <c:v>59.63498741640741</c:v>
                </c:pt>
                <c:pt idx="103">
                  <c:v>64.09536982929194</c:v>
                </c:pt>
                <c:pt idx="104">
                  <c:v>68.53956071329945</c:v>
                </c:pt>
                <c:pt idx="105">
                  <c:v>72.95331131754322</c:v>
                </c:pt>
                <c:pt idx="106">
                  <c:v>77.32392474651278</c:v>
                </c:pt>
                <c:pt idx="107">
                  <c:v>81.64017870281204</c:v>
                </c:pt>
                <c:pt idx="108">
                  <c:v>85.89224100741715</c:v>
                </c:pt>
                <c:pt idx="109">
                  <c:v>90.07158084728101</c:v>
                </c:pt>
                <c:pt idx="110">
                  <c:v>94.17087809291407</c:v>
                </c:pt>
                <c:pt idx="111">
                  <c:v>98.18393252518453</c:v>
                </c:pt>
                <c:pt idx="112">
                  <c:v>102.1055743946893</c:v>
                </c:pt>
                <c:pt idx="113">
                  <c:v>105.9315773947817</c:v>
                </c:pt>
                <c:pt idx="114">
                  <c:v>109.6585748489354</c:v>
                </c:pt>
                <c:pt idx="115">
                  <c:v>113.2839796845767</c:v>
                </c:pt>
                <c:pt idx="116">
                  <c:v>116.8059085803754</c:v>
                </c:pt>
                <c:pt idx="117">
                  <c:v>120.2231105250745</c:v>
                </c:pt>
                <c:pt idx="118">
                  <c:v>123.5348999072007</c:v>
                </c:pt>
                <c:pt idx="119">
                  <c:v>126.7410941613137</c:v>
                </c:pt>
                <c:pt idx="120">
                  <c:v>129.8419559235024</c:v>
                </c:pt>
                <c:pt idx="121">
                  <c:v>132.8381395929877</c:v>
                </c:pt>
                <c:pt idx="122">
                  <c:v>135.7306421548784</c:v>
                </c:pt>
                <c:pt idx="123">
                  <c:v>138.5207580887904</c:v>
                </c:pt>
                <c:pt idx="124">
                  <c:v>141.2100381670281</c:v>
                </c:pt>
                <c:pt idx="125">
                  <c:v>143.8002519325306</c:v>
                </c:pt>
                <c:pt idx="126">
                  <c:v>146.2933536393292</c:v>
                </c:pt>
                <c:pt idx="127">
                  <c:v>148.6914514355723</c:v>
                </c:pt>
                <c:pt idx="128">
                  <c:v>150.9967795702391</c:v>
                </c:pt>
                <c:pt idx="129">
                  <c:v>153.2116734086124</c:v>
                </c:pt>
                <c:pt idx="130">
                  <c:v>155.3385470477245</c:v>
                </c:pt>
                <c:pt idx="131">
                  <c:v>157.3798733307425</c:v>
                </c:pt>
                <c:pt idx="132">
                  <c:v>159.3381660681544</c:v>
                </c:pt>
                <c:pt idx="133">
                  <c:v>161.2159642832814</c:v>
                </c:pt>
                <c:pt idx="134">
                  <c:v>163.0158183097519</c:v>
                </c:pt>
                <c:pt idx="135">
                  <c:v>164.7402775789108</c:v>
                </c:pt>
                <c:pt idx="136">
                  <c:v>166.3918799454804</c:v>
                </c:pt>
                <c:pt idx="137">
                  <c:v>167.9731424100191</c:v>
                </c:pt>
                <c:pt idx="138">
                  <c:v>169.4865531067011</c:v>
                </c:pt>
                <c:pt idx="139">
                  <c:v>170.9345644345898</c:v>
                </c:pt>
                <c:pt idx="140">
                  <c:v>172.3195872198431</c:v>
                </c:pt>
                <c:pt idx="141">
                  <c:v>173.6439858051126</c:v>
                </c:pt>
                <c:pt idx="142">
                  <c:v>174.9100739707693</c:v>
                </c:pt>
                <c:pt idx="143">
                  <c:v>176.1201116004789</c:v>
                </c:pt>
                <c:pt idx="144">
                  <c:v>177.2763020110622</c:v>
                </c:pt>
                <c:pt idx="145">
                  <c:v>178.3807898735142</c:v>
                </c:pt>
                <c:pt idx="146">
                  <c:v>179.4356596585163</c:v>
                </c:pt>
                <c:pt idx="147">
                  <c:v>180.442934545793</c:v>
                </c:pt>
                <c:pt idx="148">
                  <c:v>181.4045757422317</c:v>
                </c:pt>
                <c:pt idx="149">
                  <c:v>182.3224821588415</c:v>
                </c:pt>
                <c:pt idx="150">
                  <c:v>183.198490401375</c:v>
                </c:pt>
                <c:pt idx="151">
                  <c:v>184.034375033817</c:v>
                </c:pt>
                <c:pt idx="152">
                  <c:v>184.8318490779611</c:v>
                </c:pt>
                <c:pt idx="153">
                  <c:v>185.5925647159808</c:v>
                </c:pt>
                <c:pt idx="154">
                  <c:v>186.3181141662764</c:v>
                </c:pt>
                <c:pt idx="155">
                  <c:v>187.0100307059605</c:v>
                </c:pt>
                <c:pt idx="156">
                  <c:v>187.6697898161565</c:v>
                </c:pt>
                <c:pt idx="157">
                  <c:v>188.2988104288468</c:v>
                </c:pt>
                <c:pt idx="158">
                  <c:v>188.8984562563364</c:v>
                </c:pt>
                <c:pt idx="159">
                  <c:v>189.47003718651</c:v>
                </c:pt>
                <c:pt idx="160">
                  <c:v>190.0148107289847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'COLE2 forest types-live tree C '!$G$12</c:f>
              <c:strCache>
                <c:ptCount val="1"/>
                <c:pt idx="0">
                  <c:v>Let grow PPine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'!$G$13:$G$173</c:f>
              <c:numCache>
                <c:formatCode>0</c:formatCode>
                <c:ptCount val="161"/>
                <c:pt idx="0">
                  <c:v>0.0</c:v>
                </c:pt>
                <c:pt idx="1">
                  <c:v>0.00529543315093321</c:v>
                </c:pt>
                <c:pt idx="2">
                  <c:v>0.039920352483699</c:v>
                </c:pt>
                <c:pt idx="3">
                  <c:v>0.127011982473438</c:v>
                </c:pt>
                <c:pt idx="4">
                  <c:v>0.283929845031608</c:v>
                </c:pt>
                <c:pt idx="5">
                  <c:v>0.523196365702608</c:v>
                </c:pt>
                <c:pt idx="6">
                  <c:v>0.853307296972173</c:v>
                </c:pt>
                <c:pt idx="7">
                  <c:v>1.279428579016562</c:v>
                </c:pt>
                <c:pt idx="8">
                  <c:v>1.803994230111283</c:v>
                </c:pt>
                <c:pt idx="9">
                  <c:v>2.427218071682171</c:v>
                </c:pt>
                <c:pt idx="10">
                  <c:v>3.147530518490732</c:v>
                </c:pt>
                <c:pt idx="11">
                  <c:v>3.961950277820613</c:v>
                </c:pt>
                <c:pt idx="12">
                  <c:v>4.866399580769708</c:v>
                </c:pt>
                <c:pt idx="13">
                  <c:v>5.855970494396955</c:v>
                </c:pt>
                <c:pt idx="14">
                  <c:v>6.925148918321895</c:v>
                </c:pt>
                <c:pt idx="15">
                  <c:v>8.068002038221493</c:v>
                </c:pt>
                <c:pt idx="16">
                  <c:v>9.278334278071605</c:v>
                </c:pt>
                <c:pt idx="17">
                  <c:v>10.54981615105994</c:v>
                </c:pt>
                <c:pt idx="18">
                  <c:v>11.87608984535758</c:v>
                </c:pt>
                <c:pt idx="19">
                  <c:v>13.25085488610354</c:v>
                </c:pt>
                <c:pt idx="20">
                  <c:v>14.66793678083937</c:v>
                </c:pt>
                <c:pt idx="21">
                  <c:v>16.12134117499531</c:v>
                </c:pt>
                <c:pt idx="22">
                  <c:v>17.60529571048701</c:v>
                </c:pt>
                <c:pt idx="23">
                  <c:v>19.11428148839374</c:v>
                </c:pt>
                <c:pt idx="24">
                  <c:v>20.64305578107804</c:v>
                </c:pt>
                <c:pt idx="25">
                  <c:v>22.18666741558053</c:v>
                </c:pt>
                <c:pt idx="26">
                  <c:v>23.74046605480687</c:v>
                </c:pt>
                <c:pt idx="27">
                  <c:v>25.30010643250085</c:v>
                </c:pt>
                <c:pt idx="28">
                  <c:v>26.8615484492515</c:v>
                </c:pt>
                <c:pt idx="29">
                  <c:v>28.42105390716035</c:v>
                </c:pt>
                <c:pt idx="30">
                  <c:v>29.9751805479523</c:v>
                </c:pt>
                <c:pt idx="31">
                  <c:v>31.52077396119134</c:v>
                </c:pt>
                <c:pt idx="32">
                  <c:v>33.05495784403992</c:v>
                </c:pt>
                <c:pt idx="33">
                  <c:v>34.5751230200828</c:v>
                </c:pt>
                <c:pt idx="34">
                  <c:v>36.07891556071104</c:v>
                </c:pt>
                <c:pt idx="35">
                  <c:v>37.56422429719454</c:v>
                </c:pt>
                <c:pt idx="36">
                  <c:v>39.02916796376993</c:v>
                </c:pt>
                <c:pt idx="37">
                  <c:v>40.4720821708794</c:v>
                </c:pt>
                <c:pt idx="38">
                  <c:v>41.89150637227291</c:v>
                </c:pt>
                <c:pt idx="39">
                  <c:v>43.28617095929218</c:v>
                </c:pt>
                <c:pt idx="40">
                  <c:v>44.65498458964156</c:v>
                </c:pt>
                <c:pt idx="41">
                  <c:v>45.99702183574933</c:v>
                </c:pt>
                <c:pt idx="42">
                  <c:v>47.31151121893365</c:v>
                </c:pt>
                <c:pt idx="43">
                  <c:v>48.59782367957332</c:v>
                </c:pt>
                <c:pt idx="44">
                  <c:v>49.85546151996193</c:v>
                </c:pt>
                <c:pt idx="45">
                  <c:v>51.08404784515896</c:v>
                </c:pt>
                <c:pt idx="46">
                  <c:v>52.28331651765013</c:v>
                </c:pt>
                <c:pt idx="47">
                  <c:v>53.45310263373632</c:v>
                </c:pt>
                <c:pt idx="48">
                  <c:v>54.59333352306086</c:v>
                </c:pt>
                <c:pt idx="49">
                  <c:v>55.70402026736343</c:v>
                </c:pt>
                <c:pt idx="50">
                  <c:v>56.78524973024868</c:v>
                </c:pt>
                <c:pt idx="51">
                  <c:v>57.83717708632444</c:v>
                </c:pt>
                <c:pt idx="52">
                  <c:v>58.86001883537671</c:v>
                </c:pt>
                <c:pt idx="53">
                  <c:v>59.85404628518835</c:v>
                </c:pt>
                <c:pt idx="54">
                  <c:v>60.8195794850827</c:v>
                </c:pt>
                <c:pt idx="55">
                  <c:v>61.75698159119617</c:v>
                </c:pt>
                <c:pt idx="56">
                  <c:v>62.6666536437832</c:v>
                </c:pt>
                <c:pt idx="57">
                  <c:v>63.54902973646907</c:v>
                </c:pt>
                <c:pt idx="58">
                  <c:v>64.40457255723975</c:v>
                </c:pt>
                <c:pt idx="59">
                  <c:v>65.2337692810416</c:v>
                </c:pt>
                <c:pt idx="60">
                  <c:v>66.03712779412397</c:v>
                </c:pt>
                <c:pt idx="61">
                  <c:v>66.81517323065304</c:v>
                </c:pt>
                <c:pt idx="62">
                  <c:v>67.568444802635</c:v>
                </c:pt>
                <c:pt idx="63">
                  <c:v>68.29749290477597</c:v>
                </c:pt>
                <c:pt idx="64">
                  <c:v>69.00287647656465</c:v>
                </c:pt>
                <c:pt idx="65">
                  <c:v>69.68516060456403</c:v>
                </c:pt>
                <c:pt idx="66">
                  <c:v>70.3449143486339</c:v>
                </c:pt>
                <c:pt idx="67">
                  <c:v>70.98270877655656</c:v>
                </c:pt>
                <c:pt idx="68">
                  <c:v>71.59911519230041</c:v>
                </c:pt>
                <c:pt idx="69">
                  <c:v>72.1947035439161</c:v>
                </c:pt>
                <c:pt idx="70">
                  <c:v>72.77004099781429</c:v>
                </c:pt>
                <c:pt idx="71">
                  <c:v>73.32569066691433</c:v>
                </c:pt>
                <c:pt idx="72">
                  <c:v>73.86221048087816</c:v>
                </c:pt>
                <c:pt idx="73">
                  <c:v>74.38015218734608</c:v>
                </c:pt>
                <c:pt idx="74">
                  <c:v>74.88006047377122</c:v>
                </c:pt>
                <c:pt idx="75">
                  <c:v>75.36247220010463</c:v>
                </c:pt>
                <c:pt idx="76">
                  <c:v>75.82791573320974</c:v>
                </c:pt>
                <c:pt idx="77">
                  <c:v>76.27691037448565</c:v>
                </c:pt>
                <c:pt idx="78">
                  <c:v>76.70996587275144</c:v>
                </c:pt>
                <c:pt idx="79">
                  <c:v>77.12758201498585</c:v>
                </c:pt>
                <c:pt idx="80">
                  <c:v>77.53024828803438</c:v>
                </c:pt>
                <c:pt idx="81">
                  <c:v>77.91844360488246</c:v>
                </c:pt>
                <c:pt idx="82">
                  <c:v>78.29263608955488</c:v>
                </c:pt>
                <c:pt idx="83">
                  <c:v>78.65328291513532</c:v>
                </c:pt>
                <c:pt idx="84">
                  <c:v>79.00083018981007</c:v>
                </c:pt>
                <c:pt idx="85">
                  <c:v>79.33571288622173</c:v>
                </c:pt>
                <c:pt idx="86">
                  <c:v>79.65835480978035</c:v>
                </c:pt>
                <c:pt idx="87">
                  <c:v>79.969168601917</c:v>
                </c:pt>
                <c:pt idx="88">
                  <c:v>80.26855577457831</c:v>
                </c:pt>
                <c:pt idx="89">
                  <c:v>80.55690677255792</c:v>
                </c:pt>
                <c:pt idx="90">
                  <c:v>80.83460106053325</c:v>
                </c:pt>
                <c:pt idx="91">
                  <c:v>81.10200723193434</c:v>
                </c:pt>
                <c:pt idx="92">
                  <c:v>81.35948313700867</c:v>
                </c:pt>
                <c:pt idx="93">
                  <c:v>81.60737602766868</c:v>
                </c:pt>
                <c:pt idx="94">
                  <c:v>81.84602271691436</c:v>
                </c:pt>
                <c:pt idx="95">
                  <c:v>82.07574975081495</c:v>
                </c:pt>
                <c:pt idx="96">
                  <c:v>82.29687359121062</c:v>
                </c:pt>
                <c:pt idx="97">
                  <c:v>82.50970080746025</c:v>
                </c:pt>
                <c:pt idx="98">
                  <c:v>82.71452827571238</c:v>
                </c:pt>
                <c:pt idx="99">
                  <c:v>82.9116433843179</c:v>
                </c:pt>
                <c:pt idx="100">
                  <c:v>83.1013242441325</c:v>
                </c:pt>
                <c:pt idx="101">
                  <c:v>83.28383990257653</c:v>
                </c:pt>
                <c:pt idx="102">
                  <c:v>83.45945056043081</c:v>
                </c:pt>
                <c:pt idx="103">
                  <c:v>83.628407790449</c:v>
                </c:pt>
                <c:pt idx="104">
                  <c:v>83.79095475695944</c:v>
                </c:pt>
                <c:pt idx="105">
                  <c:v>83.94732643571715</c:v>
                </c:pt>
                <c:pt idx="106">
                  <c:v>84.09774983334496</c:v>
                </c:pt>
                <c:pt idx="107">
                  <c:v>84.24244420577488</c:v>
                </c:pt>
                <c:pt idx="108">
                  <c:v>84.38162127516862</c:v>
                </c:pt>
                <c:pt idx="109">
                  <c:v>84.51548544485548</c:v>
                </c:pt>
                <c:pt idx="110">
                  <c:v>84.64423401188337</c:v>
                </c:pt>
                <c:pt idx="111">
                  <c:v>84.7680573768277</c:v>
                </c:pt>
                <c:pt idx="112">
                  <c:v>84.88713925055102</c:v>
                </c:pt>
                <c:pt idx="113">
                  <c:v>85.00165685764756</c:v>
                </c:pt>
                <c:pt idx="114">
                  <c:v>85.11178113634594</c:v>
                </c:pt>
                <c:pt idx="115">
                  <c:v>85.21767693467786</c:v>
                </c:pt>
                <c:pt idx="116">
                  <c:v>85.31950320275314</c:v>
                </c:pt>
                <c:pt idx="117">
                  <c:v>85.41741318100923</c:v>
                </c:pt>
                <c:pt idx="118">
                  <c:v>85.51155458433063</c:v>
                </c:pt>
                <c:pt idx="119">
                  <c:v>85.6020697819559</c:v>
                </c:pt>
                <c:pt idx="120">
                  <c:v>85.68909597311227</c:v>
                </c:pt>
                <c:pt idx="121">
                  <c:v>85.77276535833654</c:v>
                </c:pt>
                <c:pt idx="122">
                  <c:v>85.85320530645737</c:v>
                </c:pt>
                <c:pt idx="123">
                  <c:v>85.93053851723101</c:v>
                </c:pt>
                <c:pt idx="124">
                  <c:v>86.00488317963422</c:v>
                </c:pt>
                <c:pt idx="125">
                  <c:v>86.07635312583218</c:v>
                </c:pt>
                <c:pt idx="126">
                  <c:v>86.1450579808483</c:v>
                </c:pt>
                <c:pt idx="127">
                  <c:v>86.21110330797372</c:v>
                </c:pt>
                <c:pt idx="128">
                  <c:v>86.2745907499619</c:v>
                </c:pt>
                <c:pt idx="129">
                  <c:v>86.33561816606078</c:v>
                </c:pt>
                <c:pt idx="130">
                  <c:v>86.39427976494248</c:v>
                </c:pt>
                <c:pt idx="131">
                  <c:v>86.45066623359459</c:v>
                </c:pt>
                <c:pt idx="132">
                  <c:v>86.50486486224288</c:v>
                </c:pt>
                <c:pt idx="133">
                  <c:v>86.55695966537845</c:v>
                </c:pt>
                <c:pt idx="134">
                  <c:v>86.60703149896632</c:v>
                </c:pt>
                <c:pt idx="135">
                  <c:v>86.65515817391466</c:v>
                </c:pt>
                <c:pt idx="136">
                  <c:v>86.70141456588633</c:v>
                </c:pt>
                <c:pt idx="137">
                  <c:v>86.7458727215359</c:v>
                </c:pt>
                <c:pt idx="138">
                  <c:v>86.78860196125702</c:v>
                </c:pt>
                <c:pt idx="139">
                  <c:v>86.82966897852529</c:v>
                </c:pt>
                <c:pt idx="140">
                  <c:v>86.86913793592251</c:v>
                </c:pt>
                <c:pt idx="141">
                  <c:v>86.90707055792933</c:v>
                </c:pt>
                <c:pt idx="142">
                  <c:v>86.94352622057125</c:v>
                </c:pt>
                <c:pt idx="143">
                  <c:v>86.97856203800484</c:v>
                </c:pt>
                <c:pt idx="144">
                  <c:v>87.01223294612895</c:v>
                </c:pt>
                <c:pt idx="145">
                  <c:v>87.0445917833057</c:v>
                </c:pt>
                <c:pt idx="146">
                  <c:v>87.07568936827517</c:v>
                </c:pt>
                <c:pt idx="147">
                  <c:v>87.10557457534595</c:v>
                </c:pt>
                <c:pt idx="148">
                  <c:v>87.13429440694365</c:v>
                </c:pt>
                <c:pt idx="149">
                  <c:v>87.16189406359734</c:v>
                </c:pt>
                <c:pt idx="150">
                  <c:v>87.18841701144281</c:v>
                </c:pt>
                <c:pt idx="151">
                  <c:v>87.21390504732006</c:v>
                </c:pt>
                <c:pt idx="152">
                  <c:v>87.23839836154121</c:v>
                </c:pt>
                <c:pt idx="153">
                  <c:v>87.26193559840255</c:v>
                </c:pt>
                <c:pt idx="154">
                  <c:v>87.2845539145144</c:v>
                </c:pt>
                <c:pt idx="155">
                  <c:v>87.30628903501857</c:v>
                </c:pt>
                <c:pt idx="156">
                  <c:v>87.32717530776429</c:v>
                </c:pt>
                <c:pt idx="157">
                  <c:v>87.34724575550886</c:v>
                </c:pt>
                <c:pt idx="158">
                  <c:v>87.36653212621026</c:v>
                </c:pt>
                <c:pt idx="159">
                  <c:v>87.38506494147475</c:v>
                </c:pt>
                <c:pt idx="160">
                  <c:v>87.40287354322334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'COLE2 forest types-live tree C '!$H$12</c:f>
              <c:strCache>
                <c:ptCount val="1"/>
                <c:pt idx="0">
                  <c:v>Regenerated PPine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'!$H$13:$H$173</c:f>
              <c:numCache>
                <c:formatCode>0</c:formatCode>
                <c:ptCount val="161"/>
                <c:pt idx="80">
                  <c:v>0.0</c:v>
                </c:pt>
                <c:pt idx="81">
                  <c:v>0.00929541499779905</c:v>
                </c:pt>
                <c:pt idx="82">
                  <c:v>0.0690547875256847</c:v>
                </c:pt>
                <c:pt idx="83">
                  <c:v>0.216557827405817</c:v>
                </c:pt>
                <c:pt idx="84">
                  <c:v>0.477273733876935</c:v>
                </c:pt>
                <c:pt idx="85">
                  <c:v>0.867253174647424</c:v>
                </c:pt>
                <c:pt idx="86">
                  <c:v>1.395110295950649</c:v>
                </c:pt>
                <c:pt idx="87">
                  <c:v>2.063659454658532</c:v>
                </c:pt>
                <c:pt idx="88">
                  <c:v>2.871261617106812</c:v>
                </c:pt>
                <c:pt idx="89">
                  <c:v>3.81292705112925</c:v>
                </c:pt>
                <c:pt idx="90">
                  <c:v>4.88121384218939</c:v>
                </c:pt>
                <c:pt idx="91">
                  <c:v>6.066955715035122</c:v>
                </c:pt>
                <c:pt idx="92">
                  <c:v>7.35984748773552</c:v>
                </c:pt>
                <c:pt idx="93">
                  <c:v>8.748912095638309</c:v>
                </c:pt>
                <c:pt idx="94">
                  <c:v>10.22286938759441</c:v>
                </c:pt>
                <c:pt idx="95">
                  <c:v>11.77042372052633</c:v>
                </c:pt>
                <c:pt idx="96">
                  <c:v>13.3804846795157</c:v>
                </c:pt>
                <c:pt idx="97">
                  <c:v>15.04233295921008</c:v>
                </c:pt>
                <c:pt idx="98">
                  <c:v>16.74574149870842</c:v>
                </c:pt>
                <c:pt idx="99">
                  <c:v>18.48106031500089</c:v>
                </c:pt>
                <c:pt idx="100">
                  <c:v>20.23927208572936</c:v>
                </c:pt>
                <c:pt idx="101">
                  <c:v>22.01202435304777</c:v>
                </c:pt>
                <c:pt idx="102">
                  <c:v>23.79164322467874</c:v>
                </c:pt>
                <c:pt idx="103">
                  <c:v>25.5711326085196</c:v>
                </c:pt>
                <c:pt idx="104">
                  <c:v>27.34416230996607</c:v>
                </c:pt>
                <c:pt idx="105">
                  <c:v>29.10504772653591</c:v>
                </c:pt>
                <c:pt idx="106">
                  <c:v>30.84872337534513</c:v>
                </c:pt>
                <c:pt idx="107">
                  <c:v>32.57071207097997</c:v>
                </c:pt>
                <c:pt idx="108">
                  <c:v>34.26709122192849</c:v>
                </c:pt>
                <c:pt idx="109">
                  <c:v>35.93445742241786</c:v>
                </c:pt>
                <c:pt idx="110">
                  <c:v>37.56989027426042</c:v>
                </c:pt>
                <c:pt idx="111">
                  <c:v>39.17091617248214</c:v>
                </c:pt>
                <c:pt idx="112">
                  <c:v>40.73547262258627</c:v>
                </c:pt>
                <c:pt idx="113">
                  <c:v>42.26187352075606</c:v>
                </c:pt>
                <c:pt idx="114">
                  <c:v>43.74877571643114</c:v>
                </c:pt>
                <c:pt idx="115">
                  <c:v>45.19514708551222</c:v>
                </c:pt>
                <c:pt idx="116">
                  <c:v>46.60023626858591</c:v>
                </c:pt>
                <c:pt idx="117">
                  <c:v>47.9635441691522</c:v>
                </c:pt>
                <c:pt idx="118">
                  <c:v>49.28479725946723</c:v>
                </c:pt>
                <c:pt idx="119">
                  <c:v>50.56392270423731</c:v>
                </c:pt>
                <c:pt idx="120">
                  <c:v>51.8010252832972</c:v>
                </c:pt>
                <c:pt idx="121">
                  <c:v>52.99636607212402</c:v>
                </c:pt>
                <c:pt idx="122">
                  <c:v>54.150342822357</c:v>
                </c:pt>
                <c:pt idx="123">
                  <c:v>55.2634719723912</c:v>
                </c:pt>
                <c:pt idx="124">
                  <c:v>56.33637220972846</c:v>
                </c:pt>
                <c:pt idx="125">
                  <c:v>57.3697495013875</c:v>
                </c:pt>
                <c:pt idx="126">
                  <c:v>58.36438350569802</c:v>
                </c:pt>
                <c:pt idx="127">
                  <c:v>59.32111527773167</c:v>
                </c:pt>
                <c:pt idx="128">
                  <c:v>60.24083618104683</c:v>
                </c:pt>
                <c:pt idx="129">
                  <c:v>61.12447792000054</c:v>
                </c:pt>
                <c:pt idx="130">
                  <c:v>61.97300360933117</c:v>
                </c:pt>
                <c:pt idx="131">
                  <c:v>62.78739980080853</c:v>
                </c:pt>
                <c:pt idx="132">
                  <c:v>63.5686693902973</c:v>
                </c:pt>
                <c:pt idx="133">
                  <c:v>64.31782533243383</c:v>
                </c:pt>
                <c:pt idx="134">
                  <c:v>65.03588509415196</c:v>
                </c:pt>
                <c:pt idx="135">
                  <c:v>65.72386578241534</c:v>
                </c:pt>
                <c:pt idx="136">
                  <c:v>66.38277988564273</c:v>
                </c:pt>
                <c:pt idx="137">
                  <c:v>67.0136315723915</c:v>
                </c:pt>
                <c:pt idx="138">
                  <c:v>67.6174134948467</c:v>
                </c:pt>
                <c:pt idx="139">
                  <c:v>68.19510404851224</c:v>
                </c:pt>
                <c:pt idx="140">
                  <c:v>68.74766504319653</c:v>
                </c:pt>
                <c:pt idx="141">
                  <c:v>69.27603974390676</c:v>
                </c:pt>
                <c:pt idx="142">
                  <c:v>69.78115124360341</c:v>
                </c:pt>
                <c:pt idx="143">
                  <c:v>70.26390113291694</c:v>
                </c:pt>
                <c:pt idx="144">
                  <c:v>70.72516843488383</c:v>
                </c:pt>
                <c:pt idx="145">
                  <c:v>71.16580877552747</c:v>
                </c:pt>
                <c:pt idx="146">
                  <c:v>71.58665376368888</c:v>
                </c:pt>
                <c:pt idx="147">
                  <c:v>71.98851055590934</c:v>
                </c:pt>
                <c:pt idx="148">
                  <c:v>72.37216158439146</c:v>
                </c:pt>
                <c:pt idx="149">
                  <c:v>72.73836442812033</c:v>
                </c:pt>
                <c:pt idx="150">
                  <c:v>73.08785180912211</c:v>
                </c:pt>
                <c:pt idx="151">
                  <c:v>73.42133169758405</c:v>
                </c:pt>
                <c:pt idx="152">
                  <c:v>73.73948751116268</c:v>
                </c:pt>
                <c:pt idx="153">
                  <c:v>74.04297839527777</c:v>
                </c:pt>
                <c:pt idx="154">
                  <c:v>74.33243957253538</c:v>
                </c:pt>
                <c:pt idx="155">
                  <c:v>74.60848275065278</c:v>
                </c:pt>
                <c:pt idx="156">
                  <c:v>74.87169657938071</c:v>
                </c:pt>
                <c:pt idx="157">
                  <c:v>75.12264714793872</c:v>
                </c:pt>
                <c:pt idx="158">
                  <c:v>75.36187851541068</c:v>
                </c:pt>
                <c:pt idx="159">
                  <c:v>75.58991326738883</c:v>
                </c:pt>
                <c:pt idx="160">
                  <c:v>75.8072530929228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'COLE2 forest types-live tree C '!$I$12</c:f>
              <c:strCache>
                <c:ptCount val="1"/>
                <c:pt idx="0">
                  <c:v>Let grow Redwood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'!$I$13:$I$173</c:f>
              <c:numCache>
                <c:formatCode>0</c:formatCode>
                <c:ptCount val="161"/>
                <c:pt idx="0">
                  <c:v>0.0</c:v>
                </c:pt>
                <c:pt idx="1">
                  <c:v>0.00360674411297591</c:v>
                </c:pt>
                <c:pt idx="2">
                  <c:v>0.0280053901441942</c:v>
                </c:pt>
                <c:pt idx="3">
                  <c:v>0.0917476900719399</c:v>
                </c:pt>
                <c:pt idx="4">
                  <c:v>0.211122492558087</c:v>
                </c:pt>
                <c:pt idx="5">
                  <c:v>0.400341963622324</c:v>
                </c:pt>
                <c:pt idx="6">
                  <c:v>0.67171466823811</c:v>
                </c:pt>
                <c:pt idx="7">
                  <c:v>1.035806371141445</c:v>
                </c:pt>
                <c:pt idx="8">
                  <c:v>1.501589361446192</c:v>
                </c:pt>
                <c:pt idx="9">
                  <c:v>2.076581055236282</c:v>
                </c:pt>
                <c:pt idx="10">
                  <c:v>2.766972582959316</c:v>
                </c:pt>
                <c:pt idx="11">
                  <c:v>3.577748023992936</c:v>
                </c:pt>
                <c:pt idx="12">
                  <c:v>4.512794909021207</c:v>
                </c:pt>
                <c:pt idx="13">
                  <c:v>5.575006571679594</c:v>
                </c:pt>
                <c:pt idx="14">
                  <c:v>6.76637689415009</c:v>
                </c:pt>
                <c:pt idx="15">
                  <c:v>8.088087956868516</c:v>
                </c:pt>
                <c:pt idx="16">
                  <c:v>9.540591070106971</c:v>
                </c:pt>
                <c:pt idx="17">
                  <c:v>11.12368163478942</c:v>
                </c:pt>
                <c:pt idx="18">
                  <c:v>12.83656825136558</c:v>
                </c:pt>
                <c:pt idx="19">
                  <c:v>14.67793646879629</c:v>
                </c:pt>
                <c:pt idx="20">
                  <c:v>16.64600754058367</c:v>
                </c:pt>
                <c:pt idx="21">
                  <c:v>18.73859253121471</c:v>
                </c:pt>
                <c:pt idx="22">
                  <c:v>20.95314209428012</c:v>
                </c:pt>
                <c:pt idx="23">
                  <c:v>23.28679222279592</c:v>
                </c:pt>
                <c:pt idx="24">
                  <c:v>25.73640625280701</c:v>
                </c:pt>
                <c:pt idx="25">
                  <c:v>28.29861338311595</c:v>
                </c:pt>
                <c:pt idx="26">
                  <c:v>30.96984395687734</c:v>
                </c:pt>
                <c:pt idx="27">
                  <c:v>33.74636173476556</c:v>
                </c:pt>
                <c:pt idx="28">
                  <c:v>36.62429337439021</c:v>
                </c:pt>
                <c:pt idx="29">
                  <c:v>39.59965531654444</c:v>
                </c:pt>
                <c:pt idx="30">
                  <c:v>42.6683782656625</c:v>
                </c:pt>
                <c:pt idx="31">
                  <c:v>45.82632943948667</c:v>
                </c:pt>
                <c:pt idx="32">
                  <c:v>49.06933275134522</c:v>
                </c:pt>
                <c:pt idx="33">
                  <c:v>52.3931870775755</c:v>
                </c:pt>
                <c:pt idx="34">
                  <c:v>55.79368275244646</c:v>
                </c:pt>
                <c:pt idx="35">
                  <c:v>59.26661642339928</c:v>
                </c:pt>
                <c:pt idx="36">
                  <c:v>62.80780439049252</c:v>
                </c:pt>
                <c:pt idx="37">
                  <c:v>66.4130945455768</c:v>
                </c:pt>
                <c:pt idx="38">
                  <c:v>70.07837701889117</c:v>
                </c:pt>
                <c:pt idx="39">
                  <c:v>73.79959363344545</c:v>
                </c:pt>
                <c:pt idx="40">
                  <c:v>77.57274626068906</c:v>
                </c:pt>
                <c:pt idx="41">
                  <c:v>81.39390416454657</c:v>
                </c:pt>
                <c:pt idx="42">
                  <c:v>85.25921041489151</c:v>
                </c:pt>
                <c:pt idx="43">
                  <c:v>89.164887445909</c:v>
                </c:pt>
                <c:pt idx="44">
                  <c:v>93.10724182953938</c:v>
                </c:pt>
                <c:pt idx="45">
                  <c:v>97.08266832927738</c:v>
                </c:pt>
                <c:pt idx="46">
                  <c:v>101.0876532950058</c:v>
                </c:pt>
                <c:pt idx="47">
                  <c:v>105.1187774552405</c:v>
                </c:pt>
                <c:pt idx="48">
                  <c:v>109.1727181591508</c:v>
                </c:pt>
                <c:pt idx="49">
                  <c:v>113.2462511169607</c:v>
                </c:pt>
                <c:pt idx="50">
                  <c:v>117.3362516838335</c:v>
                </c:pt>
                <c:pt idx="51">
                  <c:v>121.439695729062</c:v>
                </c:pt>
                <c:pt idx="52">
                  <c:v>125.5536601293321</c:v>
                </c:pt>
                <c:pt idx="53">
                  <c:v>129.6753229219661</c:v>
                </c:pt>
                <c:pt idx="54">
                  <c:v>133.801963151392</c:v>
                </c:pt>
                <c:pt idx="55">
                  <c:v>137.930960439592</c:v>
                </c:pt>
                <c:pt idx="56">
                  <c:v>142.0597943089684</c:v>
                </c:pt>
                <c:pt idx="57">
                  <c:v>146.1860432838953</c:v>
                </c:pt>
                <c:pt idx="58">
                  <c:v>150.3073837952111</c:v>
                </c:pt>
                <c:pt idx="59">
                  <c:v>154.4215889100255</c:v>
                </c:pt>
                <c:pt idx="60">
                  <c:v>158.5265269074595</c:v>
                </c:pt>
                <c:pt idx="61">
                  <c:v>162.6201597193073</c:v>
                </c:pt>
                <c:pt idx="62">
                  <c:v>166.7005412530901</c:v>
                </c:pt>
                <c:pt idx="63">
                  <c:v>170.7658156135539</c:v>
                </c:pt>
                <c:pt idx="64">
                  <c:v>174.8142152373491</c:v>
                </c:pt>
                <c:pt idx="65">
                  <c:v>178.8440589544064</c:v>
                </c:pt>
                <c:pt idx="66">
                  <c:v>182.853749988382</c:v>
                </c:pt>
                <c:pt idx="67">
                  <c:v>186.8417739074921</c:v>
                </c:pt>
                <c:pt idx="68">
                  <c:v>190.8066965360691</c:v>
                </c:pt>
                <c:pt idx="69">
                  <c:v>194.7471618362627</c:v>
                </c:pt>
                <c:pt idx="70">
                  <c:v>198.6618897684622</c:v>
                </c:pt>
                <c:pt idx="71">
                  <c:v>202.5496741382301</c:v>
                </c:pt>
                <c:pt idx="72">
                  <c:v>206.4093804368092</c:v>
                </c:pt>
                <c:pt idx="73">
                  <c:v>210.2399436815926</c:v>
                </c:pt>
                <c:pt idx="74">
                  <c:v>214.0403662623182</c:v>
                </c:pt>
                <c:pt idx="75">
                  <c:v>217.8097157981739</c:v>
                </c:pt>
                <c:pt idx="76">
                  <c:v>221.5471230104665</c:v>
                </c:pt>
                <c:pt idx="77">
                  <c:v>225.2517796150081</c:v>
                </c:pt>
                <c:pt idx="78">
                  <c:v>228.9229362379232</c:v>
                </c:pt>
                <c:pt idx="79">
                  <c:v>232.5599003581572</c:v>
                </c:pt>
                <c:pt idx="80">
                  <c:v>236.1620342795764</c:v>
                </c:pt>
                <c:pt idx="81">
                  <c:v>239.7287531351962</c:v>
                </c:pt>
                <c:pt idx="82">
                  <c:v>243.259522925744</c:v>
                </c:pt>
                <c:pt idx="83">
                  <c:v>246.7538585944578</c:v>
                </c:pt>
                <c:pt idx="84">
                  <c:v>250.2113221397499</c:v>
                </c:pt>
                <c:pt idx="85">
                  <c:v>253.6315207671045</c:v>
                </c:pt>
                <c:pt idx="86">
                  <c:v>257.01410508135</c:v>
                </c:pt>
                <c:pt idx="87">
                  <c:v>260.3587673202278</c:v>
                </c:pt>
                <c:pt idx="88">
                  <c:v>263.66523962999</c:v>
                </c:pt>
                <c:pt idx="89">
                  <c:v>266.9332923835769</c:v>
                </c:pt>
                <c:pt idx="90">
                  <c:v>270.1627325417645</c:v>
                </c:pt>
                <c:pt idx="91">
                  <c:v>273.3534020575243</c:v>
                </c:pt>
                <c:pt idx="92">
                  <c:v>276.5051763237063</c:v>
                </c:pt>
                <c:pt idx="93">
                  <c:v>279.617962664033</c:v>
                </c:pt>
                <c:pt idx="94">
                  <c:v>282.6916988672838</c:v>
                </c:pt>
                <c:pt idx="95">
                  <c:v>285.7263517644516</c:v>
                </c:pt>
                <c:pt idx="96">
                  <c:v>288.7219158485647</c:v>
                </c:pt>
                <c:pt idx="97">
                  <c:v>291.67841193679</c:v>
                </c:pt>
                <c:pt idx="98">
                  <c:v>294.5958858743588</c:v>
                </c:pt>
                <c:pt idx="99">
                  <c:v>297.4744072798006</c:v>
                </c:pt>
                <c:pt idx="100">
                  <c:v>300.3140683309087</c:v>
                </c:pt>
                <c:pt idx="101">
                  <c:v>303.1149825908202</c:v>
                </c:pt>
                <c:pt idx="102">
                  <c:v>305.877283873543</c:v>
                </c:pt>
                <c:pt idx="103">
                  <c:v>308.6011251482335</c:v>
                </c:pt>
                <c:pt idx="104">
                  <c:v>311.2866774814919</c:v>
                </c:pt>
                <c:pt idx="105">
                  <c:v>313.9341290169218</c:v>
                </c:pt>
                <c:pt idx="106">
                  <c:v>316.5436839911685</c:v>
                </c:pt>
                <c:pt idx="107">
                  <c:v>319.1155617856487</c:v>
                </c:pt>
                <c:pt idx="108">
                  <c:v>321.6499960131508</c:v>
                </c:pt>
                <c:pt idx="109">
                  <c:v>324.1472336384926</c:v>
                </c:pt>
                <c:pt idx="110">
                  <c:v>326.6075341324018</c:v>
                </c:pt>
                <c:pt idx="111">
                  <c:v>329.0311686577871</c:v>
                </c:pt>
                <c:pt idx="112">
                  <c:v>331.4184192875624</c:v>
                </c:pt>
                <c:pt idx="113">
                  <c:v>333.7695782531882</c:v>
                </c:pt>
                <c:pt idx="114">
                  <c:v>336.0849472230955</c:v>
                </c:pt>
                <c:pt idx="115">
                  <c:v>338.3648366101587</c:v>
                </c:pt>
                <c:pt idx="116">
                  <c:v>340.6095649073966</c:v>
                </c:pt>
                <c:pt idx="117">
                  <c:v>342.8194580510782</c:v>
                </c:pt>
                <c:pt idx="118">
                  <c:v>344.9948488104267</c:v>
                </c:pt>
                <c:pt idx="119">
                  <c:v>347.1360762031198</c:v>
                </c:pt>
                <c:pt idx="120">
                  <c:v>349.2434849357956</c:v>
                </c:pt>
                <c:pt idx="121">
                  <c:v>351.3174248687885</c:v>
                </c:pt>
                <c:pt idx="122">
                  <c:v>353.3582505043246</c:v>
                </c:pt>
                <c:pt idx="123">
                  <c:v>355.3663204974286</c:v>
                </c:pt>
                <c:pt idx="124">
                  <c:v>357.3419971887989</c:v>
                </c:pt>
                <c:pt idx="125">
                  <c:v>359.2856461589267</c:v>
                </c:pt>
                <c:pt idx="126">
                  <c:v>361.1976358027513</c:v>
                </c:pt>
                <c:pt idx="127">
                  <c:v>363.0783369241508</c:v>
                </c:pt>
                <c:pt idx="128">
                  <c:v>364.9281223495914</c:v>
                </c:pt>
                <c:pt idx="129">
                  <c:v>366.7473665602705</c:v>
                </c:pt>
                <c:pt idx="130">
                  <c:v>368.5364453421018</c:v>
                </c:pt>
                <c:pt idx="131">
                  <c:v>370.2957354529094</c:v>
                </c:pt>
                <c:pt idx="132">
                  <c:v>372.0256143062144</c:v>
                </c:pt>
                <c:pt idx="133">
                  <c:v>373.7264596710118</c:v>
                </c:pt>
                <c:pt idx="134">
                  <c:v>375.3986493869462</c:v>
                </c:pt>
                <c:pt idx="135">
                  <c:v>377.0425610943254</c:v>
                </c:pt>
                <c:pt idx="136">
                  <c:v>378.6585719784057</c:v>
                </c:pt>
                <c:pt idx="137">
                  <c:v>380.2470585274179</c:v>
                </c:pt>
                <c:pt idx="138">
                  <c:v>381.808396303805</c:v>
                </c:pt>
                <c:pt idx="139">
                  <c:v>383.3429597281632</c:v>
                </c:pt>
                <c:pt idx="140">
                  <c:v>384.8511218753942</c:v>
                </c:pt>
                <c:pt idx="141">
                  <c:v>386.3332542825856</c:v>
                </c:pt>
                <c:pt idx="142">
                  <c:v>387.7897267681586</c:v>
                </c:pt>
                <c:pt idx="143">
                  <c:v>389.2209072618285</c:v>
                </c:pt>
                <c:pt idx="144">
                  <c:v>390.6271616449448</c:v>
                </c:pt>
                <c:pt idx="145">
                  <c:v>392.0088536007868</c:v>
                </c:pt>
                <c:pt idx="146">
                  <c:v>393.3663444744038</c:v>
                </c:pt>
                <c:pt idx="147">
                  <c:v>394.6999931416073</c:v>
                </c:pt>
                <c:pt idx="148">
                  <c:v>396.0101558867307</c:v>
                </c:pt>
                <c:pt idx="149">
                  <c:v>397.2971862887837</c:v>
                </c:pt>
                <c:pt idx="150">
                  <c:v>398.561435115649</c:v>
                </c:pt>
                <c:pt idx="151">
                  <c:v>399.80325022597</c:v>
                </c:pt>
                <c:pt idx="152">
                  <c:v>401.0229764783991</c:v>
                </c:pt>
                <c:pt idx="153">
                  <c:v>402.2209556478826</c:v>
                </c:pt>
                <c:pt idx="154">
                  <c:v>403.3975263486715</c:v>
                </c:pt>
                <c:pt idx="155">
                  <c:v>404.5530239637585</c:v>
                </c:pt>
                <c:pt idx="156">
                  <c:v>405.6877805804494</c:v>
                </c:pt>
                <c:pt idx="157">
                  <c:v>406.8021249317933</c:v>
                </c:pt>
                <c:pt idx="158">
                  <c:v>407.8963823435983</c:v>
                </c:pt>
                <c:pt idx="159">
                  <c:v>408.9708746867776</c:v>
                </c:pt>
                <c:pt idx="160">
                  <c:v>410.025920334772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'COLE2 forest types-live tree C '!$J$12</c:f>
              <c:strCache>
                <c:ptCount val="1"/>
                <c:pt idx="0">
                  <c:v>Regenerated Redwood forest</c:v>
                </c:pt>
              </c:strCache>
            </c:strRef>
          </c:tx>
          <c:marker>
            <c:symbol val="none"/>
          </c:marker>
          <c:cat>
            <c:numRef>
              <c:f>'COLE2 forest types-live tree C '!$A$13:$A$173</c:f>
              <c:numCache>
                <c:formatCode>General</c:formatCode>
                <c:ptCount val="16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</c:numCache>
            </c:numRef>
          </c:cat>
          <c:val>
            <c:numRef>
              <c:f>'COLE2 forest types-live tree C '!$J$13:$J$173</c:f>
              <c:numCache>
                <c:formatCode>0</c:formatCode>
                <c:ptCount val="161"/>
                <c:pt idx="80">
                  <c:v>0.0</c:v>
                </c:pt>
                <c:pt idx="81">
                  <c:v>0.00844351655672491</c:v>
                </c:pt>
                <c:pt idx="82">
                  <c:v>0.064597641736584</c:v>
                </c:pt>
                <c:pt idx="83">
                  <c:v>0.208541001958672</c:v>
                </c:pt>
                <c:pt idx="84">
                  <c:v>0.472940337288389</c:v>
                </c:pt>
                <c:pt idx="85">
                  <c:v>0.883960241955507</c:v>
                </c:pt>
                <c:pt idx="86">
                  <c:v>1.462077562257417</c:v>
                </c:pt>
                <c:pt idx="87">
                  <c:v>2.222809686203994</c:v>
                </c:pt>
                <c:pt idx="88">
                  <c:v>3.177365103525253</c:v>
                </c:pt>
                <c:pt idx="89">
                  <c:v>4.333223836160214</c:v>
                </c:pt>
                <c:pt idx="90">
                  <c:v>5.694654631218499</c:v>
                </c:pt>
                <c:pt idx="91">
                  <c:v>7.263175164401019</c:v>
                </c:pt>
                <c:pt idx="92">
                  <c:v>9.037960916277372</c:v>
                </c:pt>
                <c:pt idx="93">
                  <c:v>11.01620785144359</c:v>
                </c:pt>
                <c:pt idx="94">
                  <c:v>13.19345354667895</c:v>
                </c:pt>
                <c:pt idx="95">
                  <c:v>15.56386097445845</c:v>
                </c:pt>
                <c:pt idx="96">
                  <c:v>18.12046874861289</c:v>
                </c:pt>
                <c:pt idx="97">
                  <c:v>20.85541127596393</c:v>
                </c:pt>
                <c:pt idx="98">
                  <c:v>23.76011192811779</c:v>
                </c:pt>
                <c:pt idx="99">
                  <c:v>26.82545204828796</c:v>
                </c:pt>
                <c:pt idx="100">
                  <c:v>30.04191833631017</c:v>
                </c:pt>
                <c:pt idx="101">
                  <c:v>33.3997309084267</c:v>
                </c:pt>
                <c:pt idx="102">
                  <c:v>36.88895410468923</c:v>
                </c:pt>
                <c:pt idx="103">
                  <c:v>40.49959191389507</c:v>
                </c:pt>
                <c:pt idx="104">
                  <c:v>44.22166970195305</c:v>
                </c:pt>
                <c:pt idx="105">
                  <c:v>48.04530376275743</c:v>
                </c:pt>
                <c:pt idx="106">
                  <c:v>51.96076005947118</c:v>
                </c:pt>
                <c:pt idx="107">
                  <c:v>55.9585033871649</c:v>
                </c:pt>
                <c:pt idx="108">
                  <c:v>60.02923806372342</c:v>
                </c:pt>
                <c:pt idx="109">
                  <c:v>64.16394114364802</c:v>
                </c:pt>
                <c:pt idx="110">
                  <c:v>68.35388904776671</c:v>
                </c:pt>
                <c:pt idx="111">
                  <c:v>72.59067840994553</c:v>
                </c:pt>
                <c:pt idx="112">
                  <c:v>76.86624185877737</c:v>
                </c:pt>
                <c:pt idx="113">
                  <c:v>81.17285937710423</c:v>
                </c:pt>
                <c:pt idx="114">
                  <c:v>85.50316581436144</c:v>
                </c:pt>
                <c:pt idx="115">
                  <c:v>89.85015506545443</c:v>
                </c:pt>
                <c:pt idx="116">
                  <c:v>94.2071813745717</c:v>
                </c:pt>
                <c:pt idx="117">
                  <c:v>98.56795817245454</c:v>
                </c:pt>
                <c:pt idx="118">
                  <c:v>102.9265548106693</c:v>
                </c:pt>
                <c:pt idx="119">
                  <c:v>107.2773915159146</c:v>
                </c:pt>
                <c:pt idx="120">
                  <c:v>111.6152328509134</c:v>
                </c:pt>
                <c:pt idx="121">
                  <c:v>115.9351799356201</c:v>
                </c:pt>
                <c:pt idx="122">
                  <c:v>120.232661652957</c:v>
                </c:pt>
                <c:pt idx="123">
                  <c:v>124.5034250367891</c:v>
                </c:pt>
                <c:pt idx="124">
                  <c:v>128.7435250160369</c:v>
                </c:pt>
                <c:pt idx="125">
                  <c:v>132.949313667492</c:v>
                </c:pt>
                <c:pt idx="126">
                  <c:v>137.1174291107627</c:v>
                </c:pt>
                <c:pt idx="127">
                  <c:v>141.2447841616651</c:v>
                </c:pt>
                <c:pt idx="128">
                  <c:v>145.3285548450577</c:v>
                </c:pt>
                <c:pt idx="129">
                  <c:v>149.3661688544494</c:v>
                </c:pt>
                <c:pt idx="130">
                  <c:v>153.3552940335092</c:v>
                </c:pt>
                <c:pt idx="131">
                  <c:v>157.293826943741</c:v>
                </c:pt>
                <c:pt idx="132">
                  <c:v>161.1798815729199</c:v>
                </c:pt>
                <c:pt idx="133">
                  <c:v>165.0117782303028</c:v>
                </c:pt>
                <c:pt idx="134">
                  <c:v>168.788032667011</c:v>
                </c:pt>
                <c:pt idx="135">
                  <c:v>172.5073454532496</c:v>
                </c:pt>
                <c:pt idx="136">
                  <c:v>176.1685916380785</c:v>
                </c:pt>
                <c:pt idx="137">
                  <c:v>179.7708107122071</c:v>
                </c:pt>
                <c:pt idx="138">
                  <c:v>183.3131968896784</c:v>
                </c:pt>
                <c:pt idx="139">
                  <c:v>186.7950897202715</c:v>
                </c:pt>
                <c:pt idx="140">
                  <c:v>190.215965040922</c:v>
                </c:pt>
                <c:pt idx="141">
                  <c:v>193.5754262713874</c:v>
                </c:pt>
                <c:pt idx="142">
                  <c:v>196.8731960567256</c:v>
                </c:pt>
                <c:pt idx="143">
                  <c:v>200.1091082568499</c:v>
                </c:pt>
                <c:pt idx="144">
                  <c:v>203.283100281452</c:v>
                </c:pt>
                <c:pt idx="145">
                  <c:v>206.395205766903</c:v>
                </c:pt>
                <c:pt idx="146">
                  <c:v>209.4455475903071</c:v>
                </c:pt>
                <c:pt idx="147">
                  <c:v>212.4343312146926</c:v>
                </c:pt>
                <c:pt idx="148">
                  <c:v>215.361838358322</c:v>
                </c:pt>
                <c:pt idx="149">
                  <c:v>218.2284209802867</c:v>
                </c:pt>
                <c:pt idx="150">
                  <c:v>221.034495573899</c:v>
                </c:pt>
                <c:pt idx="151">
                  <c:v>223.7805377588605</c:v>
                </c:pt>
                <c:pt idx="152">
                  <c:v>226.4670771628056</c:v>
                </c:pt>
                <c:pt idx="153">
                  <c:v>229.0946925825135</c:v>
                </c:pt>
                <c:pt idx="154">
                  <c:v>231.664007414894</c:v>
                </c:pt>
                <c:pt idx="155">
                  <c:v>234.1756853477327</c:v>
                </c:pt>
                <c:pt idx="156">
                  <c:v>236.63042630014</c:v>
                </c:pt>
                <c:pt idx="157">
                  <c:v>239.0289626026579</c:v>
                </c:pt>
                <c:pt idx="158">
                  <c:v>241.3720554070534</c:v>
                </c:pt>
                <c:pt idx="159">
                  <c:v>243.660491315934</c:v>
                </c:pt>
                <c:pt idx="160">
                  <c:v>245.8950792224735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0143208"/>
        <c:axId val="-2050137688"/>
      </c:lineChart>
      <c:catAx>
        <c:axId val="-2050143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5013768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2050137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Live tree biomass in tonnes of carbon per hectare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-2050143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California</a:t>
            </a:r>
            <a:r>
              <a:rPr lang="en-US" baseline="0"/>
              <a:t> mixed conifer - Carbon stocks by age class. COLE Carbon Report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'COLE2 live dead soil C ex'!$J$1</c:f>
              <c:strCache>
                <c:ptCount val="1"/>
                <c:pt idx="0">
                  <c:v>Soil C</c:v>
                </c:pt>
              </c:strCache>
            </c:strRef>
          </c:tx>
          <c:invertIfNegative val="0"/>
          <c:cat>
            <c:numRef>
              <c:f>'COLE2 live dead soil C ex'!$A$2:$A$12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'COLE2 live dead soil C ex'!$J$2:$J$12</c:f>
              <c:numCache>
                <c:formatCode>General</c:formatCode>
                <c:ptCount val="11"/>
                <c:pt idx="0">
                  <c:v>37.35</c:v>
                </c:pt>
                <c:pt idx="1">
                  <c:v>37.84</c:v>
                </c:pt>
                <c:pt idx="2">
                  <c:v>39.19</c:v>
                </c:pt>
                <c:pt idx="3">
                  <c:v>41.12</c:v>
                </c:pt>
                <c:pt idx="4">
                  <c:v>43.24</c:v>
                </c:pt>
                <c:pt idx="5">
                  <c:v>45.22</c:v>
                </c:pt>
                <c:pt idx="6">
                  <c:v>46.85</c:v>
                </c:pt>
                <c:pt idx="7">
                  <c:v>48.05</c:v>
                </c:pt>
                <c:pt idx="8">
                  <c:v>48.84</c:v>
                </c:pt>
                <c:pt idx="9">
                  <c:v>49.31</c:v>
                </c:pt>
                <c:pt idx="10">
                  <c:v>49.57</c:v>
                </c:pt>
              </c:numCache>
            </c:numRef>
          </c:val>
        </c:ser>
        <c:ser>
          <c:idx val="1"/>
          <c:order val="1"/>
          <c:tx>
            <c:strRef>
              <c:f>'COLE2 live dead soil C ex'!$I$1</c:f>
              <c:strCache>
                <c:ptCount val="1"/>
                <c:pt idx="0">
                  <c:v>All dead biomass </c:v>
                </c:pt>
              </c:strCache>
            </c:strRef>
          </c:tx>
          <c:invertIfNegative val="0"/>
          <c:cat>
            <c:numRef>
              <c:f>'COLE2 live dead soil C ex'!$A$2:$A$12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'COLE2 live dead soil C ex'!$I$2:$I$12</c:f>
              <c:numCache>
                <c:formatCode>General</c:formatCode>
                <c:ptCount val="11"/>
                <c:pt idx="0">
                  <c:v>8.37</c:v>
                </c:pt>
                <c:pt idx="1">
                  <c:v>19.09</c:v>
                </c:pt>
                <c:pt idx="2">
                  <c:v>14.46</c:v>
                </c:pt>
                <c:pt idx="3">
                  <c:v>13.09</c:v>
                </c:pt>
                <c:pt idx="4">
                  <c:v>12.93</c:v>
                </c:pt>
                <c:pt idx="5">
                  <c:v>13.27</c:v>
                </c:pt>
                <c:pt idx="6">
                  <c:v>13.79</c:v>
                </c:pt>
                <c:pt idx="7">
                  <c:v>14.37</c:v>
                </c:pt>
                <c:pt idx="8">
                  <c:v>14.94</c:v>
                </c:pt>
                <c:pt idx="9">
                  <c:v>15.47</c:v>
                </c:pt>
                <c:pt idx="10">
                  <c:v>15.95</c:v>
                </c:pt>
              </c:numCache>
            </c:numRef>
          </c:val>
        </c:ser>
        <c:ser>
          <c:idx val="0"/>
          <c:order val="2"/>
          <c:tx>
            <c:strRef>
              <c:f>'COLE2 live dead soil C ex'!$B$1</c:f>
              <c:strCache>
                <c:ptCount val="1"/>
                <c:pt idx="0">
                  <c:v>Live tree</c:v>
                </c:pt>
              </c:strCache>
            </c:strRef>
          </c:tx>
          <c:invertIfNegative val="0"/>
          <c:cat>
            <c:numRef>
              <c:f>'COLE2 live dead soil C ex'!$A$2:$A$12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'COLE2 live dead soil C ex'!$B$2:$B$12</c:f>
              <c:numCache>
                <c:formatCode>General</c:formatCode>
                <c:ptCount val="11"/>
                <c:pt idx="0">
                  <c:v>0.0</c:v>
                </c:pt>
                <c:pt idx="1">
                  <c:v>2.91</c:v>
                </c:pt>
                <c:pt idx="2">
                  <c:v>14.37</c:v>
                </c:pt>
                <c:pt idx="3">
                  <c:v>30.86</c:v>
                </c:pt>
                <c:pt idx="4">
                  <c:v>47.92</c:v>
                </c:pt>
                <c:pt idx="5">
                  <c:v>63.08</c:v>
                </c:pt>
                <c:pt idx="6">
                  <c:v>75.45</c:v>
                </c:pt>
                <c:pt idx="7">
                  <c:v>85.06</c:v>
                </c:pt>
                <c:pt idx="8">
                  <c:v>92.27</c:v>
                </c:pt>
                <c:pt idx="9">
                  <c:v>97.58</c:v>
                </c:pt>
                <c:pt idx="10">
                  <c:v>101.43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2462328"/>
        <c:axId val="-2051631304"/>
      </c:barChart>
      <c:catAx>
        <c:axId val="206246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Class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51631304"/>
        <c:crosses val="autoZero"/>
        <c:auto val="1"/>
        <c:lblAlgn val="ctr"/>
        <c:lblOffset val="100"/>
        <c:noMultiLvlLbl val="0"/>
      </c:catAx>
      <c:valAx>
        <c:axId val="-2051631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tonnes</a:t>
                </a:r>
                <a:r>
                  <a:rPr lang="en-US" baseline="0"/>
                  <a:t> carbon/hectare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62462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Climate</a:t>
            </a:r>
            <a:r>
              <a:rPr lang="en-US" baseline="0"/>
              <a:t> Benefits of California Mixed Conifer Forest:</a:t>
            </a:r>
          </a:p>
          <a:p>
            <a:pPr>
              <a:defRPr/>
            </a:pPr>
            <a:r>
              <a:rPr lang="en-US" baseline="0"/>
              <a:t>Forest&amp;Products v Let-grow Forest</a:t>
            </a:r>
            <a:endParaRPr lang="en-US"/>
          </a:p>
        </c:rich>
      </c:tx>
      <c:layout>
        <c:manualLayout>
          <c:xMode val="edge"/>
          <c:yMode val="edge"/>
          <c:x val="0.0296907004271525"/>
          <c:y val="0.0310344589063995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'D-fir Even '!$Y$77</c:f>
              <c:strCache>
                <c:ptCount val="1"/>
                <c:pt idx="0">
                  <c:v>Logging slash left </c:v>
                </c:pt>
              </c:strCache>
            </c:strRef>
          </c:tx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'!$Y$78:$Y$318</c:f>
              <c:numCache>
                <c:formatCode>General</c:formatCode>
                <c:ptCount val="241"/>
                <c:pt idx="80" formatCode="0">
                  <c:v>19.2285020217476</c:v>
                </c:pt>
                <c:pt idx="81" formatCode="0">
                  <c:v>18.57350865361085</c:v>
                </c:pt>
                <c:pt idx="82" formatCode="0">
                  <c:v>17.94082676412271</c:v>
                </c:pt>
                <c:pt idx="83" formatCode="0">
                  <c:v>17.32969634241331</c:v>
                </c:pt>
                <c:pt idx="84" formatCode="0">
                  <c:v>16.73938326637303</c:v>
                </c:pt>
                <c:pt idx="85" formatCode="0">
                  <c:v>16.16917842078636</c:v>
                </c:pt>
                <c:pt idx="86" formatCode="0">
                  <c:v>15.61839684550521</c:v>
                </c:pt>
                <c:pt idx="87" formatCode="0">
                  <c:v>15.08637691263869</c:v>
                </c:pt>
                <c:pt idx="88" formatCode="0">
                  <c:v>14.57247953177076</c:v>
                </c:pt>
                <c:pt idx="89" formatCode="0">
                  <c:v>14.0760873822511</c:v>
                </c:pt>
                <c:pt idx="90" formatCode="0">
                  <c:v>13.59660417163697</c:v>
                </c:pt>
                <c:pt idx="91" formatCode="0">
                  <c:v>13.13345391939525</c:v>
                </c:pt>
                <c:pt idx="92" formatCode="0">
                  <c:v>12.68608026500427</c:v>
                </c:pt>
                <c:pt idx="93" formatCode="0">
                  <c:v>12.25394579962416</c:v>
                </c:pt>
                <c:pt idx="94" formatCode="0">
                  <c:v>11.83653142053299</c:v>
                </c:pt>
                <c:pt idx="95" formatCode="0">
                  <c:v>11.43333570755322</c:v>
                </c:pt>
                <c:pt idx="96" formatCode="0">
                  <c:v>11.04387432071931</c:v>
                </c:pt>
                <c:pt idx="97" formatCode="0">
                  <c:v>10.66767941846299</c:v>
                </c:pt>
                <c:pt idx="98" formatCode="0">
                  <c:v>10.30429909561727</c:v>
                </c:pt>
                <c:pt idx="99" formatCode="0">
                  <c:v>9.95329684056415</c:v>
                </c:pt>
                <c:pt idx="100" formatCode="0">
                  <c:v>9.614251010873799</c:v>
                </c:pt>
                <c:pt idx="101" formatCode="0">
                  <c:v>9.286754326805423</c:v>
                </c:pt>
                <c:pt idx="102" formatCode="0">
                  <c:v>8.970413382061355</c:v>
                </c:pt>
                <c:pt idx="103" formatCode="0">
                  <c:v>8.664848171206655</c:v>
                </c:pt>
                <c:pt idx="104" formatCode="0">
                  <c:v>8.369691633186516</c:v>
                </c:pt>
                <c:pt idx="105" formatCode="0">
                  <c:v>8.084589210393177</c:v>
                </c:pt>
                <c:pt idx="106" formatCode="0">
                  <c:v>7.809198422752602</c:v>
                </c:pt>
                <c:pt idx="107" formatCode="0">
                  <c:v>7.543188456319344</c:v>
                </c:pt>
                <c:pt idx="108" formatCode="0">
                  <c:v>7.28623976588538</c:v>
                </c:pt>
                <c:pt idx="109" formatCode="0">
                  <c:v>7.038043691125551</c:v>
                </c:pt>
                <c:pt idx="110" formatCode="0">
                  <c:v>6.798302085818483</c:v>
                </c:pt>
                <c:pt idx="111" formatCode="0">
                  <c:v>6.566726959697626</c:v>
                </c:pt>
                <c:pt idx="112" formatCode="0">
                  <c:v>6.343040132502137</c:v>
                </c:pt>
                <c:pt idx="113" formatCode="0">
                  <c:v>6.12697289981208</c:v>
                </c:pt>
                <c:pt idx="114" formatCode="0">
                  <c:v>5.918265710266496</c:v>
                </c:pt>
                <c:pt idx="115" formatCode="0">
                  <c:v>5.716667853776613</c:v>
                </c:pt>
                <c:pt idx="116" formatCode="0">
                  <c:v>5.521937160359657</c:v>
                </c:pt>
                <c:pt idx="117" formatCode="0">
                  <c:v>5.333839709231493</c:v>
                </c:pt>
                <c:pt idx="118" formatCode="0">
                  <c:v>5.152149547808634</c:v>
                </c:pt>
                <c:pt idx="119" formatCode="0">
                  <c:v>4.976648420282075</c:v>
                </c:pt>
                <c:pt idx="120" formatCode="0">
                  <c:v>4.807125505436899</c:v>
                </c:pt>
                <c:pt idx="121" formatCode="0">
                  <c:v>4.643377163402713</c:v>
                </c:pt>
                <c:pt idx="122" formatCode="0">
                  <c:v>4.485206691030677</c:v>
                </c:pt>
                <c:pt idx="123" formatCode="0">
                  <c:v>4.332424085603327</c:v>
                </c:pt>
                <c:pt idx="124" formatCode="0">
                  <c:v>4.184845816593258</c:v>
                </c:pt>
                <c:pt idx="125" formatCode="0">
                  <c:v>4.04229460519659</c:v>
                </c:pt>
                <c:pt idx="126" formatCode="0">
                  <c:v>3.904599211376302</c:v>
                </c:pt>
                <c:pt idx="127" formatCode="0">
                  <c:v>3.771594228159672</c:v>
                </c:pt>
                <c:pt idx="128" formatCode="0">
                  <c:v>3.64311988294269</c:v>
                </c:pt>
                <c:pt idx="129" formatCode="0">
                  <c:v>3.519021845562775</c:v>
                </c:pt>
                <c:pt idx="130" formatCode="0">
                  <c:v>3.399151042909242</c:v>
                </c:pt>
                <c:pt idx="131" formatCode="0">
                  <c:v>3.283363479848814</c:v>
                </c:pt>
                <c:pt idx="132" formatCode="0">
                  <c:v>3.171520066251068</c:v>
                </c:pt>
                <c:pt idx="133" formatCode="0">
                  <c:v>3.063486449906041</c:v>
                </c:pt>
                <c:pt idx="134" formatCode="0">
                  <c:v>2.959132855133248</c:v>
                </c:pt>
                <c:pt idx="135" formatCode="0">
                  <c:v>2.858333926888306</c:v>
                </c:pt>
                <c:pt idx="136" formatCode="0">
                  <c:v>2.760968580179829</c:v>
                </c:pt>
                <c:pt idx="137" formatCode="0">
                  <c:v>2.666919854615747</c:v>
                </c:pt>
                <c:pt idx="138" formatCode="0">
                  <c:v>2.576074773904318</c:v>
                </c:pt>
                <c:pt idx="139" formatCode="0">
                  <c:v>2.488324210141036</c:v>
                </c:pt>
                <c:pt idx="140" formatCode="0">
                  <c:v>2.40356275271845</c:v>
                </c:pt>
                <c:pt idx="141" formatCode="0">
                  <c:v>2.321688581701356</c:v>
                </c:pt>
                <c:pt idx="142" formatCode="0">
                  <c:v>2.24260334551534</c:v>
                </c:pt>
                <c:pt idx="143" formatCode="0">
                  <c:v>2.166212042801664</c:v>
                </c:pt>
                <c:pt idx="144" formatCode="0">
                  <c:v>2.092422908296629</c:v>
                </c:pt>
                <c:pt idx="145" formatCode="0">
                  <c:v>2.021147302598295</c:v>
                </c:pt>
                <c:pt idx="146" formatCode="0">
                  <c:v>1.952299605688151</c:v>
                </c:pt>
                <c:pt idx="147" formatCode="0">
                  <c:v>1.885797114079836</c:v>
                </c:pt>
                <c:pt idx="148" formatCode="0">
                  <c:v>1.821559941471345</c:v>
                </c:pt>
                <c:pt idx="149" formatCode="0">
                  <c:v>1.759510922781388</c:v>
                </c:pt>
                <c:pt idx="150" formatCode="0">
                  <c:v>1.699575521454621</c:v>
                </c:pt>
                <c:pt idx="151" formatCode="0">
                  <c:v>1.641681739924406</c:v>
                </c:pt>
                <c:pt idx="152" formatCode="0">
                  <c:v>1.585760033125534</c:v>
                </c:pt>
                <c:pt idx="153" formatCode="0">
                  <c:v>1.53174322495302</c:v>
                </c:pt>
                <c:pt idx="154" formatCode="0">
                  <c:v>1.479566427566624</c:v>
                </c:pt>
                <c:pt idx="155" formatCode="0">
                  <c:v>1.429166963444153</c:v>
                </c:pt>
                <c:pt idx="156" formatCode="0">
                  <c:v>1.380484290089914</c:v>
                </c:pt>
                <c:pt idx="157" formatCode="0">
                  <c:v>1.333459927307873</c:v>
                </c:pt>
                <c:pt idx="158" formatCode="0">
                  <c:v>1.288037386952159</c:v>
                </c:pt>
                <c:pt idx="159" formatCode="0">
                  <c:v>1.244162105070519</c:v>
                </c:pt>
                <c:pt idx="160" formatCode="0">
                  <c:v>1.201781376359225</c:v>
                </c:pt>
                <c:pt idx="161" formatCode="0">
                  <c:v>20.16232536374915</c:v>
                </c:pt>
                <c:pt idx="162" formatCode="0">
                  <c:v>19.47552254444815</c:v>
                </c:pt>
                <c:pt idx="163" formatCode="0">
                  <c:v>18.81211475047731</c:v>
                </c:pt>
                <c:pt idx="164" formatCode="0">
                  <c:v>18.171305061389</c:v>
                </c:pt>
                <c:pt idx="165" formatCode="0">
                  <c:v>17.55232370277155</c:v>
                </c:pt>
                <c:pt idx="166" formatCode="0">
                  <c:v>16.9544271215557</c:v>
                </c:pt>
                <c:pt idx="167" formatCode="0">
                  <c:v>16.37689709281935</c:v>
                </c:pt>
                <c:pt idx="168" formatCode="0">
                  <c:v>15.8190398570179</c:v>
                </c:pt>
                <c:pt idx="169" formatCode="0">
                  <c:v>15.28018528660369</c:v>
                </c:pt>
                <c:pt idx="170" formatCode="0">
                  <c:v>14.7596860810334</c:v>
                </c:pt>
                <c:pt idx="171" formatCode="0">
                  <c:v>14.25691698919655</c:v>
                </c:pt>
                <c:pt idx="172" formatCode="0">
                  <c:v>13.77127405833077</c:v>
                </c:pt>
                <c:pt idx="173" formatCode="0">
                  <c:v>13.30217390852198</c:v>
                </c:pt>
                <c:pt idx="174" formatCode="0">
                  <c:v>12.84905303191759</c:v>
                </c:pt>
                <c:pt idx="175" formatCode="0">
                  <c:v>12.41136711581113</c:v>
                </c:pt>
                <c:pt idx="176" formatCode="0">
                  <c:v>11.98859038878515</c:v>
                </c:pt>
                <c:pt idx="177" formatCode="0">
                  <c:v>11.58021498912682</c:v>
                </c:pt>
                <c:pt idx="178" formatCode="0">
                  <c:v>11.18575035475763</c:v>
                </c:pt>
                <c:pt idx="179" formatCode="0">
                  <c:v>10.80472263394437</c:v>
                </c:pt>
                <c:pt idx="180" formatCode="0">
                  <c:v>10.43667411608342</c:v>
                </c:pt>
                <c:pt idx="181" formatCode="0">
                  <c:v>10.08116268187457</c:v>
                </c:pt>
                <c:pt idx="182" formatCode="0">
                  <c:v>9.737761272224077</c:v>
                </c:pt>
                <c:pt idx="183" formatCode="0">
                  <c:v>9.406057375238656</c:v>
                </c:pt>
                <c:pt idx="184" formatCode="0">
                  <c:v>9.085652530694495</c:v>
                </c:pt>
                <c:pt idx="185" formatCode="0">
                  <c:v>8.776161851385774</c:v>
                </c:pt>
                <c:pt idx="186" formatCode="0">
                  <c:v>8.477213560777852</c:v>
                </c:pt>
                <c:pt idx="187" formatCode="0">
                  <c:v>8.188448546409675</c:v>
                </c:pt>
                <c:pt idx="188" formatCode="0">
                  <c:v>7.90951992850895</c:v>
                </c:pt>
                <c:pt idx="189" formatCode="0">
                  <c:v>7.640092643301843</c:v>
                </c:pt>
                <c:pt idx="190" formatCode="0">
                  <c:v>7.379843040516702</c:v>
                </c:pt>
                <c:pt idx="191" formatCode="0">
                  <c:v>7.128458494598273</c:v>
                </c:pt>
                <c:pt idx="192" formatCode="0">
                  <c:v>6.885637029165386</c:v>
                </c:pt>
                <c:pt idx="193" formatCode="0">
                  <c:v>6.651086954260993</c:v>
                </c:pt>
                <c:pt idx="194" formatCode="0">
                  <c:v>6.424526515958796</c:v>
                </c:pt>
                <c:pt idx="195" formatCode="0">
                  <c:v>6.205683557905567</c:v>
                </c:pt>
                <c:pt idx="196" formatCode="0">
                  <c:v>5.994295194392578</c:v>
                </c:pt>
                <c:pt idx="197" formatCode="0">
                  <c:v>5.79010749456341</c:v>
                </c:pt>
                <c:pt idx="198" formatCode="0">
                  <c:v>5.592875177378815</c:v>
                </c:pt>
                <c:pt idx="199" formatCode="0">
                  <c:v>5.402361316972187</c:v>
                </c:pt>
                <c:pt idx="200" formatCode="0">
                  <c:v>5.218337058041708</c:v>
                </c:pt>
                <c:pt idx="201" formatCode="0">
                  <c:v>5.040581340937287</c:v>
                </c:pt>
                <c:pt idx="202" formatCode="0">
                  <c:v>4.868880636112039</c:v>
                </c:pt>
                <c:pt idx="203" formatCode="0">
                  <c:v>4.703028687619328</c:v>
                </c:pt>
                <c:pt idx="204" formatCode="0">
                  <c:v>4.542826265347248</c:v>
                </c:pt>
                <c:pt idx="205" formatCode="0">
                  <c:v>4.388080925692887</c:v>
                </c:pt>
                <c:pt idx="206" formatCode="0">
                  <c:v>4.238606780388925</c:v>
                </c:pt>
                <c:pt idx="207" formatCode="0">
                  <c:v>4.094224273204839</c:v>
                </c:pt>
                <c:pt idx="208" formatCode="0">
                  <c:v>3.954759964254475</c:v>
                </c:pt>
                <c:pt idx="209" formatCode="0">
                  <c:v>3.820046321650921</c:v>
                </c:pt>
                <c:pt idx="210" formatCode="0">
                  <c:v>3.68992152025835</c:v>
                </c:pt>
                <c:pt idx="211" formatCode="0">
                  <c:v>3.564229247299136</c:v>
                </c:pt>
                <c:pt idx="212" formatCode="0">
                  <c:v>3.442818514582695</c:v>
                </c:pt>
                <c:pt idx="213" formatCode="0">
                  <c:v>3.325543477130496</c:v>
                </c:pt>
                <c:pt idx="214" formatCode="0">
                  <c:v>3.212263257979398</c:v>
                </c:pt>
                <c:pt idx="215" formatCode="0">
                  <c:v>3.102841778952783</c:v>
                </c:pt>
                <c:pt idx="216" formatCode="0">
                  <c:v>2.997147597196288</c:v>
                </c:pt>
                <c:pt idx="217" formatCode="0">
                  <c:v>2.895053747281706</c:v>
                </c:pt>
                <c:pt idx="218" formatCode="0">
                  <c:v>2.796437588689407</c:v>
                </c:pt>
                <c:pt idx="219" formatCode="0">
                  <c:v>2.701180658486093</c:v>
                </c:pt>
                <c:pt idx="220" formatCode="0">
                  <c:v>2.609168529020853</c:v>
                </c:pt>
                <c:pt idx="221" formatCode="0">
                  <c:v>2.520290670468643</c:v>
                </c:pt>
                <c:pt idx="222" formatCode="0">
                  <c:v>2.43444031805602</c:v>
                </c:pt>
                <c:pt idx="223" formatCode="0">
                  <c:v>2.351514343809664</c:v>
                </c:pt>
                <c:pt idx="224" formatCode="0">
                  <c:v>2.271413132673625</c:v>
                </c:pt>
                <c:pt idx="225" formatCode="0">
                  <c:v>2.194040462846444</c:v>
                </c:pt>
                <c:pt idx="226" formatCode="0">
                  <c:v>2.119303390194463</c:v>
                </c:pt>
                <c:pt idx="227" formatCode="0">
                  <c:v>2.04711213660242</c:v>
                </c:pt>
                <c:pt idx="228" formatCode="0">
                  <c:v>1.977379982127238</c:v>
                </c:pt>
                <c:pt idx="229" formatCode="0">
                  <c:v>1.910023160825461</c:v>
                </c:pt>
                <c:pt idx="230" formatCode="0">
                  <c:v>1.844960760129175</c:v>
                </c:pt>
                <c:pt idx="231" formatCode="0">
                  <c:v>1.782114623649568</c:v>
                </c:pt>
                <c:pt idx="232" formatCode="0">
                  <c:v>1.721409257291347</c:v>
                </c:pt>
                <c:pt idx="233" formatCode="0">
                  <c:v>1.662771738565248</c:v>
                </c:pt>
                <c:pt idx="234" formatCode="0">
                  <c:v>1.606131628989699</c:v>
                </c:pt>
                <c:pt idx="235" formatCode="0">
                  <c:v>1.551420889476392</c:v>
                </c:pt>
                <c:pt idx="236" formatCode="0">
                  <c:v>1.498573798598145</c:v>
                </c:pt>
                <c:pt idx="237" formatCode="0">
                  <c:v>1.447526873640853</c:v>
                </c:pt>
                <c:pt idx="238" formatCode="0">
                  <c:v>1.398218794344704</c:v>
                </c:pt>
                <c:pt idx="239" formatCode="0">
                  <c:v>1.350590329243047</c:v>
                </c:pt>
                <c:pt idx="240" formatCode="0">
                  <c:v>1.304584264510427</c:v>
                </c:pt>
              </c:numCache>
            </c:numRef>
          </c:val>
        </c:ser>
        <c:ser>
          <c:idx val="2"/>
          <c:order val="2"/>
          <c:tx>
            <c:strRef>
              <c:f>'D-fir Even '!$Z$77</c:f>
              <c:strCache>
                <c:ptCount val="1"/>
                <c:pt idx="0">
                  <c:v>Regenerated forest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'!$Z$78:$Z$318</c:f>
              <c:numCache>
                <c:formatCode>General</c:formatCode>
                <c:ptCount val="241"/>
                <c:pt idx="80" formatCode="0">
                  <c:v>0.0</c:v>
                </c:pt>
                <c:pt idx="81" formatCode="0">
                  <c:v>0.023299439689354</c:v>
                </c:pt>
                <c:pt idx="82" formatCode="0">
                  <c:v>0.173089405647495</c:v>
                </c:pt>
                <c:pt idx="83" formatCode="0">
                  <c:v>0.542813423617352</c:v>
                </c:pt>
                <c:pt idx="84" formatCode="0">
                  <c:v>1.196311362151283</c:v>
                </c:pt>
                <c:pt idx="85" formatCode="0">
                  <c:v>2.173815052139461</c:v>
                </c:pt>
                <c:pt idx="86" formatCode="0">
                  <c:v>3.496916297787195</c:v>
                </c:pt>
                <c:pt idx="87" formatCode="0">
                  <c:v>5.17266943052747</c:v>
                </c:pt>
                <c:pt idx="88" formatCode="0">
                  <c:v>7.196966127491617</c:v>
                </c:pt>
                <c:pt idx="89" formatCode="0">
                  <c:v>9.557299366271184</c:v>
                </c:pt>
                <c:pt idx="90" formatCode="0">
                  <c:v>12.23501560219317</c:v>
                </c:pt>
                <c:pt idx="91" formatCode="0">
                  <c:v>15.20713909103712</c:v>
                </c:pt>
                <c:pt idx="92" formatCode="0">
                  <c:v>18.4478393599361</c:v>
                </c:pt>
                <c:pt idx="93" formatCode="0">
                  <c:v>21.92960182714282</c:v>
                </c:pt>
                <c:pt idx="94" formatCode="0">
                  <c:v>25.62415220888978</c:v>
                </c:pt>
                <c:pt idx="95" formatCode="0">
                  <c:v>29.50317739008753</c:v>
                </c:pt>
                <c:pt idx="96" formatCode="0">
                  <c:v>33.53887867066924</c:v>
                </c:pt>
                <c:pt idx="97" formatCode="0">
                  <c:v>37.70438755593841</c:v>
                </c:pt>
                <c:pt idx="98" formatCode="0">
                  <c:v>41.97406938744024</c:v>
                </c:pt>
                <c:pt idx="99" formatCode="0">
                  <c:v>46.32373598237774</c:v>
                </c:pt>
                <c:pt idx="100" formatCode="0">
                  <c:v>50.73078495468293</c:v>
                </c:pt>
                <c:pt idx="101" formatCode="0">
                  <c:v>55.1742804356626</c:v>
                </c:pt>
                <c:pt idx="102" formatCode="0">
                  <c:v>59.63498741640741</c:v>
                </c:pt>
                <c:pt idx="103" formatCode="0">
                  <c:v>64.09536982929194</c:v>
                </c:pt>
                <c:pt idx="104" formatCode="0">
                  <c:v>68.53956071329945</c:v>
                </c:pt>
                <c:pt idx="105" formatCode="0">
                  <c:v>72.95331131754322</c:v>
                </c:pt>
                <c:pt idx="106" formatCode="0">
                  <c:v>77.32392474651278</c:v>
                </c:pt>
                <c:pt idx="107" formatCode="0">
                  <c:v>81.64017870281204</c:v>
                </c:pt>
                <c:pt idx="108" formatCode="0">
                  <c:v>85.89224100741715</c:v>
                </c:pt>
                <c:pt idx="109" formatCode="0">
                  <c:v>90.07158084728101</c:v>
                </c:pt>
                <c:pt idx="110" formatCode="0">
                  <c:v>94.17087809291407</c:v>
                </c:pt>
                <c:pt idx="111" formatCode="0">
                  <c:v>98.18393252518453</c:v>
                </c:pt>
                <c:pt idx="112" formatCode="0">
                  <c:v>102.1055743946893</c:v>
                </c:pt>
                <c:pt idx="113" formatCode="0">
                  <c:v>105.9315773947817</c:v>
                </c:pt>
                <c:pt idx="114" formatCode="0">
                  <c:v>109.6585748489354</c:v>
                </c:pt>
                <c:pt idx="115" formatCode="0">
                  <c:v>113.2839796845767</c:v>
                </c:pt>
                <c:pt idx="116" formatCode="0">
                  <c:v>116.8059085803754</c:v>
                </c:pt>
                <c:pt idx="117" formatCode="0">
                  <c:v>120.2231105250745</c:v>
                </c:pt>
                <c:pt idx="118" formatCode="0">
                  <c:v>123.5348999072007</c:v>
                </c:pt>
                <c:pt idx="119" formatCode="0">
                  <c:v>126.7410941613137</c:v>
                </c:pt>
                <c:pt idx="120" formatCode="0">
                  <c:v>129.8419559235024</c:v>
                </c:pt>
                <c:pt idx="121" formatCode="0">
                  <c:v>132.8381395929877</c:v>
                </c:pt>
                <c:pt idx="122" formatCode="0">
                  <c:v>135.7306421548784</c:v>
                </c:pt>
                <c:pt idx="123" formatCode="0">
                  <c:v>138.5207580887904</c:v>
                </c:pt>
                <c:pt idx="124" formatCode="0">
                  <c:v>141.2100381670281</c:v>
                </c:pt>
                <c:pt idx="125" formatCode="0">
                  <c:v>143.8002519325306</c:v>
                </c:pt>
                <c:pt idx="126" formatCode="0">
                  <c:v>146.2933536393292</c:v>
                </c:pt>
                <c:pt idx="127" formatCode="0">
                  <c:v>148.6914514355723</c:v>
                </c:pt>
                <c:pt idx="128" formatCode="0">
                  <c:v>150.9967795702391</c:v>
                </c:pt>
                <c:pt idx="129" formatCode="0">
                  <c:v>153.2116734086124</c:v>
                </c:pt>
                <c:pt idx="130" formatCode="0">
                  <c:v>155.3385470477245</c:v>
                </c:pt>
                <c:pt idx="131" formatCode="0">
                  <c:v>157.3798733307425</c:v>
                </c:pt>
                <c:pt idx="132" formatCode="0">
                  <c:v>159.3381660681544</c:v>
                </c:pt>
                <c:pt idx="133" formatCode="0">
                  <c:v>161.2159642832814</c:v>
                </c:pt>
                <c:pt idx="134" formatCode="0">
                  <c:v>163.0158183097519</c:v>
                </c:pt>
                <c:pt idx="135" formatCode="0">
                  <c:v>164.7402775789108</c:v>
                </c:pt>
                <c:pt idx="136" formatCode="0">
                  <c:v>166.3918799454804</c:v>
                </c:pt>
                <c:pt idx="137" formatCode="0">
                  <c:v>167.9731424100191</c:v>
                </c:pt>
                <c:pt idx="138" formatCode="0">
                  <c:v>169.4865531067011</c:v>
                </c:pt>
                <c:pt idx="139" formatCode="0">
                  <c:v>170.9345644345898</c:v>
                </c:pt>
                <c:pt idx="140" formatCode="0">
                  <c:v>172.3195872198431</c:v>
                </c:pt>
                <c:pt idx="141" formatCode="0">
                  <c:v>173.6439858051126</c:v>
                </c:pt>
                <c:pt idx="142" formatCode="0">
                  <c:v>174.9100739707693</c:v>
                </c:pt>
                <c:pt idx="143" formatCode="0">
                  <c:v>176.1201116004789</c:v>
                </c:pt>
                <c:pt idx="144" formatCode="0">
                  <c:v>177.2763020110622</c:v>
                </c:pt>
                <c:pt idx="145" formatCode="0">
                  <c:v>178.3807898735142</c:v>
                </c:pt>
                <c:pt idx="146" formatCode="0">
                  <c:v>179.4356596585163</c:v>
                </c:pt>
                <c:pt idx="147" formatCode="0">
                  <c:v>180.442934545793</c:v>
                </c:pt>
                <c:pt idx="148" formatCode="0">
                  <c:v>181.4045757422317</c:v>
                </c:pt>
                <c:pt idx="149" formatCode="0">
                  <c:v>182.3224821588415</c:v>
                </c:pt>
                <c:pt idx="150" formatCode="0">
                  <c:v>183.198490401375</c:v>
                </c:pt>
                <c:pt idx="151" formatCode="0">
                  <c:v>184.034375033817</c:v>
                </c:pt>
                <c:pt idx="152" formatCode="0">
                  <c:v>184.8318490779611</c:v>
                </c:pt>
                <c:pt idx="153" formatCode="0">
                  <c:v>185.5925647159808</c:v>
                </c:pt>
                <c:pt idx="154" formatCode="0">
                  <c:v>186.3181141662764</c:v>
                </c:pt>
                <c:pt idx="155" formatCode="0">
                  <c:v>187.0100307059605</c:v>
                </c:pt>
                <c:pt idx="156" formatCode="0">
                  <c:v>187.6697898161565</c:v>
                </c:pt>
                <c:pt idx="157" formatCode="0">
                  <c:v>188.2988104288468</c:v>
                </c:pt>
                <c:pt idx="158" formatCode="0">
                  <c:v>188.8984562563364</c:v>
                </c:pt>
                <c:pt idx="159" formatCode="0">
                  <c:v>189.47003718651</c:v>
                </c:pt>
                <c:pt idx="160" formatCode="0">
                  <c:v>190.0148107289847</c:v>
                </c:pt>
                <c:pt idx="161" formatCode="0">
                  <c:v>0.0</c:v>
                </c:pt>
                <c:pt idx="162" formatCode="0">
                  <c:v>0.023299439689354</c:v>
                </c:pt>
                <c:pt idx="163" formatCode="0">
                  <c:v>0.173089405647495</c:v>
                </c:pt>
                <c:pt idx="164" formatCode="0">
                  <c:v>0.542813423617352</c:v>
                </c:pt>
                <c:pt idx="165" formatCode="0">
                  <c:v>1.196311362151283</c:v>
                </c:pt>
                <c:pt idx="166" formatCode="0">
                  <c:v>2.173815052139461</c:v>
                </c:pt>
                <c:pt idx="167" formatCode="0">
                  <c:v>3.496916297787195</c:v>
                </c:pt>
                <c:pt idx="168" formatCode="0">
                  <c:v>5.17266943052747</c:v>
                </c:pt>
                <c:pt idx="169" formatCode="0">
                  <c:v>7.196966127491617</c:v>
                </c:pt>
                <c:pt idx="170" formatCode="0">
                  <c:v>9.557299366271184</c:v>
                </c:pt>
                <c:pt idx="171" formatCode="0">
                  <c:v>12.23501560219317</c:v>
                </c:pt>
                <c:pt idx="172" formatCode="0">
                  <c:v>15.20713909103712</c:v>
                </c:pt>
                <c:pt idx="173" formatCode="0">
                  <c:v>18.4478393599361</c:v>
                </c:pt>
                <c:pt idx="174" formatCode="0">
                  <c:v>21.92960182714282</c:v>
                </c:pt>
                <c:pt idx="175" formatCode="0">
                  <c:v>25.62415220888978</c:v>
                </c:pt>
                <c:pt idx="176" formatCode="0">
                  <c:v>29.50317739008753</c:v>
                </c:pt>
                <c:pt idx="177" formatCode="0">
                  <c:v>33.53887867066924</c:v>
                </c:pt>
                <c:pt idx="178" formatCode="0">
                  <c:v>37.70438755593841</c:v>
                </c:pt>
                <c:pt idx="179" formatCode="0">
                  <c:v>41.97406938744024</c:v>
                </c:pt>
                <c:pt idx="180" formatCode="0">
                  <c:v>46.32373598237774</c:v>
                </c:pt>
                <c:pt idx="181" formatCode="0">
                  <c:v>50.73078495468293</c:v>
                </c:pt>
                <c:pt idx="182" formatCode="0">
                  <c:v>55.1742804356626</c:v>
                </c:pt>
                <c:pt idx="183" formatCode="0">
                  <c:v>59.63498741640741</c:v>
                </c:pt>
                <c:pt idx="184" formatCode="0">
                  <c:v>64.09536982929194</c:v>
                </c:pt>
                <c:pt idx="185" formatCode="0">
                  <c:v>68.53956071329945</c:v>
                </c:pt>
                <c:pt idx="186" formatCode="0">
                  <c:v>72.95331131754322</c:v>
                </c:pt>
                <c:pt idx="187" formatCode="0">
                  <c:v>77.32392474651278</c:v>
                </c:pt>
                <c:pt idx="188" formatCode="0">
                  <c:v>81.64017870281204</c:v>
                </c:pt>
                <c:pt idx="189" formatCode="0">
                  <c:v>85.89224100741715</c:v>
                </c:pt>
                <c:pt idx="190" formatCode="0">
                  <c:v>90.07158084728101</c:v>
                </c:pt>
                <c:pt idx="191" formatCode="0">
                  <c:v>94.17087809291407</c:v>
                </c:pt>
                <c:pt idx="192" formatCode="0">
                  <c:v>98.18393252518453</c:v>
                </c:pt>
                <c:pt idx="193" formatCode="0">
                  <c:v>102.1055743946893</c:v>
                </c:pt>
                <c:pt idx="194" formatCode="0">
                  <c:v>105.9315773947817</c:v>
                </c:pt>
                <c:pt idx="195" formatCode="0">
                  <c:v>109.6585748489354</c:v>
                </c:pt>
                <c:pt idx="196" formatCode="0">
                  <c:v>113.2839796845767</c:v>
                </c:pt>
                <c:pt idx="197" formatCode="0">
                  <c:v>116.8059085803754</c:v>
                </c:pt>
                <c:pt idx="198" formatCode="0">
                  <c:v>120.2231105250745</c:v>
                </c:pt>
                <c:pt idx="199" formatCode="0">
                  <c:v>123.5348999072007</c:v>
                </c:pt>
                <c:pt idx="200" formatCode="0">
                  <c:v>126.7410941613137</c:v>
                </c:pt>
                <c:pt idx="201" formatCode="0">
                  <c:v>129.8419559235024</c:v>
                </c:pt>
                <c:pt idx="202" formatCode="0">
                  <c:v>132.8381395929877</c:v>
                </c:pt>
                <c:pt idx="203" formatCode="0">
                  <c:v>135.7306421548784</c:v>
                </c:pt>
                <c:pt idx="204" formatCode="0">
                  <c:v>138.5207580887904</c:v>
                </c:pt>
                <c:pt idx="205" formatCode="0">
                  <c:v>141.2100381670281</c:v>
                </c:pt>
                <c:pt idx="206" formatCode="0">
                  <c:v>143.8002519325306</c:v>
                </c:pt>
                <c:pt idx="207" formatCode="0">
                  <c:v>146.2933536393292</c:v>
                </c:pt>
                <c:pt idx="208" formatCode="0">
                  <c:v>148.6914514355723</c:v>
                </c:pt>
                <c:pt idx="209" formatCode="0">
                  <c:v>150.9967795702391</c:v>
                </c:pt>
                <c:pt idx="210" formatCode="0">
                  <c:v>153.2116734086124</c:v>
                </c:pt>
                <c:pt idx="211" formatCode="0">
                  <c:v>155.3385470477245</c:v>
                </c:pt>
                <c:pt idx="212" formatCode="0">
                  <c:v>157.3798733307425</c:v>
                </c:pt>
                <c:pt idx="213" formatCode="0">
                  <c:v>159.3381660681544</c:v>
                </c:pt>
                <c:pt idx="214" formatCode="0">
                  <c:v>161.2159642832814</c:v>
                </c:pt>
                <c:pt idx="215" formatCode="0">
                  <c:v>163.0158183097519</c:v>
                </c:pt>
                <c:pt idx="216" formatCode="0">
                  <c:v>164.7402775789108</c:v>
                </c:pt>
                <c:pt idx="217" formatCode="0">
                  <c:v>166.3918799454804</c:v>
                </c:pt>
                <c:pt idx="218" formatCode="0">
                  <c:v>167.9731424100191</c:v>
                </c:pt>
                <c:pt idx="219" formatCode="0">
                  <c:v>169.4865531067011</c:v>
                </c:pt>
                <c:pt idx="220" formatCode="0">
                  <c:v>170.9345644345898</c:v>
                </c:pt>
                <c:pt idx="221" formatCode="0">
                  <c:v>172.3195872198431</c:v>
                </c:pt>
                <c:pt idx="222" formatCode="0">
                  <c:v>173.6439858051126</c:v>
                </c:pt>
                <c:pt idx="223" formatCode="0">
                  <c:v>174.9100739707693</c:v>
                </c:pt>
                <c:pt idx="224" formatCode="0">
                  <c:v>176.1201116004789</c:v>
                </c:pt>
                <c:pt idx="225" formatCode="0">
                  <c:v>177.2763020110622</c:v>
                </c:pt>
                <c:pt idx="226" formatCode="0">
                  <c:v>178.3807898735142</c:v>
                </c:pt>
                <c:pt idx="227" formatCode="0">
                  <c:v>179.4356596585163</c:v>
                </c:pt>
                <c:pt idx="228" formatCode="0">
                  <c:v>180.442934545793</c:v>
                </c:pt>
                <c:pt idx="229" formatCode="0">
                  <c:v>181.4045757422317</c:v>
                </c:pt>
                <c:pt idx="230" formatCode="0">
                  <c:v>182.3224821588415</c:v>
                </c:pt>
                <c:pt idx="231" formatCode="0">
                  <c:v>183.198490401375</c:v>
                </c:pt>
                <c:pt idx="232" formatCode="0">
                  <c:v>184.034375033817</c:v>
                </c:pt>
                <c:pt idx="233" formatCode="0">
                  <c:v>184.8318490779611</c:v>
                </c:pt>
                <c:pt idx="234" formatCode="0">
                  <c:v>185.5925647159808</c:v>
                </c:pt>
                <c:pt idx="235" formatCode="0">
                  <c:v>186.3181141662764</c:v>
                </c:pt>
                <c:pt idx="236" formatCode="0">
                  <c:v>187.0100307059605</c:v>
                </c:pt>
                <c:pt idx="237" formatCode="0">
                  <c:v>187.6697898161565</c:v>
                </c:pt>
                <c:pt idx="238" formatCode="0">
                  <c:v>188.2988104288468</c:v>
                </c:pt>
                <c:pt idx="239" formatCode="0">
                  <c:v>188.8984562563364</c:v>
                </c:pt>
                <c:pt idx="240" formatCode="0">
                  <c:v>189.47003718651</c:v>
                </c:pt>
              </c:numCache>
            </c:numRef>
          </c:val>
        </c:ser>
        <c:ser>
          <c:idx val="3"/>
          <c:order val="3"/>
          <c:tx>
            <c:strRef>
              <c:f>'D-fir Even '!$AA$77</c:f>
              <c:strCache>
                <c:ptCount val="1"/>
                <c:pt idx="0">
                  <c:v>Energy from logging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75000"/>
                </a:schemeClr>
              </a:bgClr>
            </a:patt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'!$AA$78:$AA$318</c:f>
              <c:numCache>
                <c:formatCode>General</c:formatCode>
                <c:ptCount val="241"/>
                <c:pt idx="80" formatCode="0">
                  <c:v>51.91695545871852</c:v>
                </c:pt>
                <c:pt idx="81" formatCode="0">
                  <c:v>51.91695545871852</c:v>
                </c:pt>
                <c:pt idx="82" formatCode="0">
                  <c:v>51.91695545871852</c:v>
                </c:pt>
                <c:pt idx="83" formatCode="0">
                  <c:v>51.91695545871852</c:v>
                </c:pt>
                <c:pt idx="84" formatCode="0">
                  <c:v>51.91695545871852</c:v>
                </c:pt>
                <c:pt idx="85" formatCode="0">
                  <c:v>51.91695545871852</c:v>
                </c:pt>
                <c:pt idx="86" formatCode="0">
                  <c:v>51.91695545871852</c:v>
                </c:pt>
                <c:pt idx="87" formatCode="0">
                  <c:v>51.91695545871852</c:v>
                </c:pt>
                <c:pt idx="88" formatCode="0">
                  <c:v>51.91695545871852</c:v>
                </c:pt>
                <c:pt idx="89" formatCode="0">
                  <c:v>51.91695545871852</c:v>
                </c:pt>
                <c:pt idx="90" formatCode="0">
                  <c:v>51.91695545871852</c:v>
                </c:pt>
                <c:pt idx="91" formatCode="0">
                  <c:v>51.91695545871852</c:v>
                </c:pt>
                <c:pt idx="92" formatCode="0">
                  <c:v>51.91695545871852</c:v>
                </c:pt>
                <c:pt idx="93" formatCode="0">
                  <c:v>51.91695545871852</c:v>
                </c:pt>
                <c:pt idx="94" formatCode="0">
                  <c:v>51.91695545871852</c:v>
                </c:pt>
                <c:pt idx="95" formatCode="0">
                  <c:v>51.91695545871852</c:v>
                </c:pt>
                <c:pt idx="96" formatCode="0">
                  <c:v>51.91695545871852</c:v>
                </c:pt>
                <c:pt idx="97" formatCode="0">
                  <c:v>51.91695545871852</c:v>
                </c:pt>
                <c:pt idx="98" formatCode="0">
                  <c:v>51.91695545871852</c:v>
                </c:pt>
                <c:pt idx="99" formatCode="0">
                  <c:v>51.91695545871852</c:v>
                </c:pt>
                <c:pt idx="100" formatCode="0">
                  <c:v>51.91695545871852</c:v>
                </c:pt>
                <c:pt idx="101" formatCode="0">
                  <c:v>51.91695545871852</c:v>
                </c:pt>
                <c:pt idx="102" formatCode="0">
                  <c:v>51.91695545871852</c:v>
                </c:pt>
                <c:pt idx="103" formatCode="0">
                  <c:v>51.91695545871852</c:v>
                </c:pt>
                <c:pt idx="104" formatCode="0">
                  <c:v>51.91695545871852</c:v>
                </c:pt>
                <c:pt idx="105" formatCode="0">
                  <c:v>51.91695545871852</c:v>
                </c:pt>
                <c:pt idx="106" formatCode="0">
                  <c:v>51.91695545871852</c:v>
                </c:pt>
                <c:pt idx="107" formatCode="0">
                  <c:v>51.91695545871852</c:v>
                </c:pt>
                <c:pt idx="108" formatCode="0">
                  <c:v>51.91695545871852</c:v>
                </c:pt>
                <c:pt idx="109" formatCode="0">
                  <c:v>51.91695545871852</c:v>
                </c:pt>
                <c:pt idx="110" formatCode="0">
                  <c:v>51.91695545871852</c:v>
                </c:pt>
                <c:pt idx="111" formatCode="0">
                  <c:v>51.91695545871852</c:v>
                </c:pt>
                <c:pt idx="112" formatCode="0">
                  <c:v>51.91695545871852</c:v>
                </c:pt>
                <c:pt idx="113" formatCode="0">
                  <c:v>51.91695545871852</c:v>
                </c:pt>
                <c:pt idx="114" formatCode="0">
                  <c:v>51.91695545871852</c:v>
                </c:pt>
                <c:pt idx="115" formatCode="0">
                  <c:v>51.91695545871852</c:v>
                </c:pt>
                <c:pt idx="116" formatCode="0">
                  <c:v>51.91695545871852</c:v>
                </c:pt>
                <c:pt idx="117" formatCode="0">
                  <c:v>51.91695545871852</c:v>
                </c:pt>
                <c:pt idx="118" formatCode="0">
                  <c:v>51.91695545871852</c:v>
                </c:pt>
                <c:pt idx="119" formatCode="0">
                  <c:v>51.91695545871852</c:v>
                </c:pt>
                <c:pt idx="120" formatCode="0">
                  <c:v>51.91695545871852</c:v>
                </c:pt>
                <c:pt idx="121" formatCode="0">
                  <c:v>51.91695545871852</c:v>
                </c:pt>
                <c:pt idx="122" formatCode="0">
                  <c:v>51.91695545871852</c:v>
                </c:pt>
                <c:pt idx="123" formatCode="0">
                  <c:v>51.91695545871852</c:v>
                </c:pt>
                <c:pt idx="124" formatCode="0">
                  <c:v>51.91695545871852</c:v>
                </c:pt>
                <c:pt idx="125" formatCode="0">
                  <c:v>51.91695545871852</c:v>
                </c:pt>
                <c:pt idx="126" formatCode="0">
                  <c:v>51.91695545871852</c:v>
                </c:pt>
                <c:pt idx="127" formatCode="0">
                  <c:v>51.91695545871852</c:v>
                </c:pt>
                <c:pt idx="128" formatCode="0">
                  <c:v>51.91695545871852</c:v>
                </c:pt>
                <c:pt idx="129" formatCode="0">
                  <c:v>51.91695545871852</c:v>
                </c:pt>
                <c:pt idx="130" formatCode="0">
                  <c:v>51.91695545871852</c:v>
                </c:pt>
                <c:pt idx="131" formatCode="0">
                  <c:v>51.91695545871852</c:v>
                </c:pt>
                <c:pt idx="132" formatCode="0">
                  <c:v>51.91695545871852</c:v>
                </c:pt>
                <c:pt idx="133" formatCode="0">
                  <c:v>51.91695545871852</c:v>
                </c:pt>
                <c:pt idx="134" formatCode="0">
                  <c:v>51.91695545871852</c:v>
                </c:pt>
                <c:pt idx="135" formatCode="0">
                  <c:v>51.91695545871852</c:v>
                </c:pt>
                <c:pt idx="136" formatCode="0">
                  <c:v>51.91695545871852</c:v>
                </c:pt>
                <c:pt idx="137" formatCode="0">
                  <c:v>51.91695545871852</c:v>
                </c:pt>
                <c:pt idx="138" formatCode="0">
                  <c:v>51.91695545871852</c:v>
                </c:pt>
                <c:pt idx="139" formatCode="0">
                  <c:v>51.91695545871852</c:v>
                </c:pt>
                <c:pt idx="140" formatCode="0">
                  <c:v>51.91695545871852</c:v>
                </c:pt>
                <c:pt idx="141" formatCode="0">
                  <c:v>51.91695545871852</c:v>
                </c:pt>
                <c:pt idx="142" formatCode="0">
                  <c:v>51.91695545871852</c:v>
                </c:pt>
                <c:pt idx="143" formatCode="0">
                  <c:v>51.91695545871852</c:v>
                </c:pt>
                <c:pt idx="144" formatCode="0">
                  <c:v>51.91695545871852</c:v>
                </c:pt>
                <c:pt idx="145" formatCode="0">
                  <c:v>51.91695545871852</c:v>
                </c:pt>
                <c:pt idx="146" formatCode="0">
                  <c:v>51.91695545871852</c:v>
                </c:pt>
                <c:pt idx="147" formatCode="0">
                  <c:v>51.91695545871852</c:v>
                </c:pt>
                <c:pt idx="148" formatCode="0">
                  <c:v>51.91695545871852</c:v>
                </c:pt>
                <c:pt idx="149" formatCode="0">
                  <c:v>51.91695545871852</c:v>
                </c:pt>
                <c:pt idx="150" formatCode="0">
                  <c:v>51.91695545871852</c:v>
                </c:pt>
                <c:pt idx="151" formatCode="0">
                  <c:v>51.91695545871852</c:v>
                </c:pt>
                <c:pt idx="152" formatCode="0">
                  <c:v>51.91695545871852</c:v>
                </c:pt>
                <c:pt idx="153" formatCode="0">
                  <c:v>51.91695545871852</c:v>
                </c:pt>
                <c:pt idx="154" formatCode="0">
                  <c:v>51.91695545871852</c:v>
                </c:pt>
                <c:pt idx="155" formatCode="0">
                  <c:v>51.91695545871852</c:v>
                </c:pt>
                <c:pt idx="156" formatCode="0">
                  <c:v>51.91695545871852</c:v>
                </c:pt>
                <c:pt idx="157" formatCode="0">
                  <c:v>51.91695545871852</c:v>
                </c:pt>
                <c:pt idx="158" formatCode="0">
                  <c:v>51.91695545871852</c:v>
                </c:pt>
                <c:pt idx="159" formatCode="0">
                  <c:v>51.91695545871852</c:v>
                </c:pt>
                <c:pt idx="160" formatCode="0">
                  <c:v>51.91695545871852</c:v>
                </c:pt>
                <c:pt idx="161" formatCode="0">
                  <c:v>103.2209543555444</c:v>
                </c:pt>
                <c:pt idx="162" formatCode="0">
                  <c:v>103.2209543555444</c:v>
                </c:pt>
                <c:pt idx="163" formatCode="0">
                  <c:v>103.2209543555444</c:v>
                </c:pt>
                <c:pt idx="164" formatCode="0">
                  <c:v>103.2209543555444</c:v>
                </c:pt>
                <c:pt idx="165" formatCode="0">
                  <c:v>103.2209543555444</c:v>
                </c:pt>
                <c:pt idx="166" formatCode="0">
                  <c:v>103.2209543555444</c:v>
                </c:pt>
                <c:pt idx="167" formatCode="0">
                  <c:v>103.2209543555444</c:v>
                </c:pt>
                <c:pt idx="168" formatCode="0">
                  <c:v>103.2209543555444</c:v>
                </c:pt>
                <c:pt idx="169" formatCode="0">
                  <c:v>103.2209543555444</c:v>
                </c:pt>
                <c:pt idx="170" formatCode="0">
                  <c:v>103.2209543555444</c:v>
                </c:pt>
                <c:pt idx="171" formatCode="0">
                  <c:v>103.2209543555444</c:v>
                </c:pt>
                <c:pt idx="172" formatCode="0">
                  <c:v>103.2209543555444</c:v>
                </c:pt>
                <c:pt idx="173" formatCode="0">
                  <c:v>103.2209543555444</c:v>
                </c:pt>
                <c:pt idx="174" formatCode="0">
                  <c:v>103.2209543555444</c:v>
                </c:pt>
                <c:pt idx="175" formatCode="0">
                  <c:v>103.2209543555444</c:v>
                </c:pt>
                <c:pt idx="176" formatCode="0">
                  <c:v>103.2209543555444</c:v>
                </c:pt>
                <c:pt idx="177" formatCode="0">
                  <c:v>103.2209543555444</c:v>
                </c:pt>
                <c:pt idx="178" formatCode="0">
                  <c:v>103.2209543555444</c:v>
                </c:pt>
                <c:pt idx="179" formatCode="0">
                  <c:v>103.2209543555444</c:v>
                </c:pt>
                <c:pt idx="180" formatCode="0">
                  <c:v>103.2209543555444</c:v>
                </c:pt>
                <c:pt idx="181" formatCode="0">
                  <c:v>103.2209543555444</c:v>
                </c:pt>
                <c:pt idx="182" formatCode="0">
                  <c:v>103.2209543555444</c:v>
                </c:pt>
                <c:pt idx="183" formatCode="0">
                  <c:v>103.2209543555444</c:v>
                </c:pt>
                <c:pt idx="184" formatCode="0">
                  <c:v>103.2209543555444</c:v>
                </c:pt>
                <c:pt idx="185" formatCode="0">
                  <c:v>103.2209543555444</c:v>
                </c:pt>
                <c:pt idx="186" formatCode="0">
                  <c:v>103.2209543555444</c:v>
                </c:pt>
                <c:pt idx="187" formatCode="0">
                  <c:v>103.2209543555444</c:v>
                </c:pt>
                <c:pt idx="188" formatCode="0">
                  <c:v>103.2209543555444</c:v>
                </c:pt>
                <c:pt idx="189" formatCode="0">
                  <c:v>103.2209543555444</c:v>
                </c:pt>
                <c:pt idx="190" formatCode="0">
                  <c:v>103.2209543555444</c:v>
                </c:pt>
                <c:pt idx="191" formatCode="0">
                  <c:v>103.2209543555444</c:v>
                </c:pt>
                <c:pt idx="192" formatCode="0">
                  <c:v>103.2209543555444</c:v>
                </c:pt>
                <c:pt idx="193" formatCode="0">
                  <c:v>103.2209543555444</c:v>
                </c:pt>
                <c:pt idx="194" formatCode="0">
                  <c:v>103.2209543555444</c:v>
                </c:pt>
                <c:pt idx="195" formatCode="0">
                  <c:v>103.2209543555444</c:v>
                </c:pt>
                <c:pt idx="196" formatCode="0">
                  <c:v>103.2209543555444</c:v>
                </c:pt>
                <c:pt idx="197" formatCode="0">
                  <c:v>103.2209543555444</c:v>
                </c:pt>
                <c:pt idx="198" formatCode="0">
                  <c:v>103.2209543555444</c:v>
                </c:pt>
                <c:pt idx="199" formatCode="0">
                  <c:v>103.2209543555444</c:v>
                </c:pt>
                <c:pt idx="200" formatCode="0">
                  <c:v>103.2209543555444</c:v>
                </c:pt>
                <c:pt idx="201" formatCode="0">
                  <c:v>103.2209543555444</c:v>
                </c:pt>
                <c:pt idx="202" formatCode="0">
                  <c:v>103.2209543555444</c:v>
                </c:pt>
                <c:pt idx="203" formatCode="0">
                  <c:v>103.2209543555444</c:v>
                </c:pt>
                <c:pt idx="204" formatCode="0">
                  <c:v>103.2209543555444</c:v>
                </c:pt>
                <c:pt idx="205" formatCode="0">
                  <c:v>103.2209543555444</c:v>
                </c:pt>
                <c:pt idx="206" formatCode="0">
                  <c:v>103.2209543555444</c:v>
                </c:pt>
                <c:pt idx="207" formatCode="0">
                  <c:v>103.2209543555444</c:v>
                </c:pt>
                <c:pt idx="208" formatCode="0">
                  <c:v>103.2209543555444</c:v>
                </c:pt>
                <c:pt idx="209" formatCode="0">
                  <c:v>103.2209543555444</c:v>
                </c:pt>
                <c:pt idx="210" formatCode="0">
                  <c:v>103.2209543555444</c:v>
                </c:pt>
                <c:pt idx="211" formatCode="0">
                  <c:v>103.2209543555444</c:v>
                </c:pt>
                <c:pt idx="212" formatCode="0">
                  <c:v>103.2209543555444</c:v>
                </c:pt>
                <c:pt idx="213" formatCode="0">
                  <c:v>103.2209543555444</c:v>
                </c:pt>
                <c:pt idx="214" formatCode="0">
                  <c:v>103.2209543555444</c:v>
                </c:pt>
                <c:pt idx="215" formatCode="0">
                  <c:v>103.2209543555444</c:v>
                </c:pt>
                <c:pt idx="216" formatCode="0">
                  <c:v>103.2209543555444</c:v>
                </c:pt>
                <c:pt idx="217" formatCode="0">
                  <c:v>103.2209543555444</c:v>
                </c:pt>
                <c:pt idx="218" formatCode="0">
                  <c:v>103.2209543555444</c:v>
                </c:pt>
                <c:pt idx="219" formatCode="0">
                  <c:v>103.2209543555444</c:v>
                </c:pt>
                <c:pt idx="220" formatCode="0">
                  <c:v>103.2209543555444</c:v>
                </c:pt>
                <c:pt idx="221" formatCode="0">
                  <c:v>103.2209543555444</c:v>
                </c:pt>
                <c:pt idx="222" formatCode="0">
                  <c:v>103.2209543555444</c:v>
                </c:pt>
                <c:pt idx="223" formatCode="0">
                  <c:v>103.2209543555444</c:v>
                </c:pt>
                <c:pt idx="224" formatCode="0">
                  <c:v>103.2209543555444</c:v>
                </c:pt>
                <c:pt idx="225" formatCode="0">
                  <c:v>103.2209543555444</c:v>
                </c:pt>
                <c:pt idx="226" formatCode="0">
                  <c:v>103.2209543555444</c:v>
                </c:pt>
                <c:pt idx="227" formatCode="0">
                  <c:v>103.2209543555444</c:v>
                </c:pt>
                <c:pt idx="228" formatCode="0">
                  <c:v>103.2209543555444</c:v>
                </c:pt>
                <c:pt idx="229" formatCode="0">
                  <c:v>103.2209543555444</c:v>
                </c:pt>
                <c:pt idx="230" formatCode="0">
                  <c:v>103.2209543555444</c:v>
                </c:pt>
                <c:pt idx="231" formatCode="0">
                  <c:v>103.2209543555444</c:v>
                </c:pt>
                <c:pt idx="232" formatCode="0">
                  <c:v>103.2209543555444</c:v>
                </c:pt>
                <c:pt idx="233" formatCode="0">
                  <c:v>103.2209543555444</c:v>
                </c:pt>
                <c:pt idx="234" formatCode="0">
                  <c:v>103.2209543555444</c:v>
                </c:pt>
                <c:pt idx="235" formatCode="0">
                  <c:v>103.2209543555444</c:v>
                </c:pt>
                <c:pt idx="236" formatCode="0">
                  <c:v>103.2209543555444</c:v>
                </c:pt>
                <c:pt idx="237" formatCode="0">
                  <c:v>103.2209543555444</c:v>
                </c:pt>
                <c:pt idx="238" formatCode="0">
                  <c:v>103.2209543555444</c:v>
                </c:pt>
                <c:pt idx="239" formatCode="0">
                  <c:v>103.2209543555444</c:v>
                </c:pt>
                <c:pt idx="240" formatCode="0">
                  <c:v>103.2209543555444</c:v>
                </c:pt>
              </c:numCache>
            </c:numRef>
          </c:val>
        </c:ser>
        <c:ser>
          <c:idx val="4"/>
          <c:order val="4"/>
          <c:tx>
            <c:strRef>
              <c:f>'D-fir Even '!$AB$77</c:f>
              <c:strCache>
                <c:ptCount val="1"/>
                <c:pt idx="0">
                  <c:v>Energy from sawmill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40000"/>
                  <a:lumOff val="60000"/>
                </a:schemeClr>
              </a:bgClr>
            </a:patt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'!$AB$78:$AB$318</c:f>
              <c:numCache>
                <c:formatCode>General</c:formatCode>
                <c:ptCount val="241"/>
                <c:pt idx="80" formatCode="0">
                  <c:v>27.68904291131654</c:v>
                </c:pt>
                <c:pt idx="81" formatCode="0">
                  <c:v>27.68904291131654</c:v>
                </c:pt>
                <c:pt idx="82" formatCode="0">
                  <c:v>27.68904291131654</c:v>
                </c:pt>
                <c:pt idx="83" formatCode="0">
                  <c:v>27.68904291131654</c:v>
                </c:pt>
                <c:pt idx="84" formatCode="0">
                  <c:v>27.68904291131654</c:v>
                </c:pt>
                <c:pt idx="85" formatCode="0">
                  <c:v>27.68904291131654</c:v>
                </c:pt>
                <c:pt idx="86" formatCode="0">
                  <c:v>27.68904291131654</c:v>
                </c:pt>
                <c:pt idx="87" formatCode="0">
                  <c:v>27.68904291131654</c:v>
                </c:pt>
                <c:pt idx="88" formatCode="0">
                  <c:v>27.68904291131654</c:v>
                </c:pt>
                <c:pt idx="89" formatCode="0">
                  <c:v>27.68904291131654</c:v>
                </c:pt>
                <c:pt idx="90" formatCode="0">
                  <c:v>27.68904291131654</c:v>
                </c:pt>
                <c:pt idx="91" formatCode="0">
                  <c:v>27.68904291131654</c:v>
                </c:pt>
                <c:pt idx="92" formatCode="0">
                  <c:v>27.68904291131654</c:v>
                </c:pt>
                <c:pt idx="93" formatCode="0">
                  <c:v>27.68904291131654</c:v>
                </c:pt>
                <c:pt idx="94" formatCode="0">
                  <c:v>27.68904291131654</c:v>
                </c:pt>
                <c:pt idx="95" formatCode="0">
                  <c:v>27.68904291131654</c:v>
                </c:pt>
                <c:pt idx="96" formatCode="0">
                  <c:v>27.68904291131654</c:v>
                </c:pt>
                <c:pt idx="97" formatCode="0">
                  <c:v>27.68904291131654</c:v>
                </c:pt>
                <c:pt idx="98" formatCode="0">
                  <c:v>27.68904291131654</c:v>
                </c:pt>
                <c:pt idx="99" formatCode="0">
                  <c:v>27.68904291131654</c:v>
                </c:pt>
                <c:pt idx="100" formatCode="0">
                  <c:v>27.68904291131654</c:v>
                </c:pt>
                <c:pt idx="101" formatCode="0">
                  <c:v>27.68904291131654</c:v>
                </c:pt>
                <c:pt idx="102" formatCode="0">
                  <c:v>27.68904291131654</c:v>
                </c:pt>
                <c:pt idx="103" formatCode="0">
                  <c:v>27.68904291131654</c:v>
                </c:pt>
                <c:pt idx="104" formatCode="0">
                  <c:v>27.68904291131654</c:v>
                </c:pt>
                <c:pt idx="105" formatCode="0">
                  <c:v>27.68904291131654</c:v>
                </c:pt>
                <c:pt idx="106" formatCode="0">
                  <c:v>27.68904291131654</c:v>
                </c:pt>
                <c:pt idx="107" formatCode="0">
                  <c:v>27.68904291131654</c:v>
                </c:pt>
                <c:pt idx="108" formatCode="0">
                  <c:v>27.68904291131654</c:v>
                </c:pt>
                <c:pt idx="109" formatCode="0">
                  <c:v>27.68904291131654</c:v>
                </c:pt>
                <c:pt idx="110" formatCode="0">
                  <c:v>27.68904291131654</c:v>
                </c:pt>
                <c:pt idx="111" formatCode="0">
                  <c:v>27.68904291131654</c:v>
                </c:pt>
                <c:pt idx="112" formatCode="0">
                  <c:v>27.68904291131654</c:v>
                </c:pt>
                <c:pt idx="113" formatCode="0">
                  <c:v>27.68904291131654</c:v>
                </c:pt>
                <c:pt idx="114" formatCode="0">
                  <c:v>27.68904291131654</c:v>
                </c:pt>
                <c:pt idx="115" formatCode="0">
                  <c:v>27.68904291131654</c:v>
                </c:pt>
                <c:pt idx="116" formatCode="0">
                  <c:v>27.68904291131654</c:v>
                </c:pt>
                <c:pt idx="117" formatCode="0">
                  <c:v>27.68904291131654</c:v>
                </c:pt>
                <c:pt idx="118" formatCode="0">
                  <c:v>27.68904291131654</c:v>
                </c:pt>
                <c:pt idx="119" formatCode="0">
                  <c:v>27.68904291131654</c:v>
                </c:pt>
                <c:pt idx="120" formatCode="0">
                  <c:v>27.68904291131654</c:v>
                </c:pt>
                <c:pt idx="121" formatCode="0">
                  <c:v>27.68904291131654</c:v>
                </c:pt>
                <c:pt idx="122" formatCode="0">
                  <c:v>27.68904291131654</c:v>
                </c:pt>
                <c:pt idx="123" formatCode="0">
                  <c:v>27.68904291131654</c:v>
                </c:pt>
                <c:pt idx="124" formatCode="0">
                  <c:v>27.68904291131654</c:v>
                </c:pt>
                <c:pt idx="125" formatCode="0">
                  <c:v>27.68904291131654</c:v>
                </c:pt>
                <c:pt idx="126" formatCode="0">
                  <c:v>27.68904291131654</c:v>
                </c:pt>
                <c:pt idx="127" formatCode="0">
                  <c:v>27.68904291131654</c:v>
                </c:pt>
                <c:pt idx="128" formatCode="0">
                  <c:v>27.68904291131654</c:v>
                </c:pt>
                <c:pt idx="129" formatCode="0">
                  <c:v>27.68904291131654</c:v>
                </c:pt>
                <c:pt idx="130" formatCode="0">
                  <c:v>27.68904291131654</c:v>
                </c:pt>
                <c:pt idx="131" formatCode="0">
                  <c:v>27.68904291131654</c:v>
                </c:pt>
                <c:pt idx="132" formatCode="0">
                  <c:v>27.68904291131654</c:v>
                </c:pt>
                <c:pt idx="133" formatCode="0">
                  <c:v>27.68904291131654</c:v>
                </c:pt>
                <c:pt idx="134" formatCode="0">
                  <c:v>27.68904291131654</c:v>
                </c:pt>
                <c:pt idx="135" formatCode="0">
                  <c:v>27.68904291131654</c:v>
                </c:pt>
                <c:pt idx="136" formatCode="0">
                  <c:v>27.68904291131654</c:v>
                </c:pt>
                <c:pt idx="137" formatCode="0">
                  <c:v>27.68904291131654</c:v>
                </c:pt>
                <c:pt idx="138" formatCode="0">
                  <c:v>27.68904291131654</c:v>
                </c:pt>
                <c:pt idx="139" formatCode="0">
                  <c:v>27.68904291131654</c:v>
                </c:pt>
                <c:pt idx="140" formatCode="0">
                  <c:v>27.68904291131654</c:v>
                </c:pt>
                <c:pt idx="141" formatCode="0">
                  <c:v>27.68904291131654</c:v>
                </c:pt>
                <c:pt idx="142" formatCode="0">
                  <c:v>27.68904291131654</c:v>
                </c:pt>
                <c:pt idx="143" formatCode="0">
                  <c:v>27.68904291131654</c:v>
                </c:pt>
                <c:pt idx="144" formatCode="0">
                  <c:v>27.68904291131654</c:v>
                </c:pt>
                <c:pt idx="145" formatCode="0">
                  <c:v>27.68904291131654</c:v>
                </c:pt>
                <c:pt idx="146" formatCode="0">
                  <c:v>27.68904291131654</c:v>
                </c:pt>
                <c:pt idx="147" formatCode="0">
                  <c:v>27.68904291131654</c:v>
                </c:pt>
                <c:pt idx="148" formatCode="0">
                  <c:v>27.68904291131654</c:v>
                </c:pt>
                <c:pt idx="149" formatCode="0">
                  <c:v>27.68904291131654</c:v>
                </c:pt>
                <c:pt idx="150" formatCode="0">
                  <c:v>27.68904291131654</c:v>
                </c:pt>
                <c:pt idx="151" formatCode="0">
                  <c:v>27.68904291131654</c:v>
                </c:pt>
                <c:pt idx="152" formatCode="0">
                  <c:v>27.68904291131654</c:v>
                </c:pt>
                <c:pt idx="153" formatCode="0">
                  <c:v>27.68904291131654</c:v>
                </c:pt>
                <c:pt idx="154" formatCode="0">
                  <c:v>27.68904291131654</c:v>
                </c:pt>
                <c:pt idx="155" formatCode="0">
                  <c:v>27.68904291131654</c:v>
                </c:pt>
                <c:pt idx="156" formatCode="0">
                  <c:v>27.68904291131654</c:v>
                </c:pt>
                <c:pt idx="157" formatCode="0">
                  <c:v>27.68904291131654</c:v>
                </c:pt>
                <c:pt idx="158" formatCode="0">
                  <c:v>27.68904291131654</c:v>
                </c:pt>
                <c:pt idx="159" formatCode="0">
                  <c:v>27.68904291131654</c:v>
                </c:pt>
                <c:pt idx="160" formatCode="0">
                  <c:v>27.68904291131654</c:v>
                </c:pt>
                <c:pt idx="161" formatCode="0">
                  <c:v>55.05117565629033</c:v>
                </c:pt>
                <c:pt idx="162" formatCode="0">
                  <c:v>55.05117565629033</c:v>
                </c:pt>
                <c:pt idx="163" formatCode="0">
                  <c:v>55.05117565629033</c:v>
                </c:pt>
                <c:pt idx="164" formatCode="0">
                  <c:v>55.05117565629033</c:v>
                </c:pt>
                <c:pt idx="165" formatCode="0">
                  <c:v>55.05117565629033</c:v>
                </c:pt>
                <c:pt idx="166" formatCode="0">
                  <c:v>55.05117565629033</c:v>
                </c:pt>
                <c:pt idx="167" formatCode="0">
                  <c:v>55.05117565629033</c:v>
                </c:pt>
                <c:pt idx="168" formatCode="0">
                  <c:v>55.05117565629033</c:v>
                </c:pt>
                <c:pt idx="169" formatCode="0">
                  <c:v>55.05117565629033</c:v>
                </c:pt>
                <c:pt idx="170" formatCode="0">
                  <c:v>55.05117565629033</c:v>
                </c:pt>
                <c:pt idx="171" formatCode="0">
                  <c:v>55.05117565629033</c:v>
                </c:pt>
                <c:pt idx="172" formatCode="0">
                  <c:v>55.05117565629033</c:v>
                </c:pt>
                <c:pt idx="173" formatCode="0">
                  <c:v>55.05117565629033</c:v>
                </c:pt>
                <c:pt idx="174" formatCode="0">
                  <c:v>55.05117565629033</c:v>
                </c:pt>
                <c:pt idx="175" formatCode="0">
                  <c:v>55.05117565629033</c:v>
                </c:pt>
                <c:pt idx="176" formatCode="0">
                  <c:v>55.05117565629033</c:v>
                </c:pt>
                <c:pt idx="177" formatCode="0">
                  <c:v>55.05117565629033</c:v>
                </c:pt>
                <c:pt idx="178" formatCode="0">
                  <c:v>55.05117565629033</c:v>
                </c:pt>
                <c:pt idx="179" formatCode="0">
                  <c:v>55.05117565629033</c:v>
                </c:pt>
                <c:pt idx="180" formatCode="0">
                  <c:v>55.05117565629033</c:v>
                </c:pt>
                <c:pt idx="181" formatCode="0">
                  <c:v>55.05117565629033</c:v>
                </c:pt>
                <c:pt idx="182" formatCode="0">
                  <c:v>55.05117565629033</c:v>
                </c:pt>
                <c:pt idx="183" formatCode="0">
                  <c:v>55.05117565629033</c:v>
                </c:pt>
                <c:pt idx="184" formatCode="0">
                  <c:v>55.05117565629033</c:v>
                </c:pt>
                <c:pt idx="185" formatCode="0">
                  <c:v>55.05117565629033</c:v>
                </c:pt>
                <c:pt idx="186" formatCode="0">
                  <c:v>55.05117565629033</c:v>
                </c:pt>
                <c:pt idx="187" formatCode="0">
                  <c:v>55.05117565629033</c:v>
                </c:pt>
                <c:pt idx="188" formatCode="0">
                  <c:v>55.05117565629033</c:v>
                </c:pt>
                <c:pt idx="189" formatCode="0">
                  <c:v>55.05117565629033</c:v>
                </c:pt>
                <c:pt idx="190" formatCode="0">
                  <c:v>55.05117565629033</c:v>
                </c:pt>
                <c:pt idx="191" formatCode="0">
                  <c:v>55.05117565629033</c:v>
                </c:pt>
                <c:pt idx="192" formatCode="0">
                  <c:v>55.05117565629033</c:v>
                </c:pt>
                <c:pt idx="193" formatCode="0">
                  <c:v>55.05117565629033</c:v>
                </c:pt>
                <c:pt idx="194" formatCode="0">
                  <c:v>55.05117565629033</c:v>
                </c:pt>
                <c:pt idx="195" formatCode="0">
                  <c:v>55.05117565629033</c:v>
                </c:pt>
                <c:pt idx="196" formatCode="0">
                  <c:v>55.05117565629033</c:v>
                </c:pt>
                <c:pt idx="197" formatCode="0">
                  <c:v>55.05117565629033</c:v>
                </c:pt>
                <c:pt idx="198" formatCode="0">
                  <c:v>55.05117565629033</c:v>
                </c:pt>
                <c:pt idx="199" formatCode="0">
                  <c:v>55.05117565629033</c:v>
                </c:pt>
                <c:pt idx="200" formatCode="0">
                  <c:v>55.05117565629033</c:v>
                </c:pt>
                <c:pt idx="201" formatCode="0">
                  <c:v>55.05117565629033</c:v>
                </c:pt>
                <c:pt idx="202" formatCode="0">
                  <c:v>55.05117565629033</c:v>
                </c:pt>
                <c:pt idx="203" formatCode="0">
                  <c:v>55.05117565629033</c:v>
                </c:pt>
                <c:pt idx="204" formatCode="0">
                  <c:v>55.05117565629033</c:v>
                </c:pt>
                <c:pt idx="205" formatCode="0">
                  <c:v>55.05117565629033</c:v>
                </c:pt>
                <c:pt idx="206" formatCode="0">
                  <c:v>55.05117565629033</c:v>
                </c:pt>
                <c:pt idx="207" formatCode="0">
                  <c:v>55.05117565629033</c:v>
                </c:pt>
                <c:pt idx="208" formatCode="0">
                  <c:v>55.05117565629033</c:v>
                </c:pt>
                <c:pt idx="209" formatCode="0">
                  <c:v>55.05117565629033</c:v>
                </c:pt>
                <c:pt idx="210" formatCode="0">
                  <c:v>55.05117565629033</c:v>
                </c:pt>
                <c:pt idx="211" formatCode="0">
                  <c:v>55.05117565629033</c:v>
                </c:pt>
                <c:pt idx="212" formatCode="0">
                  <c:v>55.05117565629033</c:v>
                </c:pt>
                <c:pt idx="213" formatCode="0">
                  <c:v>55.05117565629033</c:v>
                </c:pt>
                <c:pt idx="214" formatCode="0">
                  <c:v>55.05117565629033</c:v>
                </c:pt>
                <c:pt idx="215" formatCode="0">
                  <c:v>55.05117565629033</c:v>
                </c:pt>
                <c:pt idx="216" formatCode="0">
                  <c:v>55.05117565629033</c:v>
                </c:pt>
                <c:pt idx="217" formatCode="0">
                  <c:v>55.05117565629033</c:v>
                </c:pt>
                <c:pt idx="218" formatCode="0">
                  <c:v>55.05117565629033</c:v>
                </c:pt>
                <c:pt idx="219" formatCode="0">
                  <c:v>55.05117565629033</c:v>
                </c:pt>
                <c:pt idx="220" formatCode="0">
                  <c:v>55.05117565629033</c:v>
                </c:pt>
                <c:pt idx="221" formatCode="0">
                  <c:v>55.05117565629033</c:v>
                </c:pt>
                <c:pt idx="222" formatCode="0">
                  <c:v>55.05117565629033</c:v>
                </c:pt>
                <c:pt idx="223" formatCode="0">
                  <c:v>55.05117565629033</c:v>
                </c:pt>
                <c:pt idx="224" formatCode="0">
                  <c:v>55.05117565629033</c:v>
                </c:pt>
                <c:pt idx="225" formatCode="0">
                  <c:v>55.05117565629033</c:v>
                </c:pt>
                <c:pt idx="226" formatCode="0">
                  <c:v>55.05117565629033</c:v>
                </c:pt>
                <c:pt idx="227" formatCode="0">
                  <c:v>55.05117565629033</c:v>
                </c:pt>
                <c:pt idx="228" formatCode="0">
                  <c:v>55.05117565629033</c:v>
                </c:pt>
                <c:pt idx="229" formatCode="0">
                  <c:v>55.05117565629033</c:v>
                </c:pt>
                <c:pt idx="230" formatCode="0">
                  <c:v>55.05117565629033</c:v>
                </c:pt>
                <c:pt idx="231" formatCode="0">
                  <c:v>55.05117565629033</c:v>
                </c:pt>
                <c:pt idx="232" formatCode="0">
                  <c:v>55.05117565629033</c:v>
                </c:pt>
                <c:pt idx="233" formatCode="0">
                  <c:v>55.05117565629033</c:v>
                </c:pt>
                <c:pt idx="234" formatCode="0">
                  <c:v>55.05117565629033</c:v>
                </c:pt>
                <c:pt idx="235" formatCode="0">
                  <c:v>55.05117565629033</c:v>
                </c:pt>
                <c:pt idx="236" formatCode="0">
                  <c:v>55.05117565629033</c:v>
                </c:pt>
                <c:pt idx="237" formatCode="0">
                  <c:v>55.05117565629033</c:v>
                </c:pt>
                <c:pt idx="238" formatCode="0">
                  <c:v>55.05117565629033</c:v>
                </c:pt>
                <c:pt idx="239" formatCode="0">
                  <c:v>55.05117565629033</c:v>
                </c:pt>
                <c:pt idx="240" formatCode="0">
                  <c:v>55.05117565629033</c:v>
                </c:pt>
              </c:numCache>
            </c:numRef>
          </c:val>
        </c:ser>
        <c:ser>
          <c:idx val="5"/>
          <c:order val="5"/>
          <c:tx>
            <c:strRef>
              <c:f>'D-fir Even '!$AC$77</c:f>
              <c:strCache>
                <c:ptCount val="1"/>
                <c:pt idx="0">
                  <c:v>Wood products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'!$AC$78:$AC$318</c:f>
              <c:numCache>
                <c:formatCode>General</c:formatCode>
                <c:ptCount val="241"/>
                <c:pt idx="80" formatCode="0">
                  <c:v>86.52825909786418</c:v>
                </c:pt>
                <c:pt idx="81" formatCode="0">
                  <c:v>85.20565327939978</c:v>
                </c:pt>
                <c:pt idx="82" formatCode="0">
                  <c:v>83.90326381764096</c:v>
                </c:pt>
                <c:pt idx="83" formatCode="0">
                  <c:v>82.62078170058072</c:v>
                </c:pt>
                <c:pt idx="84" formatCode="0">
                  <c:v>81.35790263953693</c:v>
                </c:pt>
                <c:pt idx="85" formatCode="0">
                  <c:v>80.11432699695511</c:v>
                </c:pt>
                <c:pt idx="86" formatCode="0">
                  <c:v>78.88975971531489</c:v>
                </c:pt>
                <c:pt idx="87" formatCode="0">
                  <c:v>77.68391024712295</c:v>
                </c:pt>
                <c:pt idx="88" formatCode="0">
                  <c:v>76.4964924859762</c:v>
                </c:pt>
                <c:pt idx="89" formatCode="0">
                  <c:v>75.32722469867863</c:v>
                </c:pt>
                <c:pt idx="90" formatCode="0">
                  <c:v>74.17582945839571</c:v>
                </c:pt>
                <c:pt idx="91" formatCode="0">
                  <c:v>73.04203357883065</c:v>
                </c:pt>
                <c:pt idx="92" formatCode="0">
                  <c:v>71.92556804940665</c:v>
                </c:pt>
                <c:pt idx="93" formatCode="0">
                  <c:v>70.8261679714401</c:v>
                </c:pt>
                <c:pt idx="94" formatCode="0">
                  <c:v>69.74357249528917</c:v>
                </c:pt>
                <c:pt idx="95" formatCode="0">
                  <c:v>68.67752475846326</c:v>
                </c:pt>
                <c:pt idx="96" formatCode="0">
                  <c:v>67.62777182467845</c:v>
                </c:pt>
                <c:pt idx="97" formatCode="0">
                  <c:v>66.5940646238443</c:v>
                </c:pt>
                <c:pt idx="98" formatCode="0">
                  <c:v>65.57615789296841</c:v>
                </c:pt>
                <c:pt idx="99" formatCode="0">
                  <c:v>64.57381011796365</c:v>
                </c:pt>
                <c:pt idx="100" formatCode="0">
                  <c:v>63.58678347634544</c:v>
                </c:pt>
                <c:pt idx="101" formatCode="0">
                  <c:v>62.61484378080467</c:v>
                </c:pt>
                <c:pt idx="102" formatCode="0">
                  <c:v>61.6577604236431</c:v>
                </c:pt>
                <c:pt idx="103" formatCode="0">
                  <c:v>60.71530632205804</c:v>
                </c:pt>
                <c:pt idx="104" formatCode="0">
                  <c:v>59.78725786426369</c:v>
                </c:pt>
                <c:pt idx="105" formatCode="0">
                  <c:v>58.87339485643556</c:v>
                </c:pt>
                <c:pt idx="106" formatCode="0">
                  <c:v>57.97350047046618</c:v>
                </c:pt>
                <c:pt idx="107" formatCode="0">
                  <c:v>57.08736119251922</c:v>
                </c:pt>
                <c:pt idx="108" formatCode="0">
                  <c:v>56.2147667723702</c:v>
                </c:pt>
                <c:pt idx="109" formatCode="0">
                  <c:v>55.3555101735212</c:v>
                </c:pt>
                <c:pt idx="110" formatCode="0">
                  <c:v>54.50938752407833</c:v>
                </c:pt>
                <c:pt idx="111" formatCode="0">
                  <c:v>53.67619806837996</c:v>
                </c:pt>
                <c:pt idx="112" formatCode="0">
                  <c:v>52.85574411936437</c:v>
                </c:pt>
                <c:pt idx="113" formatCode="0">
                  <c:v>52.04783101166539</c:v>
                </c:pt>
                <c:pt idx="114" formatCode="0">
                  <c:v>51.25226705542512</c:v>
                </c:pt>
                <c:pt idx="115" formatCode="0">
                  <c:v>50.46886349081243</c:v>
                </c:pt>
                <c:pt idx="116" formatCode="0">
                  <c:v>49.69743444323691</c:v>
                </c:pt>
                <c:pt idx="117" formatCode="0">
                  <c:v>48.93779687924712</c:v>
                </c:pt>
                <c:pt idx="118" formatCode="0">
                  <c:v>48.18977056310321</c:v>
                </c:pt>
                <c:pt idx="119" formatCode="0">
                  <c:v>47.4531780140131</c:v>
                </c:pt>
                <c:pt idx="120" formatCode="0">
                  <c:v>46.7278444640225</c:v>
                </c:pt>
                <c:pt idx="121" formatCode="0">
                  <c:v>46.01359781654845</c:v>
                </c:pt>
                <c:pt idx="122" formatCode="0">
                  <c:v>45.31026860554679</c:v>
                </c:pt>
                <c:pt idx="123" formatCode="0">
                  <c:v>44.61768995530372</c:v>
                </c:pt>
                <c:pt idx="124" formatCode="0">
                  <c:v>43.93569754084196</c:v>
                </c:pt>
                <c:pt idx="125" formatCode="0">
                  <c:v>43.26412954893209</c:v>
                </c:pt>
                <c:pt idx="126" formatCode="0">
                  <c:v>42.6028266396999</c:v>
                </c:pt>
                <c:pt idx="127" formatCode="0">
                  <c:v>41.95163190882048</c:v>
                </c:pt>
                <c:pt idx="128" formatCode="0">
                  <c:v>41.31039085029036</c:v>
                </c:pt>
                <c:pt idx="129" formatCode="0">
                  <c:v>40.67895131976847</c:v>
                </c:pt>
                <c:pt idx="130" formatCode="0">
                  <c:v>40.05716349847756</c:v>
                </c:pt>
                <c:pt idx="131" formatCode="0">
                  <c:v>39.44487985765745</c:v>
                </c:pt>
                <c:pt idx="132" formatCode="0">
                  <c:v>38.84195512356148</c:v>
                </c:pt>
                <c:pt idx="133" formatCode="0">
                  <c:v>38.2482462429881</c:v>
                </c:pt>
                <c:pt idx="134" formatCode="0">
                  <c:v>37.66361234933931</c:v>
                </c:pt>
                <c:pt idx="135" formatCode="0">
                  <c:v>37.08791472919786</c:v>
                </c:pt>
                <c:pt idx="136" formatCode="0">
                  <c:v>36.52101678941533</c:v>
                </c:pt>
                <c:pt idx="137" formatCode="0">
                  <c:v>35.96278402470332</c:v>
                </c:pt>
                <c:pt idx="138" formatCode="0">
                  <c:v>35.41308398572005</c:v>
                </c:pt>
                <c:pt idx="139" formatCode="0">
                  <c:v>34.87178624764459</c:v>
                </c:pt>
                <c:pt idx="140" formatCode="0">
                  <c:v>34.33876237923163</c:v>
                </c:pt>
                <c:pt idx="141" formatCode="0">
                  <c:v>33.81388591233922</c:v>
                </c:pt>
                <c:pt idx="142" formatCode="0">
                  <c:v>33.29703231192215</c:v>
                </c:pt>
                <c:pt idx="143" formatCode="0">
                  <c:v>32.7880789464842</c:v>
                </c:pt>
                <c:pt idx="144" formatCode="0">
                  <c:v>32.28690505898182</c:v>
                </c:pt>
                <c:pt idx="145" formatCode="0">
                  <c:v>31.79339173817272</c:v>
                </c:pt>
                <c:pt idx="146" formatCode="0">
                  <c:v>31.30742189040233</c:v>
                </c:pt>
                <c:pt idx="147" formatCode="0">
                  <c:v>30.82888021182155</c:v>
                </c:pt>
                <c:pt idx="148" formatCode="0">
                  <c:v>30.35765316102903</c:v>
                </c:pt>
                <c:pt idx="149" formatCode="0">
                  <c:v>29.89362893213185</c:v>
                </c:pt>
                <c:pt idx="150" formatCode="0">
                  <c:v>29.43669742821778</c:v>
                </c:pt>
                <c:pt idx="151" formatCode="0">
                  <c:v>28.98675023523309</c:v>
                </c:pt>
                <c:pt idx="152" formatCode="0">
                  <c:v>28.54368059625962</c:v>
                </c:pt>
                <c:pt idx="153" formatCode="0">
                  <c:v>28.1073833861851</c:v>
                </c:pt>
                <c:pt idx="154" formatCode="0">
                  <c:v>27.6777550867606</c:v>
                </c:pt>
                <c:pt idx="155" formatCode="0">
                  <c:v>27.25469376203916</c:v>
                </c:pt>
                <c:pt idx="156" formatCode="0">
                  <c:v>26.83809903418998</c:v>
                </c:pt>
                <c:pt idx="157" formatCode="0">
                  <c:v>26.42787205968218</c:v>
                </c:pt>
                <c:pt idx="158" formatCode="0">
                  <c:v>26.0239155058327</c:v>
                </c:pt>
                <c:pt idx="159" formatCode="0">
                  <c:v>25.62613352771256</c:v>
                </c:pt>
                <c:pt idx="160" formatCode="0">
                  <c:v>25.23443174540622</c:v>
                </c:pt>
                <c:pt idx="161" formatCode="0">
                  <c:v>110.3553820496616</c:v>
                </c:pt>
                <c:pt idx="162" formatCode="0">
                  <c:v>108.6685727700172</c:v>
                </c:pt>
                <c:pt idx="163" formatCode="0">
                  <c:v>107.0075467869648</c:v>
                </c:pt>
                <c:pt idx="164" formatCode="0">
                  <c:v>105.3719099964456</c:v>
                </c:pt>
                <c:pt idx="165" formatCode="0">
                  <c:v>103.7612743183791</c:v>
                </c:pt>
                <c:pt idx="166" formatCode="0">
                  <c:v>102.1752576045844</c:v>
                </c:pt>
                <c:pt idx="167" formatCode="0">
                  <c:v>100.6134835481102</c:v>
                </c:pt>
                <c:pt idx="168" formatCode="0">
                  <c:v>99.07558159394981</c:v>
                </c:pt>
                <c:pt idx="169" formatCode="0">
                  <c:v>97.56118685112136</c:v>
                </c:pt>
                <c:pt idx="170" formatCode="0">
                  <c:v>96.06994000609185</c:v>
                </c:pt>
                <c:pt idx="171" formatCode="0">
                  <c:v>94.60148723752435</c:v>
                </c:pt>
                <c:pt idx="172" formatCode="0">
                  <c:v>93.15548013232856</c:v>
                </c:pt>
                <c:pt idx="173" formatCode="0">
                  <c:v>91.73157560299423</c:v>
                </c:pt>
                <c:pt idx="174" formatCode="0">
                  <c:v>90.32943580618857</c:v>
                </c:pt>
                <c:pt idx="175" formatCode="0">
                  <c:v>88.94872806259755</c:v>
                </c:pt>
                <c:pt idx="176" formatCode="0">
                  <c:v>87.58912477799265</c:v>
                </c:pt>
                <c:pt idx="177" formatCode="0">
                  <c:v>86.25030336550412</c:v>
                </c:pt>
                <c:pt idx="178" formatCode="0">
                  <c:v>84.93194616908212</c:v>
                </c:pt>
                <c:pt idx="179" formatCode="0">
                  <c:v>83.6337403881281</c:v>
                </c:pt>
                <c:pt idx="180" formatCode="0">
                  <c:v>82.35537800327793</c:v>
                </c:pt>
                <c:pt idx="181" formatCode="0">
                  <c:v>81.09655570331953</c:v>
                </c:pt>
                <c:pt idx="182" formatCode="0">
                  <c:v>79.85697481322762</c:v>
                </c:pt>
                <c:pt idx="183" formatCode="0">
                  <c:v>78.63634122329856</c:v>
                </c:pt>
                <c:pt idx="184" formatCode="0">
                  <c:v>77.43436531936805</c:v>
                </c:pt>
                <c:pt idx="185" formatCode="0">
                  <c:v>76.25076191409599</c:v>
                </c:pt>
                <c:pt idx="186" formatCode="0">
                  <c:v>75.08525017930118</c:v>
                </c:pt>
                <c:pt idx="187" formatCode="0">
                  <c:v>73.93755357933054</c:v>
                </c:pt>
                <c:pt idx="188" formatCode="0">
                  <c:v>72.80739980544674</c:v>
                </c:pt>
                <c:pt idx="189" formatCode="0">
                  <c:v>71.69452071121884</c:v>
                </c:pt>
                <c:pt idx="190" formatCode="0">
                  <c:v>70.59865224890032</c:v>
                </c:pt>
                <c:pt idx="191" formatCode="0">
                  <c:v>69.51953440677971</c:v>
                </c:pt>
                <c:pt idx="192" formatCode="0">
                  <c:v>68.45691114748878</c:v>
                </c:pt>
                <c:pt idx="193" formatCode="0">
                  <c:v>67.41053034725373</c:v>
                </c:pt>
                <c:pt idx="194" formatCode="0">
                  <c:v>66.38014373607493</c:v>
                </c:pt>
                <c:pt idx="195" formatCode="0">
                  <c:v>65.36550683882106</c:v>
                </c:pt>
                <c:pt idx="196" formatCode="0">
                  <c:v>64.36637891722356</c:v>
                </c:pt>
                <c:pt idx="197" formatCode="0">
                  <c:v>63.38252291275777</c:v>
                </c:pt>
                <c:pt idx="198" formatCode="0">
                  <c:v>62.4137053903972</c:v>
                </c:pt>
                <c:pt idx="199" formatCode="0">
                  <c:v>61.45969648322735</c:v>
                </c:pt>
                <c:pt idx="200" formatCode="0">
                  <c:v>60.52026983790636</c:v>
                </c:pt>
                <c:pt idx="201" formatCode="0">
                  <c:v>59.59520256095907</c:v>
                </c:pt>
                <c:pt idx="202" formatCode="0">
                  <c:v>58.68427516589221</c:v>
                </c:pt>
                <c:pt idx="203" formatCode="0">
                  <c:v>57.78727152111772</c:v>
                </c:pt>
                <c:pt idx="204" formatCode="0">
                  <c:v>56.90397879867233</c:v>
                </c:pt>
                <c:pt idx="205" formatCode="0">
                  <c:v>56.03418742372074</c:v>
                </c:pt>
                <c:pt idx="206" formatCode="0">
                  <c:v>55.17769102483078</c:v>
                </c:pt>
                <c:pt idx="207" formatCode="0">
                  <c:v>54.33428638500862</c:v>
                </c:pt>
                <c:pt idx="208" formatCode="0">
                  <c:v>53.5037733934824</c:v>
                </c:pt>
                <c:pt idx="209" formatCode="0">
                  <c:v>52.68595499822281</c:v>
                </c:pt>
                <c:pt idx="210" formatCode="0">
                  <c:v>51.88063715918954</c:v>
                </c:pt>
                <c:pt idx="211" formatCode="0">
                  <c:v>51.0876288022922</c:v>
                </c:pt>
                <c:pt idx="212" formatCode="0">
                  <c:v>50.30674177405511</c:v>
                </c:pt>
                <c:pt idx="213" formatCode="0">
                  <c:v>49.5377907969749</c:v>
                </c:pt>
                <c:pt idx="214" formatCode="0">
                  <c:v>48.78059342556068</c:v>
                </c:pt>
                <c:pt idx="215" formatCode="0">
                  <c:v>48.03497000304593</c:v>
                </c:pt>
                <c:pt idx="216" formatCode="0">
                  <c:v>47.30074361876218</c:v>
                </c:pt>
                <c:pt idx="217" formatCode="0">
                  <c:v>46.57774006616429</c:v>
                </c:pt>
                <c:pt idx="218" formatCode="0">
                  <c:v>45.86578780149711</c:v>
                </c:pt>
                <c:pt idx="219" formatCode="0">
                  <c:v>45.16471790309429</c:v>
                </c:pt>
                <c:pt idx="220" formatCode="0">
                  <c:v>44.47436403129878</c:v>
                </c:pt>
                <c:pt idx="221" formatCode="0">
                  <c:v>43.79456238899632</c:v>
                </c:pt>
                <c:pt idx="222" formatCode="0">
                  <c:v>43.12515168275206</c:v>
                </c:pt>
                <c:pt idx="223" formatCode="0">
                  <c:v>42.46597308454106</c:v>
                </c:pt>
                <c:pt idx="224" formatCode="0">
                  <c:v>41.81687019406406</c:v>
                </c:pt>
                <c:pt idx="225" formatCode="0">
                  <c:v>41.17768900163897</c:v>
                </c:pt>
                <c:pt idx="226" formatCode="0">
                  <c:v>40.54827785165977</c:v>
                </c:pt>
                <c:pt idx="227" formatCode="0">
                  <c:v>39.92848740661381</c:v>
                </c:pt>
                <c:pt idx="228" formatCode="0">
                  <c:v>39.31817061164928</c:v>
                </c:pt>
                <c:pt idx="229" formatCode="0">
                  <c:v>38.71718265968404</c:v>
                </c:pt>
                <c:pt idx="230" formatCode="0">
                  <c:v>38.125380957048</c:v>
                </c:pt>
                <c:pt idx="231" formatCode="0">
                  <c:v>37.54262508965059</c:v>
                </c:pt>
                <c:pt idx="232" formatCode="0">
                  <c:v>36.96877678966527</c:v>
                </c:pt>
                <c:pt idx="233" formatCode="0">
                  <c:v>36.40369990272337</c:v>
                </c:pt>
                <c:pt idx="234" formatCode="0">
                  <c:v>35.84726035560942</c:v>
                </c:pt>
                <c:pt idx="235" formatCode="0">
                  <c:v>35.29932612445016</c:v>
                </c:pt>
                <c:pt idx="236" formatCode="0">
                  <c:v>34.75976720338986</c:v>
                </c:pt>
                <c:pt idx="237" formatCode="0">
                  <c:v>34.22845557374438</c:v>
                </c:pt>
                <c:pt idx="238" formatCode="0">
                  <c:v>33.70526517362686</c:v>
                </c:pt>
                <c:pt idx="239" formatCode="0">
                  <c:v>33.19007186803746</c:v>
                </c:pt>
                <c:pt idx="240" formatCode="0">
                  <c:v>32.68275341941053</c:v>
                </c:pt>
              </c:numCache>
            </c:numRef>
          </c:val>
        </c:ser>
        <c:ser>
          <c:idx val="6"/>
          <c:order val="6"/>
          <c:tx>
            <c:strRef>
              <c:f>'D-fir Even '!$AD$77</c:f>
              <c:strCache>
                <c:ptCount val="1"/>
                <c:pt idx="0">
                  <c:v>Landfill storage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'!$AD$78:$AD$318</c:f>
              <c:numCache>
                <c:formatCode>General</c:formatCode>
                <c:ptCount val="241"/>
                <c:pt idx="80" formatCode="0">
                  <c:v>0.0</c:v>
                </c:pt>
                <c:pt idx="81" formatCode="0">
                  <c:v>0.882618949521913</c:v>
                </c:pt>
                <c:pt idx="82" formatCode="0">
                  <c:v>1.751746850335626</c:v>
                </c:pt>
                <c:pt idx="83" formatCode="0">
                  <c:v>2.607589916453825</c:v>
                </c:pt>
                <c:pt idx="84" formatCode="0">
                  <c:v>3.450351209857049</c:v>
                </c:pt>
                <c:pt idx="85" formatCode="0">
                  <c:v>4.280230688673313</c:v>
                </c:pt>
                <c:pt idx="86" formatCode="0">
                  <c:v>5.097425254621225</c:v>
                </c:pt>
                <c:pt idx="87" formatCode="0">
                  <c:v>5.902128799727978</c:v>
                </c:pt>
                <c:pt idx="88" formatCode="0">
                  <c:v>6.694532252333234</c:v>
                </c:pt>
                <c:pt idx="89" formatCode="0">
                  <c:v>7.474823622389816</c:v>
                </c:pt>
                <c:pt idx="90" formatCode="0">
                  <c:v>8.243188046071953</c:v>
                </c:pt>
                <c:pt idx="91" formatCode="0">
                  <c:v>8.999807829701706</c:v>
                </c:pt>
                <c:pt idx="92" formatCode="0">
                  <c:v>9.744862493003987</c:v>
                </c:pt>
                <c:pt idx="93" formatCode="0">
                  <c:v>10.47852881170034</c:v>
                </c:pt>
                <c:pt idx="94" formatCode="0">
                  <c:v>11.20098085945172</c:v>
                </c:pt>
                <c:pt idx="95" formatCode="0">
                  <c:v>11.91239004916021</c:v>
                </c:pt>
                <c:pt idx="96" formatCode="0">
                  <c:v>12.61292517363928</c:v>
                </c:pt>
                <c:pt idx="97" formatCode="0">
                  <c:v>13.30275244566258</c:v>
                </c:pt>
                <c:pt idx="98" formatCode="0">
                  <c:v>13.98203553740044</c:v>
                </c:pt>
                <c:pt idx="99" formatCode="0">
                  <c:v>14.65093561925363</c:v>
                </c:pt>
                <c:pt idx="100" formatCode="0">
                  <c:v>15.30961139809351</c:v>
                </c:pt>
                <c:pt idx="101" formatCode="0">
                  <c:v>15.95821915491771</c:v>
                </c:pt>
                <c:pt idx="102" formatCode="0">
                  <c:v>16.59691278193021</c:v>
                </c:pt>
                <c:pt idx="103" formatCode="0">
                  <c:v>17.22584381905462</c:v>
                </c:pt>
                <c:pt idx="104" formatCode="0">
                  <c:v>17.84516148988939</c:v>
                </c:pt>
                <c:pt idx="105" formatCode="0">
                  <c:v>18.45501273711336</c:v>
                </c:pt>
                <c:pt idx="106" formatCode="0">
                  <c:v>19.05554225735027</c:v>
                </c:pt>
                <c:pt idx="107" formatCode="0">
                  <c:v>19.64689253550021</c:v>
                </c:pt>
                <c:pt idx="108" formatCode="0">
                  <c:v>20.22920387854631</c:v>
                </c:pt>
                <c:pt idx="109" formatCode="0">
                  <c:v>20.80261444884488</c:v>
                </c:pt>
                <c:pt idx="110" formatCode="0">
                  <c:v>21.36726029690643</c:v>
                </c:pt>
                <c:pt idx="111" formatCode="0">
                  <c:v>21.92327539367581</c:v>
                </c:pt>
                <c:pt idx="112" formatCode="0">
                  <c:v>22.47079166231888</c:v>
                </c:pt>
                <c:pt idx="113" formatCode="0">
                  <c:v>23.00993900952332</c:v>
                </c:pt>
                <c:pt idx="114" formatCode="0">
                  <c:v>23.540845356321</c:v>
                </c:pt>
                <c:pt idx="115" formatCode="0">
                  <c:v>24.0636366684392</c:v>
                </c:pt>
                <c:pt idx="116" formatCode="0">
                  <c:v>24.57843698618793</c:v>
                </c:pt>
                <c:pt idx="117" formatCode="0">
                  <c:v>25.08536845389045</c:v>
                </c:pt>
                <c:pt idx="118" formatCode="0">
                  <c:v>25.58455134886382</c:v>
                </c:pt>
                <c:pt idx="119" formatCode="0">
                  <c:v>26.07610410995662</c:v>
                </c:pt>
                <c:pt idx="120" formatCode="0">
                  <c:v>26.56014336565035</c:v>
                </c:pt>
                <c:pt idx="121" formatCode="0">
                  <c:v>27.03678396173137</c:v>
                </c:pt>
                <c:pt idx="122" formatCode="0">
                  <c:v>27.50613898853981</c:v>
                </c:pt>
                <c:pt idx="123" formatCode="0">
                  <c:v>27.96831980780202</c:v>
                </c:pt>
                <c:pt idx="124" formatCode="0">
                  <c:v>28.42343607905284</c:v>
                </c:pt>
                <c:pt idx="125" formatCode="0">
                  <c:v>28.87159578565403</c:v>
                </c:pt>
                <c:pt idx="126" formatCode="0">
                  <c:v>29.31290526041498</c:v>
                </c:pt>
                <c:pt idx="127" formatCode="0">
                  <c:v>29.74746921082184</c:v>
                </c:pt>
                <c:pt idx="128" formatCode="0">
                  <c:v>30.17539074388094</c:v>
                </c:pt>
                <c:pt idx="129" formatCode="0">
                  <c:v>30.59677139058255</c:v>
                </c:pt>
                <c:pt idx="130" formatCode="0">
                  <c:v>31.01171112999068</c:v>
                </c:pt>
                <c:pt idx="131" formatCode="0">
                  <c:v>31.42030841296463</c:v>
                </c:pt>
                <c:pt idx="132" formatCode="0">
                  <c:v>31.82266018551801</c:v>
                </c:pt>
                <c:pt idx="133" formatCode="0">
                  <c:v>32.21886191182065</c:v>
                </c:pt>
                <c:pt idx="134" formatCode="0">
                  <c:v>32.60900759684893</c:v>
                </c:pt>
                <c:pt idx="135" formatCode="0">
                  <c:v>32.99318980869</c:v>
                </c:pt>
                <c:pt idx="136" formatCode="0">
                  <c:v>33.37149970050488</c:v>
                </c:pt>
                <c:pt idx="137" formatCode="0">
                  <c:v>33.74402703215602</c:v>
                </c:pt>
                <c:pt idx="138" formatCode="0">
                  <c:v>34.11086019150419</c:v>
                </c:pt>
                <c:pt idx="139" formatCode="0">
                  <c:v>34.47208621537989</c:v>
                </c:pt>
                <c:pt idx="140" formatCode="0">
                  <c:v>34.82779081023413</c:v>
                </c:pt>
                <c:pt idx="141" formatCode="0">
                  <c:v>35.17805837247367</c:v>
                </c:pt>
                <c:pt idx="142" formatCode="0">
                  <c:v>35.52297200848531</c:v>
                </c:pt>
                <c:pt idx="143" formatCode="0">
                  <c:v>35.86261355435425</c:v>
                </c:pt>
                <c:pt idx="144" formatCode="0">
                  <c:v>36.19706359528084</c:v>
                </c:pt>
                <c:pt idx="145" formatCode="0">
                  <c:v>36.52640148470078</c:v>
                </c:pt>
                <c:pt idx="146" formatCode="0">
                  <c:v>36.85070536311288</c:v>
                </c:pt>
                <c:pt idx="147" formatCode="0">
                  <c:v>37.17005217661913</c:v>
                </c:pt>
                <c:pt idx="148" formatCode="0">
                  <c:v>37.48451769518133</c:v>
                </c:pt>
                <c:pt idx="149" formatCode="0">
                  <c:v>37.79417653059871</c:v>
                </c:pt>
                <c:pt idx="150" formatCode="0">
                  <c:v>38.0991021542107</c:v>
                </c:pt>
                <c:pt idx="151" formatCode="0">
                  <c:v>38.39936691432915</c:v>
                </c:pt>
                <c:pt idx="152" formatCode="0">
                  <c:v>38.69504205340412</c:v>
                </c:pt>
                <c:pt idx="153" formatCode="0">
                  <c:v>38.98619772492718</c:v>
                </c:pt>
                <c:pt idx="154" formatCode="0">
                  <c:v>39.27290301007646</c:v>
                </c:pt>
                <c:pt idx="155" formatCode="0">
                  <c:v>39.55522593410723</c:v>
                </c:pt>
                <c:pt idx="156" formatCode="0">
                  <c:v>39.83323348249192</c:v>
                </c:pt>
                <c:pt idx="157" formatCode="0">
                  <c:v>40.10699161681345</c:v>
                </c:pt>
                <c:pt idx="158" formatCode="0">
                  <c:v>40.37656529041568</c:v>
                </c:pt>
                <c:pt idx="159" formatCode="0">
                  <c:v>40.64201846381451</c:v>
                </c:pt>
                <c:pt idx="160" formatCode="0">
                  <c:v>40.90341411987362</c:v>
                </c:pt>
                <c:pt idx="161" formatCode="0">
                  <c:v>41.16081427874798</c:v>
                </c:pt>
                <c:pt idx="162" formatCode="0">
                  <c:v>42.28647833803061</c:v>
                </c:pt>
                <c:pt idx="163" formatCode="0">
                  <c:v>43.39493634405427</c:v>
                </c:pt>
                <c:pt idx="164" formatCode="0">
                  <c:v>44.48645129559409</c:v>
                </c:pt>
                <c:pt idx="165" formatCode="0">
                  <c:v>45.56128217142382</c:v>
                </c:pt>
                <c:pt idx="166" formatCode="0">
                  <c:v>46.61968399176281</c:v>
                </c:pt>
                <c:pt idx="167" formatCode="0">
                  <c:v>47.66190787878325</c:v>
                </c:pt>
                <c:pt idx="168" formatCode="0">
                  <c:v>48.68820111619296</c:v>
                </c:pt>
                <c:pt idx="169" formatCode="0">
                  <c:v>49.69880720790714</c:v>
                </c:pt>
                <c:pt idx="170" formatCode="0">
                  <c:v>50.6939659358235</c:v>
                </c:pt>
                <c:pt idx="171" formatCode="0">
                  <c:v>51.6739134167142</c:v>
                </c:pt>
                <c:pt idx="172" formatCode="0">
                  <c:v>52.63888215824819</c:v>
                </c:pt>
                <c:pt idx="173" formatCode="0">
                  <c:v>53.5891011141573</c:v>
                </c:pt>
                <c:pt idx="174" formatCode="0">
                  <c:v>54.52479573855895</c:v>
                </c:pt>
                <c:pt idx="175" formatCode="0">
                  <c:v>55.4461880394487</c:v>
                </c:pt>
                <c:pt idx="176" formatCode="0">
                  <c:v>56.35349663137502</c:v>
                </c:pt>
                <c:pt idx="177" formatCode="0">
                  <c:v>57.24693678730904</c:v>
                </c:pt>
                <c:pt idx="178" formatCode="0">
                  <c:v>58.12672048972132</c:v>
                </c:pt>
                <c:pt idx="179" formatCode="0">
                  <c:v>58.99305648087796</c:v>
                </c:pt>
                <c:pt idx="180" formatCode="0">
                  <c:v>59.84615031236797</c:v>
                </c:pt>
                <c:pt idx="181" formatCode="0">
                  <c:v>60.68620439387355</c:v>
                </c:pt>
                <c:pt idx="182" formatCode="0">
                  <c:v>61.51341804119488</c:v>
                </c:pt>
                <c:pt idx="183" formatCode="0">
                  <c:v>62.32798752354089</c:v>
                </c:pt>
                <c:pt idx="184" formatCode="0">
                  <c:v>63.13010611009717</c:v>
                </c:pt>
                <c:pt idx="185" formatCode="0">
                  <c:v>63.91996411588207</c:v>
                </c:pt>
                <c:pt idx="186" formatCode="0">
                  <c:v>64.69774894690181</c:v>
                </c:pt>
                <c:pt idx="187" formatCode="0">
                  <c:v>65.46364514461554</c:v>
                </c:pt>
                <c:pt idx="188" formatCode="0">
                  <c:v>66.21783442972066</c:v>
                </c:pt>
                <c:pt idx="189" formatCode="0">
                  <c:v>66.96049574526874</c:v>
                </c:pt>
                <c:pt idx="190" formatCode="0">
                  <c:v>67.69180529912264</c:v>
                </c:pt>
                <c:pt idx="191" formatCode="0">
                  <c:v>68.41193660576446</c:v>
                </c:pt>
                <c:pt idx="192" formatCode="0">
                  <c:v>69.12106052746461</c:v>
                </c:pt>
                <c:pt idx="193" formatCode="0">
                  <c:v>69.81934531482148</c:v>
                </c:pt>
                <c:pt idx="194" formatCode="0">
                  <c:v>70.50695664668146</c:v>
                </c:pt>
                <c:pt idx="195" formatCode="0">
                  <c:v>71.18405766944887</c:v>
                </c:pt>
                <c:pt idx="196" formatCode="0">
                  <c:v>71.85080903579495</c:v>
                </c:pt>
                <c:pt idx="197" formatCode="0">
                  <c:v>72.5073689427751</c:v>
                </c:pt>
                <c:pt idx="198" formatCode="0">
                  <c:v>73.15389316936374</c:v>
                </c:pt>
                <c:pt idx="199" formatCode="0">
                  <c:v>73.79053511341507</c:v>
                </c:pt>
                <c:pt idx="200" formatCode="0">
                  <c:v>74.41744582805928</c:v>
                </c:pt>
                <c:pt idx="201" formatCode="0">
                  <c:v>75.03477405754211</c:v>
                </c:pt>
                <c:pt idx="202" formatCode="0">
                  <c:v>75.64266627251673</c:v>
                </c:pt>
                <c:pt idx="203" formatCode="0">
                  <c:v>76.24126670479624</c:v>
                </c:pt>
                <c:pt idx="204" formatCode="0">
                  <c:v>76.8307173815748</c:v>
                </c:pt>
                <c:pt idx="205" formatCode="0">
                  <c:v>77.41115815912583</c:v>
                </c:pt>
                <c:pt idx="206" formatCode="0">
                  <c:v>77.98272675598507</c:v>
                </c:pt>
                <c:pt idx="207" formatCode="0">
                  <c:v>78.54555878562638</c:v>
                </c:pt>
                <c:pt idx="208" formatCode="0">
                  <c:v>79.09978778863821</c:v>
                </c:pt>
                <c:pt idx="209" formatCode="0">
                  <c:v>79.64554526440811</c:v>
                </c:pt>
                <c:pt idx="210" formatCode="0">
                  <c:v>80.18296070232297</c:v>
                </c:pt>
                <c:pt idx="211" formatCode="0">
                  <c:v>80.71216161249248</c:v>
                </c:pt>
                <c:pt idx="212" formatCode="0">
                  <c:v>81.2332735560027</c:v>
                </c:pt>
                <c:pt idx="213" formatCode="0">
                  <c:v>81.74642017470755</c:v>
                </c:pt>
                <c:pt idx="214" formatCode="0">
                  <c:v>82.25172322056465</c:v>
                </c:pt>
                <c:pt idx="215" formatCode="0">
                  <c:v>82.74930258452282</c:v>
                </c:pt>
                <c:pt idx="216" formatCode="0">
                  <c:v>83.23927632496817</c:v>
                </c:pt>
                <c:pt idx="217" formatCode="0">
                  <c:v>83.72176069573518</c:v>
                </c:pt>
                <c:pt idx="218" formatCode="0">
                  <c:v>84.19687017368975</c:v>
                </c:pt>
                <c:pt idx="219" formatCode="0">
                  <c:v>84.66471748589056</c:v>
                </c:pt>
                <c:pt idx="220" formatCode="0">
                  <c:v>85.12541363633542</c:v>
                </c:pt>
                <c:pt idx="221" formatCode="0">
                  <c:v>85.57906793229859</c:v>
                </c:pt>
                <c:pt idx="222" formatCode="0">
                  <c:v>86.02578801026561</c:v>
                </c:pt>
                <c:pt idx="223" formatCode="0">
                  <c:v>86.46567986147174</c:v>
                </c:pt>
                <c:pt idx="224" formatCode="0">
                  <c:v>86.89884785705007</c:v>
                </c:pt>
                <c:pt idx="225" formatCode="0">
                  <c:v>87.32539477279508</c:v>
                </c:pt>
                <c:pt idx="226" formatCode="0">
                  <c:v>87.74542181354786</c:v>
                </c:pt>
                <c:pt idx="227" formatCode="0">
                  <c:v>88.15902863720852</c:v>
                </c:pt>
                <c:pt idx="228" formatCode="0">
                  <c:v>88.56631337838152</c:v>
                </c:pt>
                <c:pt idx="229" formatCode="0">
                  <c:v>88.96737267165966</c:v>
                </c:pt>
                <c:pt idx="230" formatCode="0">
                  <c:v>89.36230167455211</c:v>
                </c:pt>
                <c:pt idx="231" formatCode="0">
                  <c:v>89.75119409006197</c:v>
                </c:pt>
                <c:pt idx="232" formatCode="0">
                  <c:v>90.13414218891884</c:v>
                </c:pt>
                <c:pt idx="233" formatCode="0">
                  <c:v>90.51123683147141</c:v>
                </c:pt>
                <c:pt idx="234" formatCode="0">
                  <c:v>90.88256748924544</c:v>
                </c:pt>
                <c:pt idx="235" formatCode="0">
                  <c:v>91.2482222661724</c:v>
                </c:pt>
                <c:pt idx="236" formatCode="0">
                  <c:v>91.60828791949329</c:v>
                </c:pt>
                <c:pt idx="237" formatCode="0">
                  <c:v>91.96284988034335</c:v>
                </c:pt>
                <c:pt idx="238" formatCode="0">
                  <c:v>92.31199227402179</c:v>
                </c:pt>
                <c:pt idx="239" formatCode="0">
                  <c:v>92.65579793995178</c:v>
                </c:pt>
                <c:pt idx="240" formatCode="0">
                  <c:v>92.99434845133548</c:v>
                </c:pt>
              </c:numCache>
            </c:numRef>
          </c:val>
        </c:ser>
        <c:ser>
          <c:idx val="7"/>
          <c:order val="7"/>
          <c:tx>
            <c:strRef>
              <c:f>'D-fir Even '!$AE$77</c:f>
              <c:strCache>
                <c:ptCount val="1"/>
                <c:pt idx="0">
                  <c:v>Energy from post-consumer residues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chemeClr val="accent1">
                  <a:lumMod val="40000"/>
                  <a:lumOff val="60000"/>
                </a:schemeClr>
              </a:bgClr>
            </a:patt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'!$AE$78:$AE$318</c:f>
              <c:numCache>
                <c:formatCode>General</c:formatCode>
                <c:ptCount val="241"/>
                <c:pt idx="80" formatCode="0">
                  <c:v>0.0</c:v>
                </c:pt>
                <c:pt idx="81" formatCode="0">
                  <c:v>0.440868606154802</c:v>
                </c:pt>
                <c:pt idx="82" formatCode="0">
                  <c:v>0.874998426741072</c:v>
                </c:pt>
                <c:pt idx="83" formatCode="0">
                  <c:v>1.302492465761151</c:v>
                </c:pt>
                <c:pt idx="84" formatCode="0">
                  <c:v>1.723452152775748</c:v>
                </c:pt>
                <c:pt idx="85" formatCode="0">
                  <c:v>2.137977366969687</c:v>
                </c:pt>
                <c:pt idx="86" formatCode="0">
                  <c:v>2.546166460849763</c:v>
                </c:pt>
                <c:pt idx="87" formatCode="0">
                  <c:v>2.94811628358041</c:v>
                </c:pt>
                <c:pt idx="88" formatCode="0">
                  <c:v>3.343922203962655</c:v>
                </c:pt>
                <c:pt idx="89" formatCode="0">
                  <c:v>3.733678133061847</c:v>
                </c:pt>
                <c:pt idx="90" formatCode="0">
                  <c:v>4.117476546489487</c:v>
                </c:pt>
                <c:pt idx="91" formatCode="0">
                  <c:v>4.495408506344509</c:v>
                </c:pt>
                <c:pt idx="92" formatCode="0">
                  <c:v>4.867563682819174</c:v>
                </c:pt>
                <c:pt idx="93" formatCode="0">
                  <c:v>5.234030375474694</c:v>
                </c:pt>
                <c:pt idx="94" formatCode="0">
                  <c:v>5.59489553419167</c:v>
                </c:pt>
                <c:pt idx="95" formatCode="0">
                  <c:v>5.950244779800302</c:v>
                </c:pt>
                <c:pt idx="96" formatCode="0">
                  <c:v>6.300162424395244</c:v>
                </c:pt>
                <c:pt idx="97" formatCode="0">
                  <c:v>6.644731491339952</c:v>
                </c:pt>
                <c:pt idx="98" formatCode="0">
                  <c:v>6.984033734965254</c:v>
                </c:pt>
                <c:pt idx="99" formatCode="0">
                  <c:v>7.318149659966847</c:v>
                </c:pt>
                <c:pt idx="100" formatCode="0">
                  <c:v>7.647158540506247</c:v>
                </c:pt>
                <c:pt idx="101" formatCode="0">
                  <c:v>7.971138439019835</c:v>
                </c:pt>
                <c:pt idx="102" formatCode="0">
                  <c:v>8.290166224740362</c:v>
                </c:pt>
                <c:pt idx="103" formatCode="0">
                  <c:v>8.604317591935375</c:v>
                </c:pt>
                <c:pt idx="104" formatCode="0">
                  <c:v>8.913667077866827</c:v>
                </c:pt>
                <c:pt idx="105" formatCode="0">
                  <c:v>9.218288080476205</c:v>
                </c:pt>
                <c:pt idx="106" formatCode="0">
                  <c:v>9.518252875799335</c:v>
                </c:pt>
                <c:pt idx="107" formatCode="0">
                  <c:v>9.813632635114988</c:v>
                </c:pt>
                <c:pt idx="108" formatCode="0">
                  <c:v>10.10449744183132</c:v>
                </c:pt>
                <c:pt idx="109" formatCode="0">
                  <c:v>10.39091630811433</c:v>
                </c:pt>
                <c:pt idx="110" formatCode="0">
                  <c:v>10.67295719126195</c:v>
                </c:pt>
                <c:pt idx="111" formatCode="0">
                  <c:v>10.95068700982807</c:v>
                </c:pt>
                <c:pt idx="112" formatCode="0">
                  <c:v>11.22417165949994</c:v>
                </c:pt>
                <c:pt idx="113" formatCode="0">
                  <c:v>11.49347602873293</c:v>
                </c:pt>
                <c:pt idx="114" formatCode="0">
                  <c:v>11.75866401414635</c:v>
                </c:pt>
                <c:pt idx="115" formatCode="0">
                  <c:v>12.01979853568391</c:v>
                </c:pt>
                <c:pt idx="116" formatCode="0">
                  <c:v>12.27694155154242</c:v>
                </c:pt>
                <c:pt idx="117" formatCode="0">
                  <c:v>12.53015407287235</c:v>
                </c:pt>
                <c:pt idx="118" formatCode="0">
                  <c:v>12.77949617825366</c:v>
                </c:pt>
                <c:pt idx="119" formatCode="0">
                  <c:v>13.02502702795036</c:v>
                </c:pt>
                <c:pt idx="120" formatCode="0">
                  <c:v>13.26680487794722</c:v>
                </c:pt>
                <c:pt idx="121" formatCode="0">
                  <c:v>13.50488709377191</c:v>
                </c:pt>
                <c:pt idx="122" formatCode="0">
                  <c:v>13.7393301641058</c:v>
                </c:pt>
                <c:pt idx="123" formatCode="0">
                  <c:v>13.97018971418682</c:v>
                </c:pt>
                <c:pt idx="124" formatCode="0">
                  <c:v>14.1975205190074</c:v>
                </c:pt>
                <c:pt idx="125" formatCode="0">
                  <c:v>14.4213765163107</c:v>
                </c:pt>
                <c:pt idx="126" formatCode="0">
                  <c:v>14.64181081938809</c:v>
                </c:pt>
                <c:pt idx="127" formatCode="0">
                  <c:v>14.85887572968123</c:v>
                </c:pt>
                <c:pt idx="128" formatCode="0">
                  <c:v>15.07262274919127</c:v>
                </c:pt>
                <c:pt idx="129" formatCode="0">
                  <c:v>15.28310259269857</c:v>
                </c:pt>
                <c:pt idx="130" formatCode="0">
                  <c:v>15.49036519979554</c:v>
                </c:pt>
                <c:pt idx="131" formatCode="0">
                  <c:v>15.69445974673557</c:v>
                </c:pt>
                <c:pt idx="132" formatCode="0">
                  <c:v>15.8954346581009</c:v>
                </c:pt>
                <c:pt idx="133" formatCode="0">
                  <c:v>16.09333761829203</c:v>
                </c:pt>
                <c:pt idx="134" formatCode="0">
                  <c:v>16.28821558284162</c:v>
                </c:pt>
                <c:pt idx="135" formatCode="0">
                  <c:v>16.48011478955544</c:v>
                </c:pt>
                <c:pt idx="136" formatCode="0">
                  <c:v>16.66908076948295</c:v>
                </c:pt>
                <c:pt idx="137" formatCode="0">
                  <c:v>16.85515835772028</c:v>
                </c:pt>
                <c:pt idx="138" formatCode="0">
                  <c:v>17.03839170404804</c:v>
                </c:pt>
                <c:pt idx="139" formatCode="0">
                  <c:v>17.21882428340653</c:v>
                </c:pt>
                <c:pt idx="140" formatCode="0">
                  <c:v>17.39649890621085</c:v>
                </c:pt>
                <c:pt idx="141" formatCode="0">
                  <c:v>17.57145772850832</c:v>
                </c:pt>
                <c:pt idx="142" formatCode="0">
                  <c:v>17.74374226198067</c:v>
                </c:pt>
                <c:pt idx="143" formatCode="0">
                  <c:v>17.91339338379332</c:v>
                </c:pt>
                <c:pt idx="144" formatCode="0">
                  <c:v>18.08045134629412</c:v>
                </c:pt>
                <c:pt idx="145" formatCode="0">
                  <c:v>18.24495578656382</c:v>
                </c:pt>
                <c:pt idx="146" formatCode="0">
                  <c:v>18.40694573582061</c:v>
                </c:pt>
                <c:pt idx="147" formatCode="0">
                  <c:v>18.56645962868088</c:v>
                </c:pt>
                <c:pt idx="148" formatCode="0">
                  <c:v>18.72353531227838</c:v>
                </c:pt>
                <c:pt idx="149" formatCode="0">
                  <c:v>18.87821005524411</c:v>
                </c:pt>
                <c:pt idx="150" formatCode="0">
                  <c:v>19.0305205565488</c:v>
                </c:pt>
                <c:pt idx="151" formatCode="0">
                  <c:v>19.18050295421036</c:v>
                </c:pt>
                <c:pt idx="152" formatCode="0">
                  <c:v>19.32819283386819</c:v>
                </c:pt>
                <c:pt idx="153" formatCode="0">
                  <c:v>19.47362523722636</c:v>
                </c:pt>
                <c:pt idx="154" formatCode="0">
                  <c:v>19.61683467036786</c:v>
                </c:pt>
                <c:pt idx="155" formatCode="0">
                  <c:v>19.75785511194167</c:v>
                </c:pt>
                <c:pt idx="156" formatCode="0">
                  <c:v>19.89672002122473</c:v>
                </c:pt>
                <c:pt idx="157" formatCode="0">
                  <c:v>20.03346234606067</c:v>
                </c:pt>
                <c:pt idx="158" formatCode="0">
                  <c:v>20.16811453067716</c:v>
                </c:pt>
                <c:pt idx="159" formatCode="0">
                  <c:v>20.30070852338388</c:v>
                </c:pt>
                <c:pt idx="160" formatCode="0">
                  <c:v>20.43127578415265</c:v>
                </c:pt>
                <c:pt idx="161" formatCode="0">
                  <c:v>20.55984729208191</c:v>
                </c:pt>
                <c:pt idx="162" formatCode="0">
                  <c:v>21.12211705196335</c:v>
                </c:pt>
                <c:pt idx="163" formatCode="0">
                  <c:v>21.67579237964749</c:v>
                </c:pt>
                <c:pt idx="164" formatCode="0">
                  <c:v>22.22100464315389</c:v>
                </c:pt>
                <c:pt idx="165" formatCode="0">
                  <c:v>22.7578832025094</c:v>
                </c:pt>
                <c:pt idx="166" formatCode="0">
                  <c:v>23.28655544044095</c:v>
                </c:pt>
                <c:pt idx="167" formatCode="0">
                  <c:v>23.80714679259902</c:v>
                </c:pt>
                <c:pt idx="168" formatCode="0">
                  <c:v>24.31978077731915</c:v>
                </c:pt>
                <c:pt idx="169" formatCode="0">
                  <c:v>24.82457902492863</c:v>
                </c:pt>
                <c:pt idx="170" formatCode="0">
                  <c:v>25.32166130660514</c:v>
                </c:pt>
                <c:pt idx="171" formatCode="0">
                  <c:v>25.81114556279431</c:v>
                </c:pt>
                <c:pt idx="172" formatCode="0">
                  <c:v>26.2931479311929</c:v>
                </c:pt>
                <c:pt idx="173" formatCode="0">
                  <c:v>26.76778277430434</c:v>
                </c:pt>
                <c:pt idx="174" formatCode="0">
                  <c:v>27.2351627065729</c:v>
                </c:pt>
                <c:pt idx="175" formatCode="0">
                  <c:v>27.69539862110324</c:v>
                </c:pt>
                <c:pt idx="176" formatCode="0">
                  <c:v>28.14859971597153</c:v>
                </c:pt>
                <c:pt idx="177" formatCode="0">
                  <c:v>28.59487352013439</c:v>
                </c:pt>
                <c:pt idx="178" formatCode="0">
                  <c:v>29.03432591894172</c:v>
                </c:pt>
                <c:pt idx="179" formatCode="0">
                  <c:v>29.46706117925972</c:v>
                </c:pt>
                <c:pt idx="180" formatCode="0">
                  <c:v>29.89318197420978</c:v>
                </c:pt>
                <c:pt idx="181" formatCode="0">
                  <c:v>30.31278940752924</c:v>
                </c:pt>
                <c:pt idx="182" formatCode="0">
                  <c:v>30.72598303755987</c:v>
                </c:pt>
                <c:pt idx="183" formatCode="0">
                  <c:v>31.13286090086957</c:v>
                </c:pt>
                <c:pt idx="184" formatCode="0">
                  <c:v>31.53351953551307</c:v>
                </c:pt>
                <c:pt idx="185" formatCode="0">
                  <c:v>31.92805400393708</c:v>
                </c:pt>
                <c:pt idx="186" formatCode="0">
                  <c:v>32.31655791553536</c:v>
                </c:pt>
                <c:pt idx="187" formatCode="0">
                  <c:v>32.6991234488589</c:v>
                </c:pt>
                <c:pt idx="188" formatCode="0">
                  <c:v>33.07584137348684</c:v>
                </c:pt>
                <c:pt idx="189" formatCode="0">
                  <c:v>33.4468010715628</c:v>
                </c:pt>
                <c:pt idx="190" formatCode="0">
                  <c:v>33.81209055900231</c:v>
                </c:pt>
                <c:pt idx="191" formatCode="0">
                  <c:v>34.17179650637584</c:v>
                </c:pt>
                <c:pt idx="192" formatCode="0">
                  <c:v>34.52600425947283</c:v>
                </c:pt>
                <c:pt idx="193" formatCode="0">
                  <c:v>34.87479785955118</c:v>
                </c:pt>
                <c:pt idx="194" formatCode="0">
                  <c:v>35.21826006327744</c:v>
                </c:pt>
                <c:pt idx="195" formatCode="0">
                  <c:v>35.55647236236207</c:v>
                </c:pt>
                <c:pt idx="196" formatCode="0">
                  <c:v>35.88951500289457</c:v>
                </c:pt>
                <c:pt idx="197" formatCode="0">
                  <c:v>36.21746700438316</c:v>
                </c:pt>
                <c:pt idx="198" formatCode="0">
                  <c:v>36.54040617850335</c:v>
                </c:pt>
                <c:pt idx="199" formatCode="0">
                  <c:v>36.85840914755997</c:v>
                </c:pt>
                <c:pt idx="200" formatCode="0">
                  <c:v>37.17155136266696</c:v>
                </c:pt>
                <c:pt idx="201" formatCode="0">
                  <c:v>37.47990712164939</c:v>
                </c:pt>
                <c:pt idx="202" formatCode="0">
                  <c:v>37.78354958667168</c:v>
                </c:pt>
                <c:pt idx="203" formatCode="0">
                  <c:v>38.08255080159651</c:v>
                </c:pt>
                <c:pt idx="204" formatCode="0">
                  <c:v>38.37698170907831</c:v>
                </c:pt>
                <c:pt idx="205" formatCode="0">
                  <c:v>38.6669121673955</c:v>
                </c:pt>
                <c:pt idx="206" formatCode="0">
                  <c:v>38.95241096702549</c:v>
                </c:pt>
                <c:pt idx="207" formatCode="0">
                  <c:v>39.2335458469662</c:v>
                </c:pt>
                <c:pt idx="208" formatCode="0">
                  <c:v>39.51038351080828</c:v>
                </c:pt>
                <c:pt idx="209" formatCode="0">
                  <c:v>39.78298964256147</c:v>
                </c:pt>
                <c:pt idx="210" formatCode="0">
                  <c:v>40.05142892223923</c:v>
                </c:pt>
                <c:pt idx="211" formatCode="0">
                  <c:v>40.31576504120501</c:v>
                </c:pt>
                <c:pt idx="212" formatCode="0">
                  <c:v>40.57606071728404</c:v>
                </c:pt>
                <c:pt idx="213" formatCode="0">
                  <c:v>40.83237770964411</c:v>
                </c:pt>
                <c:pt idx="214" formatCode="0">
                  <c:v>41.08477683344885</c:v>
                </c:pt>
                <c:pt idx="215" formatCode="0">
                  <c:v>41.3333179742871</c:v>
                </c:pt>
                <c:pt idx="216" formatCode="0">
                  <c:v>41.57806010238168</c:v>
                </c:pt>
                <c:pt idx="217" formatCode="0">
                  <c:v>41.81906128658098</c:v>
                </c:pt>
                <c:pt idx="218" formatCode="0">
                  <c:v>42.0563787081367</c:v>
                </c:pt>
                <c:pt idx="219" formatCode="0">
                  <c:v>42.29006867427098</c:v>
                </c:pt>
                <c:pt idx="220" formatCode="0">
                  <c:v>42.52018663153615</c:v>
                </c:pt>
                <c:pt idx="221" formatCode="0">
                  <c:v>42.7467871789703</c:v>
                </c:pt>
                <c:pt idx="222" formatCode="0">
                  <c:v>42.96992408105172</c:v>
                </c:pt>
                <c:pt idx="223" formatCode="0">
                  <c:v>43.18965028045539</c:v>
                </c:pt>
                <c:pt idx="224" formatCode="0">
                  <c:v>43.40601791061439</c:v>
                </c:pt>
                <c:pt idx="225" formatCode="0">
                  <c:v>43.61907830808942</c:v>
                </c:pt>
                <c:pt idx="226" formatCode="0">
                  <c:v>43.82888202474916</c:v>
                </c:pt>
                <c:pt idx="227" formatCode="0">
                  <c:v>44.03547883976447</c:v>
                </c:pt>
                <c:pt idx="228" formatCode="0">
                  <c:v>44.23891777141931</c:v>
                </c:pt>
                <c:pt idx="229" formatCode="0">
                  <c:v>44.43924708874106</c:v>
                </c:pt>
                <c:pt idx="230" formatCode="0">
                  <c:v>44.63651432295307</c:v>
                </c:pt>
                <c:pt idx="231" formatCode="0">
                  <c:v>44.83076627875221</c:v>
                </c:pt>
                <c:pt idx="232" formatCode="0">
                  <c:v>45.02204904541399</c:v>
                </c:pt>
                <c:pt idx="233" formatCode="0">
                  <c:v>45.21040800772795</c:v>
                </c:pt>
                <c:pt idx="234" formatCode="0">
                  <c:v>45.39588785676594</c:v>
                </c:pt>
                <c:pt idx="235" formatCode="0">
                  <c:v>45.57853260048568</c:v>
                </c:pt>
                <c:pt idx="236" formatCode="0">
                  <c:v>45.75838557417246</c:v>
                </c:pt>
                <c:pt idx="237" formatCode="0">
                  <c:v>45.93548945072094</c:v>
                </c:pt>
                <c:pt idx="238" formatCode="0">
                  <c:v>46.10988625076012</c:v>
                </c:pt>
                <c:pt idx="239" formatCode="0">
                  <c:v>46.28161735262326</c:v>
                </c:pt>
                <c:pt idx="240" formatCode="0">
                  <c:v>46.45072350216557</c:v>
                </c:pt>
              </c:numCache>
            </c:numRef>
          </c:val>
        </c:ser>
        <c:ser>
          <c:idx val="8"/>
          <c:order val="8"/>
          <c:tx>
            <c:strRef>
              <c:f>'D-fir Even '!$AF$77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spPr>
            <a:pattFill prst="narHorz">
              <a:fgClr>
                <a:schemeClr val="bg1"/>
              </a:fgClr>
              <a:bgClr>
                <a:srgbClr val="FF6600"/>
              </a:bgClr>
            </a:pattFill>
          </c:spPr>
          <c:invertIfNegative val="0"/>
          <c:cat>
            <c:numRef>
              <c:f>'D-fir Even '!$V$78:$V$318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'!$AF$78:$AF$318</c:f>
              <c:numCache>
                <c:formatCode>General</c:formatCode>
                <c:ptCount val="241"/>
                <c:pt idx="80" formatCode="0">
                  <c:v>49.32110768578258</c:v>
                </c:pt>
                <c:pt idx="81" formatCode="0">
                  <c:v>49.32110768578258</c:v>
                </c:pt>
                <c:pt idx="82" formatCode="0">
                  <c:v>49.32110768578258</c:v>
                </c:pt>
                <c:pt idx="83" formatCode="0">
                  <c:v>49.32110768578258</c:v>
                </c:pt>
                <c:pt idx="84" formatCode="0">
                  <c:v>49.32110768578258</c:v>
                </c:pt>
                <c:pt idx="85" formatCode="0">
                  <c:v>49.32110768578258</c:v>
                </c:pt>
                <c:pt idx="86" formatCode="0">
                  <c:v>49.32110768578258</c:v>
                </c:pt>
                <c:pt idx="87" formatCode="0">
                  <c:v>49.32110768578258</c:v>
                </c:pt>
                <c:pt idx="88" formatCode="0">
                  <c:v>49.32110768578258</c:v>
                </c:pt>
                <c:pt idx="89" formatCode="0">
                  <c:v>49.32110768578258</c:v>
                </c:pt>
                <c:pt idx="90" formatCode="0">
                  <c:v>49.32110768578258</c:v>
                </c:pt>
                <c:pt idx="91" formatCode="0">
                  <c:v>49.32110768578258</c:v>
                </c:pt>
                <c:pt idx="92" formatCode="0">
                  <c:v>49.32110768578258</c:v>
                </c:pt>
                <c:pt idx="93" formatCode="0">
                  <c:v>49.32110768578258</c:v>
                </c:pt>
                <c:pt idx="94" formatCode="0">
                  <c:v>49.32110768578258</c:v>
                </c:pt>
                <c:pt idx="95" formatCode="0">
                  <c:v>49.32110768578258</c:v>
                </c:pt>
                <c:pt idx="96" formatCode="0">
                  <c:v>49.32110768578258</c:v>
                </c:pt>
                <c:pt idx="97" formatCode="0">
                  <c:v>49.32110768578258</c:v>
                </c:pt>
                <c:pt idx="98" formatCode="0">
                  <c:v>49.32110768578258</c:v>
                </c:pt>
                <c:pt idx="99" formatCode="0">
                  <c:v>49.32110768578258</c:v>
                </c:pt>
                <c:pt idx="100" formatCode="0">
                  <c:v>49.32110768578258</c:v>
                </c:pt>
                <c:pt idx="101" formatCode="0">
                  <c:v>49.32110768578258</c:v>
                </c:pt>
                <c:pt idx="102" formatCode="0">
                  <c:v>49.32110768578258</c:v>
                </c:pt>
                <c:pt idx="103" formatCode="0">
                  <c:v>49.32110768578258</c:v>
                </c:pt>
                <c:pt idx="104" formatCode="0">
                  <c:v>49.32110768578258</c:v>
                </c:pt>
                <c:pt idx="105" formatCode="0">
                  <c:v>49.32110768578258</c:v>
                </c:pt>
                <c:pt idx="106" formatCode="0">
                  <c:v>49.32110768578258</c:v>
                </c:pt>
                <c:pt idx="107" formatCode="0">
                  <c:v>49.32110768578258</c:v>
                </c:pt>
                <c:pt idx="108" formatCode="0">
                  <c:v>49.32110768578258</c:v>
                </c:pt>
                <c:pt idx="109" formatCode="0">
                  <c:v>49.32110768578258</c:v>
                </c:pt>
                <c:pt idx="110" formatCode="0">
                  <c:v>49.32110768578258</c:v>
                </c:pt>
                <c:pt idx="111" formatCode="0">
                  <c:v>49.32110768578258</c:v>
                </c:pt>
                <c:pt idx="112" formatCode="0">
                  <c:v>49.32110768578258</c:v>
                </c:pt>
                <c:pt idx="113" formatCode="0">
                  <c:v>49.32110768578258</c:v>
                </c:pt>
                <c:pt idx="114" formatCode="0">
                  <c:v>49.32110768578258</c:v>
                </c:pt>
                <c:pt idx="115" formatCode="0">
                  <c:v>49.32110768578258</c:v>
                </c:pt>
                <c:pt idx="116" formatCode="0">
                  <c:v>49.32110768578258</c:v>
                </c:pt>
                <c:pt idx="117" formatCode="0">
                  <c:v>49.32110768578258</c:v>
                </c:pt>
                <c:pt idx="118" formatCode="0">
                  <c:v>49.32110768578258</c:v>
                </c:pt>
                <c:pt idx="119" formatCode="0">
                  <c:v>49.32110768578258</c:v>
                </c:pt>
                <c:pt idx="120" formatCode="0">
                  <c:v>49.32110768578258</c:v>
                </c:pt>
                <c:pt idx="121" formatCode="0">
                  <c:v>49.32110768578258</c:v>
                </c:pt>
                <c:pt idx="122" formatCode="0">
                  <c:v>49.32110768578258</c:v>
                </c:pt>
                <c:pt idx="123" formatCode="0">
                  <c:v>49.32110768578258</c:v>
                </c:pt>
                <c:pt idx="124" formatCode="0">
                  <c:v>49.32110768578258</c:v>
                </c:pt>
                <c:pt idx="125" formatCode="0">
                  <c:v>49.32110768578258</c:v>
                </c:pt>
                <c:pt idx="126" formatCode="0">
                  <c:v>49.32110768578258</c:v>
                </c:pt>
                <c:pt idx="127" formatCode="0">
                  <c:v>49.32110768578258</c:v>
                </c:pt>
                <c:pt idx="128" formatCode="0">
                  <c:v>49.32110768578258</c:v>
                </c:pt>
                <c:pt idx="129" formatCode="0">
                  <c:v>49.32110768578258</c:v>
                </c:pt>
                <c:pt idx="130" formatCode="0">
                  <c:v>49.32110768578258</c:v>
                </c:pt>
                <c:pt idx="131" formatCode="0">
                  <c:v>49.32110768578258</c:v>
                </c:pt>
                <c:pt idx="132" formatCode="0">
                  <c:v>49.32110768578258</c:v>
                </c:pt>
                <c:pt idx="133" formatCode="0">
                  <c:v>49.32110768578258</c:v>
                </c:pt>
                <c:pt idx="134" formatCode="0">
                  <c:v>49.32110768578258</c:v>
                </c:pt>
                <c:pt idx="135" formatCode="0">
                  <c:v>49.32110768578258</c:v>
                </c:pt>
                <c:pt idx="136" formatCode="0">
                  <c:v>49.32110768578258</c:v>
                </c:pt>
                <c:pt idx="137" formatCode="0">
                  <c:v>49.32110768578258</c:v>
                </c:pt>
                <c:pt idx="138" formatCode="0">
                  <c:v>49.32110768578258</c:v>
                </c:pt>
                <c:pt idx="139" formatCode="0">
                  <c:v>49.32110768578258</c:v>
                </c:pt>
                <c:pt idx="140" formatCode="0">
                  <c:v>49.32110768578258</c:v>
                </c:pt>
                <c:pt idx="141" formatCode="0">
                  <c:v>49.32110768578258</c:v>
                </c:pt>
                <c:pt idx="142" formatCode="0">
                  <c:v>49.32110768578258</c:v>
                </c:pt>
                <c:pt idx="143" formatCode="0">
                  <c:v>49.32110768578258</c:v>
                </c:pt>
                <c:pt idx="144" formatCode="0">
                  <c:v>49.32110768578258</c:v>
                </c:pt>
                <c:pt idx="145" formatCode="0">
                  <c:v>49.32110768578258</c:v>
                </c:pt>
                <c:pt idx="146" formatCode="0">
                  <c:v>49.32110768578258</c:v>
                </c:pt>
                <c:pt idx="147" formatCode="0">
                  <c:v>49.32110768578258</c:v>
                </c:pt>
                <c:pt idx="148" formatCode="0">
                  <c:v>49.32110768578258</c:v>
                </c:pt>
                <c:pt idx="149" formatCode="0">
                  <c:v>49.32110768578258</c:v>
                </c:pt>
                <c:pt idx="150" formatCode="0">
                  <c:v>49.32110768578258</c:v>
                </c:pt>
                <c:pt idx="151" formatCode="0">
                  <c:v>49.32110768578258</c:v>
                </c:pt>
                <c:pt idx="152" formatCode="0">
                  <c:v>49.32110768578258</c:v>
                </c:pt>
                <c:pt idx="153" formatCode="0">
                  <c:v>49.32110768578258</c:v>
                </c:pt>
                <c:pt idx="154" formatCode="0">
                  <c:v>49.32110768578258</c:v>
                </c:pt>
                <c:pt idx="155" formatCode="0">
                  <c:v>49.32110768578258</c:v>
                </c:pt>
                <c:pt idx="156" formatCode="0">
                  <c:v>49.32110768578258</c:v>
                </c:pt>
                <c:pt idx="157" formatCode="0">
                  <c:v>49.32110768578258</c:v>
                </c:pt>
                <c:pt idx="158" formatCode="0">
                  <c:v>49.32110768578258</c:v>
                </c:pt>
                <c:pt idx="159" formatCode="0">
                  <c:v>49.32110768578258</c:v>
                </c:pt>
                <c:pt idx="160" formatCode="0">
                  <c:v>49.32110768578258</c:v>
                </c:pt>
                <c:pt idx="161" formatCode="0">
                  <c:v>73.58751617360302</c:v>
                </c:pt>
                <c:pt idx="162" formatCode="0">
                  <c:v>73.58751617360302</c:v>
                </c:pt>
                <c:pt idx="163" formatCode="0">
                  <c:v>73.58751617360302</c:v>
                </c:pt>
                <c:pt idx="164" formatCode="0">
                  <c:v>73.58751617360302</c:v>
                </c:pt>
                <c:pt idx="165" formatCode="0">
                  <c:v>73.58751617360302</c:v>
                </c:pt>
                <c:pt idx="166" formatCode="0">
                  <c:v>73.58751617360302</c:v>
                </c:pt>
                <c:pt idx="167" formatCode="0">
                  <c:v>73.58751617360302</c:v>
                </c:pt>
                <c:pt idx="168" formatCode="0">
                  <c:v>73.58751617360302</c:v>
                </c:pt>
                <c:pt idx="169" formatCode="0">
                  <c:v>73.58751617360302</c:v>
                </c:pt>
                <c:pt idx="170" formatCode="0">
                  <c:v>73.58751617360302</c:v>
                </c:pt>
                <c:pt idx="171" formatCode="0">
                  <c:v>73.58751617360302</c:v>
                </c:pt>
                <c:pt idx="172" formatCode="0">
                  <c:v>73.58751617360302</c:v>
                </c:pt>
                <c:pt idx="173" formatCode="0">
                  <c:v>73.58751617360302</c:v>
                </c:pt>
                <c:pt idx="174" formatCode="0">
                  <c:v>73.58751617360302</c:v>
                </c:pt>
                <c:pt idx="175" formatCode="0">
                  <c:v>73.58751617360302</c:v>
                </c:pt>
                <c:pt idx="176" formatCode="0">
                  <c:v>73.58751617360302</c:v>
                </c:pt>
                <c:pt idx="177" formatCode="0">
                  <c:v>73.58751617360302</c:v>
                </c:pt>
                <c:pt idx="178" formatCode="0">
                  <c:v>73.58751617360302</c:v>
                </c:pt>
                <c:pt idx="179" formatCode="0">
                  <c:v>73.58751617360302</c:v>
                </c:pt>
                <c:pt idx="180" formatCode="0">
                  <c:v>73.58751617360302</c:v>
                </c:pt>
                <c:pt idx="181" formatCode="0">
                  <c:v>73.58751617360302</c:v>
                </c:pt>
                <c:pt idx="182" formatCode="0">
                  <c:v>73.58751617360302</c:v>
                </c:pt>
                <c:pt idx="183" formatCode="0">
                  <c:v>73.58751617360302</c:v>
                </c:pt>
                <c:pt idx="184" formatCode="0">
                  <c:v>73.58751617360302</c:v>
                </c:pt>
                <c:pt idx="185" formatCode="0">
                  <c:v>73.58751617360302</c:v>
                </c:pt>
                <c:pt idx="186" formatCode="0">
                  <c:v>73.58751617360302</c:v>
                </c:pt>
                <c:pt idx="187" formatCode="0">
                  <c:v>73.58751617360302</c:v>
                </c:pt>
                <c:pt idx="188" formatCode="0">
                  <c:v>73.58751617360302</c:v>
                </c:pt>
                <c:pt idx="189" formatCode="0">
                  <c:v>73.58751617360302</c:v>
                </c:pt>
                <c:pt idx="190" formatCode="0">
                  <c:v>73.58751617360302</c:v>
                </c:pt>
                <c:pt idx="191" formatCode="0">
                  <c:v>73.58751617360302</c:v>
                </c:pt>
                <c:pt idx="192" formatCode="0">
                  <c:v>73.58751617360302</c:v>
                </c:pt>
                <c:pt idx="193" formatCode="0">
                  <c:v>73.58751617360302</c:v>
                </c:pt>
                <c:pt idx="194" formatCode="0">
                  <c:v>73.58751617360302</c:v>
                </c:pt>
                <c:pt idx="195" formatCode="0">
                  <c:v>73.58751617360302</c:v>
                </c:pt>
                <c:pt idx="196" formatCode="0">
                  <c:v>73.58751617360302</c:v>
                </c:pt>
                <c:pt idx="197" formatCode="0">
                  <c:v>73.58751617360302</c:v>
                </c:pt>
                <c:pt idx="198" formatCode="0">
                  <c:v>73.58751617360302</c:v>
                </c:pt>
                <c:pt idx="199" formatCode="0">
                  <c:v>73.58751617360302</c:v>
                </c:pt>
                <c:pt idx="200" formatCode="0">
                  <c:v>73.58751617360302</c:v>
                </c:pt>
                <c:pt idx="201" formatCode="0">
                  <c:v>73.58751617360302</c:v>
                </c:pt>
                <c:pt idx="202" formatCode="0">
                  <c:v>73.58751617360302</c:v>
                </c:pt>
                <c:pt idx="203" formatCode="0">
                  <c:v>73.58751617360302</c:v>
                </c:pt>
                <c:pt idx="204" formatCode="0">
                  <c:v>73.58751617360302</c:v>
                </c:pt>
                <c:pt idx="205" formatCode="0">
                  <c:v>73.58751617360302</c:v>
                </c:pt>
                <c:pt idx="206" formatCode="0">
                  <c:v>73.58751617360302</c:v>
                </c:pt>
                <c:pt idx="207" formatCode="0">
                  <c:v>73.58751617360302</c:v>
                </c:pt>
                <c:pt idx="208" formatCode="0">
                  <c:v>73.58751617360302</c:v>
                </c:pt>
                <c:pt idx="209" formatCode="0">
                  <c:v>73.58751617360302</c:v>
                </c:pt>
                <c:pt idx="210" formatCode="0">
                  <c:v>73.58751617360302</c:v>
                </c:pt>
                <c:pt idx="211" formatCode="0">
                  <c:v>73.58751617360302</c:v>
                </c:pt>
                <c:pt idx="212" formatCode="0">
                  <c:v>73.58751617360302</c:v>
                </c:pt>
                <c:pt idx="213" formatCode="0">
                  <c:v>73.58751617360302</c:v>
                </c:pt>
                <c:pt idx="214" formatCode="0">
                  <c:v>73.58751617360302</c:v>
                </c:pt>
                <c:pt idx="215" formatCode="0">
                  <c:v>73.58751617360302</c:v>
                </c:pt>
                <c:pt idx="216" formatCode="0">
                  <c:v>73.58751617360302</c:v>
                </c:pt>
                <c:pt idx="217" formatCode="0">
                  <c:v>73.58751617360302</c:v>
                </c:pt>
                <c:pt idx="218" formatCode="0">
                  <c:v>73.58751617360302</c:v>
                </c:pt>
                <c:pt idx="219" formatCode="0">
                  <c:v>73.58751617360302</c:v>
                </c:pt>
                <c:pt idx="220" formatCode="0">
                  <c:v>73.58751617360302</c:v>
                </c:pt>
                <c:pt idx="221" formatCode="0">
                  <c:v>73.58751617360302</c:v>
                </c:pt>
                <c:pt idx="222" formatCode="0">
                  <c:v>73.58751617360302</c:v>
                </c:pt>
                <c:pt idx="223" formatCode="0">
                  <c:v>73.58751617360302</c:v>
                </c:pt>
                <c:pt idx="224" formatCode="0">
                  <c:v>73.58751617360302</c:v>
                </c:pt>
                <c:pt idx="225" formatCode="0">
                  <c:v>73.58751617360302</c:v>
                </c:pt>
                <c:pt idx="226" formatCode="0">
                  <c:v>73.58751617360302</c:v>
                </c:pt>
                <c:pt idx="227" formatCode="0">
                  <c:v>73.58751617360302</c:v>
                </c:pt>
                <c:pt idx="228" formatCode="0">
                  <c:v>73.58751617360302</c:v>
                </c:pt>
                <c:pt idx="229" formatCode="0">
                  <c:v>73.58751617360302</c:v>
                </c:pt>
                <c:pt idx="230" formatCode="0">
                  <c:v>73.58751617360302</c:v>
                </c:pt>
                <c:pt idx="231" formatCode="0">
                  <c:v>73.58751617360302</c:v>
                </c:pt>
                <c:pt idx="232" formatCode="0">
                  <c:v>73.58751617360302</c:v>
                </c:pt>
                <c:pt idx="233" formatCode="0">
                  <c:v>73.58751617360302</c:v>
                </c:pt>
                <c:pt idx="234" formatCode="0">
                  <c:v>73.58751617360302</c:v>
                </c:pt>
                <c:pt idx="235" formatCode="0">
                  <c:v>73.58751617360302</c:v>
                </c:pt>
                <c:pt idx="236" formatCode="0">
                  <c:v>73.58751617360302</c:v>
                </c:pt>
                <c:pt idx="237" formatCode="0">
                  <c:v>73.58751617360302</c:v>
                </c:pt>
                <c:pt idx="238" formatCode="0">
                  <c:v>73.58751617360302</c:v>
                </c:pt>
                <c:pt idx="239" formatCode="0">
                  <c:v>73.58751617360302</c:v>
                </c:pt>
                <c:pt idx="240" formatCode="0">
                  <c:v>73.58751617360302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50489784"/>
        <c:axId val="-2050484024"/>
      </c:barChart>
      <c:lineChart>
        <c:grouping val="standard"/>
        <c:varyColors val="0"/>
        <c:ser>
          <c:idx val="0"/>
          <c:order val="0"/>
          <c:tx>
            <c:strRef>
              <c:f>'D-fir Even '!$X$77</c:f>
              <c:strCache>
                <c:ptCount val="1"/>
                <c:pt idx="0">
                  <c:v>Let-grow forest</c:v>
                </c:pt>
              </c:strCache>
            </c:strRef>
          </c:tx>
          <c:marker>
            <c:symbol val="none"/>
          </c:marker>
          <c:val>
            <c:numRef>
              <c:f>'D-fir Even '!$X$78:$X$318</c:f>
              <c:numCache>
                <c:formatCode>0</c:formatCode>
                <c:ptCount val="24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90.65898548408208</c:v>
                </c:pt>
                <c:pt idx="42">
                  <c:v>94.01952999564885</c:v>
                </c:pt>
                <c:pt idx="43">
                  <c:v>97.35918130628455</c:v>
                </c:pt>
                <c:pt idx="44">
                  <c:v>100.6748544495284</c:v>
                </c:pt>
                <c:pt idx="45">
                  <c:v>103.9636968225951</c:v>
                </c:pt>
                <c:pt idx="46">
                  <c:v>107.2230795024452</c:v>
                </c:pt>
                <c:pt idx="47">
                  <c:v>110.450588372964</c:v>
                </c:pt>
                <c:pt idx="48">
                  <c:v>113.6440151422294</c:v>
                </c:pt>
                <c:pt idx="49">
                  <c:v>116.8013483181562</c:v>
                </c:pt>
                <c:pt idx="50">
                  <c:v>119.9207642012678</c:v>
                </c:pt>
                <c:pt idx="51">
                  <c:v>123.0006179448472</c:v>
                </c:pt>
                <c:pt idx="52">
                  <c:v>126.0394347251612</c:v>
                </c:pt>
                <c:pt idx="53">
                  <c:v>129.0359010577368</c:v>
                </c:pt>
                <c:pt idx="54">
                  <c:v>131.9888562897194</c:v>
                </c:pt>
                <c:pt idx="55">
                  <c:v>134.897284293071</c:v>
                </c:pt>
                <c:pt idx="56">
                  <c:v>137.7603053787188</c:v>
                </c:pt>
                <c:pt idx="57">
                  <c:v>140.5771684476618</c:v>
                </c:pt>
                <c:pt idx="58">
                  <c:v>143.3472433914426</c:v>
                </c:pt>
                <c:pt idx="59">
                  <c:v>146.0700137512347</c:v>
                </c:pt>
                <c:pt idx="60">
                  <c:v>148.7450696420345</c:v>
                </c:pt>
                <c:pt idx="61">
                  <c:v>151.3721009460461</c:v>
                </c:pt>
                <c:pt idx="62">
                  <c:v>153.9508907772677</c:v>
                </c:pt>
                <c:pt idx="63">
                  <c:v>156.4813092174835</c:v>
                </c:pt>
                <c:pt idx="64">
                  <c:v>158.9633073223278</c:v>
                </c:pt>
                <c:pt idx="65">
                  <c:v>161.3969113947682</c:v>
                </c:pt>
                <c:pt idx="66">
                  <c:v>163.7822175222357</c:v>
                </c:pt>
                <c:pt idx="67">
                  <c:v>166.1193863726976</c:v>
                </c:pt>
                <c:pt idx="68">
                  <c:v>168.4086382441849</c:v>
                </c:pt>
                <c:pt idx="69">
                  <c:v>170.6502483616484</c:v>
                </c:pt>
                <c:pt idx="70">
                  <c:v>172.8445424145046</c:v>
                </c:pt>
                <c:pt idx="71">
                  <c:v>174.9918923278212</c:v>
                </c:pt>
                <c:pt idx="72">
                  <c:v>177.092712259786</c:v>
                </c:pt>
                <c:pt idx="73">
                  <c:v>179.1474548178718</c:v>
                </c:pt>
                <c:pt idx="74">
                  <c:v>181.1566074859589</c:v>
                </c:pt>
                <c:pt idx="75">
                  <c:v>183.1206892545848</c:v>
                </c:pt>
                <c:pt idx="76">
                  <c:v>185.040247446456</c:v>
                </c:pt>
                <c:pt idx="77">
                  <c:v>186.9158547293684</c:v>
                </c:pt>
                <c:pt idx="78">
                  <c:v>188.7481063087381</c:v>
                </c:pt>
                <c:pt idx="79">
                  <c:v>190.5376172920277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  <c:pt idx="161">
                  <c:v>249.6906745755</c:v>
                </c:pt>
                <c:pt idx="162">
                  <c:v>249.8689494383705</c:v>
                </c:pt>
                <c:pt idx="163">
                  <c:v>250.0420365953062</c:v>
                </c:pt>
                <c:pt idx="164">
                  <c:v>250.2100846602024</c:v>
                </c:pt>
                <c:pt idx="165">
                  <c:v>250.3732381272869</c:v>
                </c:pt>
                <c:pt idx="166">
                  <c:v>250.5316374771345</c:v>
                </c:pt>
                <c:pt idx="167">
                  <c:v>250.6854192804525</c:v>
                </c:pt>
                <c:pt idx="168">
                  <c:v>250.8347162996535</c:v>
                </c:pt>
                <c:pt idx="169">
                  <c:v>250.9796575882306</c:v>
                </c:pt>
                <c:pt idx="170">
                  <c:v>251.1203685879546</c:v>
                </c:pt>
                <c:pt idx="171">
                  <c:v>251.2569712239139</c:v>
                </c:pt>
                <c:pt idx="172">
                  <c:v>251.38958399742</c:v>
                </c:pt>
                <c:pt idx="173">
                  <c:v>251.5183220768023</c:v>
                </c:pt>
                <c:pt idx="174">
                  <c:v>251.6432973861198</c:v>
                </c:pt>
                <c:pt idx="175">
                  <c:v>251.7646186918149</c:v>
                </c:pt>
                <c:pt idx="176">
                  <c:v>251.882391687339</c:v>
                </c:pt>
                <c:pt idx="177">
                  <c:v>251.9967190757788</c:v>
                </c:pt>
                <c:pt idx="178">
                  <c:v>252.1077006505136</c:v>
                </c:pt>
                <c:pt idx="179">
                  <c:v>252.2154333739349</c:v>
                </c:pt>
                <c:pt idx="180">
                  <c:v>252.3200114542595</c:v>
                </c:pt>
                <c:pt idx="181">
                  <c:v>252.4215264204682</c:v>
                </c:pt>
                <c:pt idx="182">
                  <c:v>252.5200671954038</c:v>
                </c:pt>
                <c:pt idx="183">
                  <c:v>252.6157201670591</c:v>
                </c:pt>
                <c:pt idx="184">
                  <c:v>252.708569258091</c:v>
                </c:pt>
                <c:pt idx="185">
                  <c:v>252.7986959935914</c:v>
                </c:pt>
                <c:pt idx="186">
                  <c:v>252.8861795671506</c:v>
                </c:pt>
                <c:pt idx="187">
                  <c:v>252.9710969052446</c:v>
                </c:pt>
                <c:pt idx="188">
                  <c:v>253.0535227299816</c:v>
                </c:pt>
                <c:pt idx="189">
                  <c:v>253.1335296202404</c:v>
                </c:pt>
                <c:pt idx="190">
                  <c:v>253.2111880712334</c:v>
                </c:pt>
                <c:pt idx="191">
                  <c:v>253.2865665525292</c:v>
                </c:pt>
                <c:pt idx="192">
                  <c:v>253.3597315645651</c:v>
                </c:pt>
                <c:pt idx="193">
                  <c:v>253.4307476936845</c:v>
                </c:pt>
                <c:pt idx="194">
                  <c:v>253.4996776657306</c:v>
                </c:pt>
                <c:pt idx="195">
                  <c:v>253.5665823982283</c:v>
                </c:pt>
                <c:pt idx="196">
                  <c:v>253.6315210511866</c:v>
                </c:pt>
                <c:pt idx="197">
                  <c:v>253.6945510765527</c:v>
                </c:pt>
                <c:pt idx="198">
                  <c:v>253.7557282663483</c:v>
                </c:pt>
                <c:pt idx="199">
                  <c:v>253.8151067995198</c:v>
                </c:pt>
                <c:pt idx="200">
                  <c:v>253.8727392875311</c:v>
                </c:pt>
                <c:pt idx="201">
                  <c:v>253.9286768187306</c:v>
                </c:pt>
                <c:pt idx="202">
                  <c:v>253.9829690015198</c:v>
                </c:pt>
                <c:pt idx="203">
                  <c:v>254.0356640063527</c:v>
                </c:pt>
                <c:pt idx="204">
                  <c:v>254.0868086065963</c:v>
                </c:pt>
                <c:pt idx="205">
                  <c:v>254.1364482182776</c:v>
                </c:pt>
                <c:pt idx="206">
                  <c:v>254.1846269387444</c:v>
                </c:pt>
                <c:pt idx="207">
                  <c:v>254.2313875842706</c:v>
                </c:pt>
                <c:pt idx="208">
                  <c:v>254.2767717266265</c:v>
                </c:pt>
                <c:pt idx="209">
                  <c:v>254.3208197286451</c:v>
                </c:pt>
                <c:pt idx="210">
                  <c:v>254.3635707788073</c:v>
                </c:pt>
                <c:pt idx="211">
                  <c:v>254.4050629248708</c:v>
                </c:pt>
                <c:pt idx="212">
                  <c:v>254.4453331065687</c:v>
                </c:pt>
                <c:pt idx="213">
                  <c:v>254.4844171874</c:v>
                </c:pt>
                <c:pt idx="214">
                  <c:v>254.5223499855358</c:v>
                </c:pt>
                <c:pt idx="215">
                  <c:v>254.5591653038653</c:v>
                </c:pt>
                <c:pt idx="216">
                  <c:v>254.5948959592025</c:v>
                </c:pt>
                <c:pt idx="217">
                  <c:v>254.6295738106761</c:v>
                </c:pt>
                <c:pt idx="218">
                  <c:v>254.6632297873243</c:v>
                </c:pt>
                <c:pt idx="219">
                  <c:v>254.6958939149153</c:v>
                </c:pt>
                <c:pt idx="220">
                  <c:v>254.7275953420134</c:v>
                </c:pt>
                <c:pt idx="221">
                  <c:v>254.7583623653123</c:v>
                </c:pt>
                <c:pt idx="222">
                  <c:v>254.7882224542527</c:v>
                </c:pt>
                <c:pt idx="223">
                  <c:v>254.8172022749468</c:v>
                </c:pt>
                <c:pt idx="224">
                  <c:v>254.8453277134235</c:v>
                </c:pt>
                <c:pt idx="225">
                  <c:v>254.8726238982181</c:v>
                </c:pt>
                <c:pt idx="226">
                  <c:v>254.89911522232</c:v>
                </c:pt>
                <c:pt idx="227">
                  <c:v>254.9248253644975</c:v>
                </c:pt>
                <c:pt idx="228">
                  <c:v>254.9497773100163</c:v>
                </c:pt>
                <c:pt idx="229">
                  <c:v>254.9739933707691</c:v>
                </c:pt>
                <c:pt idx="230">
                  <c:v>254.9974952048303</c:v>
                </c:pt>
                <c:pt idx="231">
                  <c:v>255.0203038354545</c:v>
                </c:pt>
                <c:pt idx="232">
                  <c:v>255.0424396695305</c:v>
                </c:pt>
                <c:pt idx="233">
                  <c:v>255.0639225155099</c:v>
                </c:pt>
                <c:pt idx="234">
                  <c:v>255.0847716008205</c:v>
                </c:pt>
                <c:pt idx="235">
                  <c:v>255.1050055887828</c:v>
                </c:pt>
                <c:pt idx="236">
                  <c:v>255.1246425950397</c:v>
                </c:pt>
                <c:pt idx="237">
                  <c:v>255.1437002035162</c:v>
                </c:pt>
                <c:pt idx="238">
                  <c:v>255.1621954819195</c:v>
                </c:pt>
                <c:pt idx="239">
                  <c:v>255.1801449967939</c:v>
                </c:pt>
                <c:pt idx="240">
                  <c:v>255.1975648281427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0489784"/>
        <c:axId val="-2050484024"/>
      </c:lineChart>
      <c:catAx>
        <c:axId val="-205048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50484024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50484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Climate</a:t>
                </a:r>
                <a:r>
                  <a:rPr lang="en-US" baseline="0"/>
                  <a:t> Benefits in Tonnes of Carbon per Hectare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50489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575678040245"/>
          <c:y val="0.120605250112404"/>
          <c:w val="0.335353535353535"/>
          <c:h val="0.756842982862436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1" i="0" baseline="0">
                <a:effectLst/>
              </a:rPr>
              <a:t>Climate Benefits of California Mixed Conifer Forest: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Forest&amp;Products v Let-Grow Forest 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With Year 40 thin and open burning of most logging residues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037303023689203"/>
          <c:y val="0.0177777777777778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 D-fir Even T@40H@80U00'!$AH$77</c:f>
              <c:strCache>
                <c:ptCount val="1"/>
                <c:pt idx="0">
                  <c:v>Logging slash left </c:v>
                </c:pt>
              </c:strCache>
            </c:strRef>
          </c:tx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T@40H@80U00'!$AH$78:$AH$318</c:f>
              <c:numCache>
                <c:formatCode>General</c:formatCode>
                <c:ptCount val="241"/>
                <c:pt idx="40" formatCode="0">
                  <c:v>25.13689156967134</c:v>
                </c:pt>
                <c:pt idx="41" formatCode="0">
                  <c:v>24.28063676339023</c:v>
                </c:pt>
                <c:pt idx="42" formatCode="0">
                  <c:v>23.4535491391868</c:v>
                </c:pt>
                <c:pt idx="43" formatCode="0">
                  <c:v>22.65463515576457</c:v>
                </c:pt>
                <c:pt idx="44" formatCode="0">
                  <c:v>21.88293511549098</c:v>
                </c:pt>
                <c:pt idx="45" formatCode="0">
                  <c:v>21.13752201155795</c:v>
                </c:pt>
                <c:pt idx="46" formatCode="0">
                  <c:v>20.4175004144124</c:v>
                </c:pt>
                <c:pt idx="47" formatCode="0">
                  <c:v>19.72200539611903</c:v>
                </c:pt>
                <c:pt idx="48" formatCode="0">
                  <c:v>19.05020149136321</c:v>
                </c:pt>
                <c:pt idx="49" formatCode="0">
                  <c:v>18.40128169384599</c:v>
                </c:pt>
                <c:pt idx="50" formatCode="0">
                  <c:v>17.77446648686557</c:v>
                </c:pt>
                <c:pt idx="51" formatCode="0">
                  <c:v>17.16900290692062</c:v>
                </c:pt>
                <c:pt idx="52" formatCode="0">
                  <c:v>16.5841636392109</c:v>
                </c:pt>
                <c:pt idx="53" formatCode="0">
                  <c:v>16.01924614394829</c:v>
                </c:pt>
                <c:pt idx="54" formatCode="0">
                  <c:v>15.4735718124289</c:v>
                </c:pt>
                <c:pt idx="55" formatCode="0">
                  <c:v>14.94648515185254</c:v>
                </c:pt>
                <c:pt idx="56" formatCode="0">
                  <c:v>14.43735299791016</c:v>
                </c:pt>
                <c:pt idx="57" formatCode="0">
                  <c:v>13.94556375419345</c:v>
                </c:pt>
                <c:pt idx="58" formatCode="0">
                  <c:v>13.47052665751301</c:v>
                </c:pt>
                <c:pt idx="59" formatCode="0">
                  <c:v>13.01167106824238</c:v>
                </c:pt>
                <c:pt idx="60" formatCode="0">
                  <c:v>12.56844578483567</c:v>
                </c:pt>
                <c:pt idx="61" formatCode="0">
                  <c:v>12.14031838169512</c:v>
                </c:pt>
                <c:pt idx="62" formatCode="0">
                  <c:v>11.7267745695934</c:v>
                </c:pt>
                <c:pt idx="63" formatCode="0">
                  <c:v>11.32731757788229</c:v>
                </c:pt>
                <c:pt idx="64" formatCode="0">
                  <c:v>10.9414675577455</c:v>
                </c:pt>
                <c:pt idx="65" formatCode="0">
                  <c:v>10.56876100577897</c:v>
                </c:pt>
                <c:pt idx="66" formatCode="0">
                  <c:v>10.2087502072062</c:v>
                </c:pt>
                <c:pt idx="67" formatCode="0">
                  <c:v>9.861002698059515</c:v>
                </c:pt>
                <c:pt idx="68" formatCode="0">
                  <c:v>9.525100745681605</c:v>
                </c:pt>
                <c:pt idx="69" formatCode="0">
                  <c:v>9.200640846923</c:v>
                </c:pt>
                <c:pt idx="70" formatCode="0">
                  <c:v>8.887233243432783</c:v>
                </c:pt>
                <c:pt idx="71" formatCode="0">
                  <c:v>8.58450145346031</c:v>
                </c:pt>
                <c:pt idx="72" formatCode="0">
                  <c:v>8.292081819605453</c:v>
                </c:pt>
                <c:pt idx="73" formatCode="0">
                  <c:v>8.009623071974145</c:v>
                </c:pt>
                <c:pt idx="74" formatCode="0">
                  <c:v>7.736785906214449</c:v>
                </c:pt>
                <c:pt idx="75" formatCode="0">
                  <c:v>7.47324257592627</c:v>
                </c:pt>
                <c:pt idx="76" formatCode="0">
                  <c:v>7.218676498955077</c:v>
                </c:pt>
                <c:pt idx="77" formatCode="0">
                  <c:v>6.972781877096724</c:v>
                </c:pt>
                <c:pt idx="78" formatCode="0">
                  <c:v>6.735263328756502</c:v>
                </c:pt>
                <c:pt idx="79" formatCode="0">
                  <c:v>6.505835534121192</c:v>
                </c:pt>
                <c:pt idx="80" formatCode="0">
                  <c:v>83.19823097940822</c:v>
                </c:pt>
                <c:pt idx="81" formatCode="0">
                  <c:v>80.36419380529095</c:v>
                </c:pt>
                <c:pt idx="82" formatCode="0">
                  <c:v>77.62669434128754</c:v>
                </c:pt>
                <c:pt idx="83" formatCode="0">
                  <c:v>74.98244415859438</c:v>
                </c:pt>
                <c:pt idx="84" formatCode="0">
                  <c:v>72.42826684436487</c:v>
                </c:pt>
                <c:pt idx="85" formatCode="0">
                  <c:v>69.96109418603491</c:v>
                </c:pt>
                <c:pt idx="86" formatCode="0">
                  <c:v>67.57796248562393</c:v>
                </c:pt>
                <c:pt idx="87" formatCode="0">
                  <c:v>65.2760089995845</c:v>
                </c:pt>
                <c:pt idx="88" formatCode="0">
                  <c:v>63.05246849992384</c:v>
                </c:pt>
                <c:pt idx="89" formatCode="0">
                  <c:v>60.90466995246589</c:v>
                </c:pt>
                <c:pt idx="90" formatCode="0">
                  <c:v>58.83003330826426</c:v>
                </c:pt>
                <c:pt idx="91" formatCode="0">
                  <c:v>56.82606640431116</c:v>
                </c:pt>
                <c:pt idx="92" formatCode="0">
                  <c:v>54.89036196981982</c:v>
                </c:pt>
                <c:pt idx="93" formatCode="0">
                  <c:v>53.02059473448371</c:v>
                </c:pt>
                <c:pt idx="94" formatCode="0">
                  <c:v>51.2145186352392</c:v>
                </c:pt>
                <c:pt idx="95" formatCode="0">
                  <c:v>49.46996411817603</c:v>
                </c:pt>
                <c:pt idx="96" formatCode="0">
                  <c:v>47.7848355323548</c:v>
                </c:pt>
                <c:pt idx="97" formatCode="0">
                  <c:v>46.15710861240031</c:v>
                </c:pt>
                <c:pt idx="98" formatCode="0">
                  <c:v>44.58482804684732</c:v>
                </c:pt>
                <c:pt idx="99" formatCode="0">
                  <c:v>43.0661051293172</c:v>
                </c:pt>
                <c:pt idx="100" formatCode="0">
                  <c:v>41.59911548970411</c:v>
                </c:pt>
                <c:pt idx="101" formatCode="0">
                  <c:v>40.18209690264548</c:v>
                </c:pt>
                <c:pt idx="102" formatCode="0">
                  <c:v>38.81334717064377</c:v>
                </c:pt>
                <c:pt idx="103" formatCode="0">
                  <c:v>37.4912220792972</c:v>
                </c:pt>
                <c:pt idx="104" formatCode="0">
                  <c:v>36.21413342218244</c:v>
                </c:pt>
                <c:pt idx="105" formatCode="0">
                  <c:v>34.98054709301746</c:v>
                </c:pt>
                <c:pt idx="106" formatCode="0">
                  <c:v>33.78898124281196</c:v>
                </c:pt>
                <c:pt idx="107" formatCode="0">
                  <c:v>32.63800449979225</c:v>
                </c:pt>
                <c:pt idx="108" formatCode="0">
                  <c:v>31.52623424996192</c:v>
                </c:pt>
                <c:pt idx="109" formatCode="0">
                  <c:v>30.45233497623295</c:v>
                </c:pt>
                <c:pt idx="110" formatCode="0">
                  <c:v>29.41501665413213</c:v>
                </c:pt>
                <c:pt idx="111" formatCode="0">
                  <c:v>28.41303320215558</c:v>
                </c:pt>
                <c:pt idx="112" formatCode="0">
                  <c:v>27.44518098490991</c:v>
                </c:pt>
                <c:pt idx="113" formatCode="0">
                  <c:v>26.51029736724186</c:v>
                </c:pt>
                <c:pt idx="114" formatCode="0">
                  <c:v>25.6072593176196</c:v>
                </c:pt>
                <c:pt idx="115" formatCode="0">
                  <c:v>24.73498205908802</c:v>
                </c:pt>
                <c:pt idx="116" formatCode="0">
                  <c:v>23.8924177661774</c:v>
                </c:pt>
                <c:pt idx="117" formatCode="0">
                  <c:v>23.07855430620015</c:v>
                </c:pt>
                <c:pt idx="118" formatCode="0">
                  <c:v>22.29241402342366</c:v>
                </c:pt>
                <c:pt idx="119" formatCode="0">
                  <c:v>21.5330525646586</c:v>
                </c:pt>
                <c:pt idx="120" formatCode="0">
                  <c:v>20.79955774485206</c:v>
                </c:pt>
                <c:pt idx="121" formatCode="0">
                  <c:v>20.09104845132274</c:v>
                </c:pt>
                <c:pt idx="122" formatCode="0">
                  <c:v>19.40667358532189</c:v>
                </c:pt>
                <c:pt idx="123" formatCode="0">
                  <c:v>18.74561103964859</c:v>
                </c:pt>
                <c:pt idx="124" formatCode="0">
                  <c:v>18.10706671109122</c:v>
                </c:pt>
                <c:pt idx="125" formatCode="0">
                  <c:v>17.49027354650873</c:v>
                </c:pt>
                <c:pt idx="126" formatCode="0">
                  <c:v>16.89449062140599</c:v>
                </c:pt>
                <c:pt idx="127" formatCode="0">
                  <c:v>16.31900224989613</c:v>
                </c:pt>
                <c:pt idx="128" formatCode="0">
                  <c:v>15.76311712498096</c:v>
                </c:pt>
                <c:pt idx="129" formatCode="0">
                  <c:v>15.22616748811647</c:v>
                </c:pt>
                <c:pt idx="130" formatCode="0">
                  <c:v>14.70750832706607</c:v>
                </c:pt>
                <c:pt idx="131" formatCode="0">
                  <c:v>14.20651660107779</c:v>
                </c:pt>
                <c:pt idx="132" formatCode="0">
                  <c:v>13.72259049245496</c:v>
                </c:pt>
                <c:pt idx="133" formatCode="0">
                  <c:v>13.25514868362093</c:v>
                </c:pt>
                <c:pt idx="134" formatCode="0">
                  <c:v>12.8036296588098</c:v>
                </c:pt>
                <c:pt idx="135" formatCode="0">
                  <c:v>12.36749102954401</c:v>
                </c:pt>
                <c:pt idx="136" formatCode="0">
                  <c:v>11.9462088830887</c:v>
                </c:pt>
                <c:pt idx="137" formatCode="0">
                  <c:v>11.53927715310008</c:v>
                </c:pt>
                <c:pt idx="138" formatCode="0">
                  <c:v>11.14620701171183</c:v>
                </c:pt>
                <c:pt idx="139" formatCode="0">
                  <c:v>10.76652628232929</c:v>
                </c:pt>
                <c:pt idx="140" formatCode="0">
                  <c:v>10.39977887242603</c:v>
                </c:pt>
                <c:pt idx="141" formatCode="0">
                  <c:v>10.04552422566137</c:v>
                </c:pt>
                <c:pt idx="142" formatCode="0">
                  <c:v>9.703336792660944</c:v>
                </c:pt>
                <c:pt idx="143" formatCode="0">
                  <c:v>9.372805519824298</c:v>
                </c:pt>
                <c:pt idx="144" formatCode="0">
                  <c:v>9.05353335554561</c:v>
                </c:pt>
                <c:pt idx="145" formatCode="0">
                  <c:v>8.745136773254367</c:v>
                </c:pt>
                <c:pt idx="146" formatCode="0">
                  <c:v>8.447245310702992</c:v>
                </c:pt>
                <c:pt idx="147" formatCode="0">
                  <c:v>8.159501124948064</c:v>
                </c:pt>
                <c:pt idx="148" formatCode="0">
                  <c:v>7.88155856249048</c:v>
                </c:pt>
                <c:pt idx="149" formatCode="0">
                  <c:v>7.613083744058239</c:v>
                </c:pt>
                <c:pt idx="150" formatCode="0">
                  <c:v>7.353754163533033</c:v>
                </c:pt>
                <c:pt idx="151" formatCode="0">
                  <c:v>7.103258300538896</c:v>
                </c:pt>
                <c:pt idx="152" formatCode="0">
                  <c:v>6.861295246227478</c:v>
                </c:pt>
                <c:pt idx="153" formatCode="0">
                  <c:v>6.627574341810464</c:v>
                </c:pt>
                <c:pt idx="154" formatCode="0">
                  <c:v>6.4018148294049</c:v>
                </c:pt>
                <c:pt idx="155" formatCode="0">
                  <c:v>6.183745514772004</c:v>
                </c:pt>
                <c:pt idx="156" formatCode="0">
                  <c:v>5.97310444154435</c:v>
                </c:pt>
                <c:pt idx="157" formatCode="0">
                  <c:v>5.769638576550039</c:v>
                </c:pt>
                <c:pt idx="158" formatCode="0">
                  <c:v>5.573103505855917</c:v>
                </c:pt>
                <c:pt idx="159" formatCode="0">
                  <c:v>5.38326314116465</c:v>
                </c:pt>
                <c:pt idx="160" formatCode="0">
                  <c:v>5.199889436213014</c:v>
                </c:pt>
                <c:pt idx="161" formatCode="0">
                  <c:v>80.64930145499659</c:v>
                </c:pt>
                <c:pt idx="162" formatCode="0">
                  <c:v>77.90209017779262</c:v>
                </c:pt>
                <c:pt idx="163" formatCode="0">
                  <c:v>75.24845900190925</c:v>
                </c:pt>
                <c:pt idx="164" formatCode="0">
                  <c:v>72.68522024555597</c:v>
                </c:pt>
                <c:pt idx="165" formatCode="0">
                  <c:v>70.2092948110862</c:v>
                </c:pt>
                <c:pt idx="166" formatCode="0">
                  <c:v>67.81770848622281</c:v>
                </c:pt>
                <c:pt idx="167" formatCode="0">
                  <c:v>65.5075883712774</c:v>
                </c:pt>
                <c:pt idx="168" formatCode="0">
                  <c:v>63.2761594280716</c:v>
                </c:pt>
                <c:pt idx="169" formatCode="0">
                  <c:v>61.12074114641474</c:v>
                </c:pt>
                <c:pt idx="170" formatCode="0">
                  <c:v>59.0387443241336</c:v>
                </c:pt>
                <c:pt idx="171" formatCode="0">
                  <c:v>57.02766795678618</c:v>
                </c:pt>
                <c:pt idx="172" formatCode="0">
                  <c:v>55.08509623332309</c:v>
                </c:pt>
                <c:pt idx="173" formatCode="0">
                  <c:v>53.20869563408793</c:v>
                </c:pt>
                <c:pt idx="174" formatCode="0">
                  <c:v>51.39621212767037</c:v>
                </c:pt>
                <c:pt idx="175" formatCode="0">
                  <c:v>49.64546846324453</c:v>
                </c:pt>
                <c:pt idx="176" formatCode="0">
                  <c:v>47.95436155514061</c:v>
                </c:pt>
                <c:pt idx="177" formatCode="0">
                  <c:v>46.32085995650728</c:v>
                </c:pt>
                <c:pt idx="178" formatCode="0">
                  <c:v>44.74300141903052</c:v>
                </c:pt>
                <c:pt idx="179" formatCode="0">
                  <c:v>43.2188905357775</c:v>
                </c:pt>
                <c:pt idx="180" formatCode="0">
                  <c:v>41.74669646433367</c:v>
                </c:pt>
                <c:pt idx="181" formatCode="0">
                  <c:v>40.32465072749829</c:v>
                </c:pt>
                <c:pt idx="182" formatCode="0">
                  <c:v>38.95104508889631</c:v>
                </c:pt>
                <c:pt idx="183" formatCode="0">
                  <c:v>37.62422950095463</c:v>
                </c:pt>
                <c:pt idx="184" formatCode="0">
                  <c:v>36.34261012277798</c:v>
                </c:pt>
                <c:pt idx="185" formatCode="0">
                  <c:v>35.1046474055431</c:v>
                </c:pt>
                <c:pt idx="186" formatCode="0">
                  <c:v>33.90885424311141</c:v>
                </c:pt>
                <c:pt idx="187" formatCode="0">
                  <c:v>32.7537941856387</c:v>
                </c:pt>
                <c:pt idx="188" formatCode="0">
                  <c:v>31.6380797140358</c:v>
                </c:pt>
                <c:pt idx="189" formatCode="0">
                  <c:v>30.56037057320737</c:v>
                </c:pt>
                <c:pt idx="190" formatCode="0">
                  <c:v>29.51937216206681</c:v>
                </c:pt>
                <c:pt idx="191" formatCode="0">
                  <c:v>28.51383397839309</c:v>
                </c:pt>
                <c:pt idx="192" formatCode="0">
                  <c:v>27.54254811666155</c:v>
                </c:pt>
                <c:pt idx="193" formatCode="0">
                  <c:v>26.60434781704397</c:v>
                </c:pt>
                <c:pt idx="194" formatCode="0">
                  <c:v>25.69810606383518</c:v>
                </c:pt>
                <c:pt idx="195" formatCode="0">
                  <c:v>24.82273423162227</c:v>
                </c:pt>
                <c:pt idx="196" formatCode="0">
                  <c:v>23.97718077757031</c:v>
                </c:pt>
                <c:pt idx="197" formatCode="0">
                  <c:v>23.16042997825364</c:v>
                </c:pt>
                <c:pt idx="198" formatCode="0">
                  <c:v>22.37150070951526</c:v>
                </c:pt>
                <c:pt idx="199" formatCode="0">
                  <c:v>21.60944526788875</c:v>
                </c:pt>
                <c:pt idx="200" formatCode="0">
                  <c:v>20.87334823216683</c:v>
                </c:pt>
                <c:pt idx="201" formatCode="0">
                  <c:v>20.16232536374915</c:v>
                </c:pt>
                <c:pt idx="202" formatCode="0">
                  <c:v>19.47552254444816</c:v>
                </c:pt>
                <c:pt idx="203" formatCode="0">
                  <c:v>18.81211475047731</c:v>
                </c:pt>
                <c:pt idx="204" formatCode="0">
                  <c:v>18.171305061389</c:v>
                </c:pt>
                <c:pt idx="205" formatCode="0">
                  <c:v>17.55232370277155</c:v>
                </c:pt>
                <c:pt idx="206" formatCode="0">
                  <c:v>16.9544271215557</c:v>
                </c:pt>
                <c:pt idx="207" formatCode="0">
                  <c:v>16.37689709281936</c:v>
                </c:pt>
                <c:pt idx="208" formatCode="0">
                  <c:v>15.8190398570179</c:v>
                </c:pt>
                <c:pt idx="209" formatCode="0">
                  <c:v>15.28018528660368</c:v>
                </c:pt>
                <c:pt idx="210" formatCode="0">
                  <c:v>14.7596860810334</c:v>
                </c:pt>
                <c:pt idx="211" formatCode="0">
                  <c:v>14.25691698919654</c:v>
                </c:pt>
                <c:pt idx="212" formatCode="0">
                  <c:v>13.77127405833078</c:v>
                </c:pt>
                <c:pt idx="213" formatCode="0">
                  <c:v>13.30217390852198</c:v>
                </c:pt>
                <c:pt idx="214" formatCode="0">
                  <c:v>12.84905303191759</c:v>
                </c:pt>
                <c:pt idx="215" formatCode="0">
                  <c:v>12.41136711581113</c:v>
                </c:pt>
                <c:pt idx="216" formatCode="0">
                  <c:v>11.98859038878515</c:v>
                </c:pt>
                <c:pt idx="217" formatCode="0">
                  <c:v>11.58021498912682</c:v>
                </c:pt>
                <c:pt idx="218" formatCode="0">
                  <c:v>11.18575035475763</c:v>
                </c:pt>
                <c:pt idx="219" formatCode="0">
                  <c:v>10.80472263394438</c:v>
                </c:pt>
                <c:pt idx="220" formatCode="0">
                  <c:v>10.43667411608341</c:v>
                </c:pt>
                <c:pt idx="221" formatCode="0">
                  <c:v>10.08116268187457</c:v>
                </c:pt>
                <c:pt idx="222" formatCode="0">
                  <c:v>9.737761272224079</c:v>
                </c:pt>
                <c:pt idx="223" formatCode="0">
                  <c:v>9.406057375238656</c:v>
                </c:pt>
                <c:pt idx="224" formatCode="0">
                  <c:v>9.0856525306945</c:v>
                </c:pt>
                <c:pt idx="225" formatCode="0">
                  <c:v>8.776161851385776</c:v>
                </c:pt>
                <c:pt idx="226" formatCode="0">
                  <c:v>8.477213560777853</c:v>
                </c:pt>
                <c:pt idx="227" formatCode="0">
                  <c:v>8.188448546409677</c:v>
                </c:pt>
                <c:pt idx="228" formatCode="0">
                  <c:v>7.909519928508952</c:v>
                </c:pt>
                <c:pt idx="229" formatCode="0">
                  <c:v>7.640092643301843</c:v>
                </c:pt>
                <c:pt idx="230" formatCode="0">
                  <c:v>7.379843040516702</c:v>
                </c:pt>
                <c:pt idx="231" formatCode="0">
                  <c:v>7.128458494598273</c:v>
                </c:pt>
                <c:pt idx="232" formatCode="0">
                  <c:v>6.885637029165386</c:v>
                </c:pt>
                <c:pt idx="233" formatCode="0">
                  <c:v>6.651086954260993</c:v>
                </c:pt>
                <c:pt idx="234" formatCode="0">
                  <c:v>6.424526515958796</c:v>
                </c:pt>
                <c:pt idx="235" formatCode="0">
                  <c:v>6.205683557905568</c:v>
                </c:pt>
                <c:pt idx="236" formatCode="0">
                  <c:v>5.994295194392578</c:v>
                </c:pt>
                <c:pt idx="237" formatCode="0">
                  <c:v>5.79010749456341</c:v>
                </c:pt>
                <c:pt idx="238" formatCode="0">
                  <c:v>5.592875177378815</c:v>
                </c:pt>
                <c:pt idx="239" formatCode="0">
                  <c:v>5.402361316972187</c:v>
                </c:pt>
                <c:pt idx="240" formatCode="0">
                  <c:v>5.218337058041708</c:v>
                </c:pt>
              </c:numCache>
            </c:numRef>
          </c:val>
        </c:ser>
        <c:ser>
          <c:idx val="2"/>
          <c:order val="2"/>
          <c:tx>
            <c:strRef>
              <c:f>' D-fir Even T@40H@80U00'!$AI$77</c:f>
              <c:strCache>
                <c:ptCount val="1"/>
                <c:pt idx="0">
                  <c:v>Regenerated forest </c:v>
                </c:pt>
              </c:strCache>
            </c:strRef>
          </c:tx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T@40H@80U00'!$AI$78:$AI$318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0.0</c:v>
                </c:pt>
                <c:pt idx="81" formatCode="0">
                  <c:v>0.023299439689354</c:v>
                </c:pt>
                <c:pt idx="82" formatCode="0">
                  <c:v>0.173089405647495</c:v>
                </c:pt>
                <c:pt idx="83" formatCode="0">
                  <c:v>0.542813423617352</c:v>
                </c:pt>
                <c:pt idx="84" formatCode="0">
                  <c:v>1.196311362151283</c:v>
                </c:pt>
                <c:pt idx="85" formatCode="0">
                  <c:v>2.173815052139461</c:v>
                </c:pt>
                <c:pt idx="86" formatCode="0">
                  <c:v>3.496916297787195</c:v>
                </c:pt>
                <c:pt idx="87" formatCode="0">
                  <c:v>5.17266943052747</c:v>
                </c:pt>
                <c:pt idx="88" formatCode="0">
                  <c:v>7.196966127491617</c:v>
                </c:pt>
                <c:pt idx="89" formatCode="0">
                  <c:v>9.557299366271184</c:v>
                </c:pt>
                <c:pt idx="90" formatCode="0">
                  <c:v>12.23501560219317</c:v>
                </c:pt>
                <c:pt idx="91" formatCode="0">
                  <c:v>15.20713909103712</c:v>
                </c:pt>
                <c:pt idx="92" formatCode="0">
                  <c:v>18.4478393599361</c:v>
                </c:pt>
                <c:pt idx="93" formatCode="0">
                  <c:v>21.92960182714282</c:v>
                </c:pt>
                <c:pt idx="94" formatCode="0">
                  <c:v>25.62415220888978</c:v>
                </c:pt>
                <c:pt idx="95" formatCode="0">
                  <c:v>29.50317739008753</c:v>
                </c:pt>
                <c:pt idx="96" formatCode="0">
                  <c:v>33.53887867066924</c:v>
                </c:pt>
                <c:pt idx="97" formatCode="0">
                  <c:v>37.70438755593841</c:v>
                </c:pt>
                <c:pt idx="98" formatCode="0">
                  <c:v>41.97406938744024</c:v>
                </c:pt>
                <c:pt idx="99" formatCode="0">
                  <c:v>46.32373598237774</c:v>
                </c:pt>
                <c:pt idx="100" formatCode="0">
                  <c:v>50.73078495468293</c:v>
                </c:pt>
                <c:pt idx="101" formatCode="0">
                  <c:v>55.1742804356626</c:v>
                </c:pt>
                <c:pt idx="102" formatCode="0">
                  <c:v>59.63498741640741</c:v>
                </c:pt>
                <c:pt idx="103" formatCode="0">
                  <c:v>64.09536982929194</c:v>
                </c:pt>
                <c:pt idx="104" formatCode="0">
                  <c:v>68.53956071329945</c:v>
                </c:pt>
                <c:pt idx="105" formatCode="0">
                  <c:v>72.95331131754322</c:v>
                </c:pt>
                <c:pt idx="106" formatCode="0">
                  <c:v>77.32392474651278</c:v>
                </c:pt>
                <c:pt idx="107" formatCode="0">
                  <c:v>81.64017870281204</c:v>
                </c:pt>
                <c:pt idx="108" formatCode="0">
                  <c:v>85.89224100741715</c:v>
                </c:pt>
                <c:pt idx="109" formatCode="0">
                  <c:v>90.07158084728101</c:v>
                </c:pt>
                <c:pt idx="110" formatCode="0">
                  <c:v>94.17087809291407</c:v>
                </c:pt>
                <c:pt idx="111" formatCode="0">
                  <c:v>98.18393252518453</c:v>
                </c:pt>
                <c:pt idx="112" formatCode="0">
                  <c:v>102.1055743946893</c:v>
                </c:pt>
                <c:pt idx="113" formatCode="0">
                  <c:v>105.9315773947817</c:v>
                </c:pt>
                <c:pt idx="114" formatCode="0">
                  <c:v>109.6585748489354</c:v>
                </c:pt>
                <c:pt idx="115" formatCode="0">
                  <c:v>113.2839796845767</c:v>
                </c:pt>
                <c:pt idx="116" formatCode="0">
                  <c:v>116.8059085803754</c:v>
                </c:pt>
                <c:pt idx="117" formatCode="0">
                  <c:v>120.2231105250745</c:v>
                </c:pt>
                <c:pt idx="118" formatCode="0">
                  <c:v>123.5348999072007</c:v>
                </c:pt>
                <c:pt idx="119" formatCode="0">
                  <c:v>126.7410941613137</c:v>
                </c:pt>
                <c:pt idx="120" formatCode="0">
                  <c:v>129.8419559235024</c:v>
                </c:pt>
                <c:pt idx="121" formatCode="0">
                  <c:v>132.8381395929877</c:v>
                </c:pt>
                <c:pt idx="122" formatCode="0">
                  <c:v>135.7306421548784</c:v>
                </c:pt>
                <c:pt idx="123" formatCode="0">
                  <c:v>138.5207580887904</c:v>
                </c:pt>
                <c:pt idx="124" formatCode="0">
                  <c:v>141.2100381670281</c:v>
                </c:pt>
                <c:pt idx="125" formatCode="0">
                  <c:v>143.8002519325306</c:v>
                </c:pt>
                <c:pt idx="126" formatCode="0">
                  <c:v>146.2933536393292</c:v>
                </c:pt>
                <c:pt idx="127" formatCode="0">
                  <c:v>148.6914514355723</c:v>
                </c:pt>
                <c:pt idx="128" formatCode="0">
                  <c:v>150.9967795702391</c:v>
                </c:pt>
                <c:pt idx="129" formatCode="0">
                  <c:v>153.2116734086124</c:v>
                </c:pt>
                <c:pt idx="130" formatCode="0">
                  <c:v>155.3385470477245</c:v>
                </c:pt>
                <c:pt idx="131" formatCode="0">
                  <c:v>157.3798733307425</c:v>
                </c:pt>
                <c:pt idx="132" formatCode="0">
                  <c:v>159.3381660681544</c:v>
                </c:pt>
                <c:pt idx="133" formatCode="0">
                  <c:v>161.2159642832814</c:v>
                </c:pt>
                <c:pt idx="134" formatCode="0">
                  <c:v>163.0158183097519</c:v>
                </c:pt>
                <c:pt idx="135" formatCode="0">
                  <c:v>164.7402775789108</c:v>
                </c:pt>
                <c:pt idx="136" formatCode="0">
                  <c:v>166.3918799454804</c:v>
                </c:pt>
                <c:pt idx="137" formatCode="0">
                  <c:v>167.9731424100191</c:v>
                </c:pt>
                <c:pt idx="138" formatCode="0">
                  <c:v>169.4865531067011</c:v>
                </c:pt>
                <c:pt idx="139" formatCode="0">
                  <c:v>170.9345644345898</c:v>
                </c:pt>
                <c:pt idx="140" formatCode="0">
                  <c:v>172.3195872198431</c:v>
                </c:pt>
                <c:pt idx="141" formatCode="0">
                  <c:v>173.6439858051126</c:v>
                </c:pt>
                <c:pt idx="142" formatCode="0">
                  <c:v>174.9100739707693</c:v>
                </c:pt>
                <c:pt idx="143" formatCode="0">
                  <c:v>176.1201116004789</c:v>
                </c:pt>
                <c:pt idx="144" formatCode="0">
                  <c:v>177.2763020110622</c:v>
                </c:pt>
                <c:pt idx="145" formatCode="0">
                  <c:v>178.3807898735142</c:v>
                </c:pt>
                <c:pt idx="146" formatCode="0">
                  <c:v>179.4356596585163</c:v>
                </c:pt>
                <c:pt idx="147" formatCode="0">
                  <c:v>180.442934545793</c:v>
                </c:pt>
                <c:pt idx="148" formatCode="0">
                  <c:v>181.4045757422317</c:v>
                </c:pt>
                <c:pt idx="149" formatCode="0">
                  <c:v>182.3224821588415</c:v>
                </c:pt>
                <c:pt idx="150" formatCode="0">
                  <c:v>183.198490401375</c:v>
                </c:pt>
                <c:pt idx="151" formatCode="0">
                  <c:v>184.034375033817</c:v>
                </c:pt>
                <c:pt idx="152" formatCode="0">
                  <c:v>184.8318490779611</c:v>
                </c:pt>
                <c:pt idx="153" formatCode="0">
                  <c:v>185.5925647159808</c:v>
                </c:pt>
                <c:pt idx="154" formatCode="0">
                  <c:v>186.3181141662764</c:v>
                </c:pt>
                <c:pt idx="155" formatCode="0">
                  <c:v>187.0100307059605</c:v>
                </c:pt>
                <c:pt idx="156" formatCode="0">
                  <c:v>187.6697898161565</c:v>
                </c:pt>
                <c:pt idx="157" formatCode="0">
                  <c:v>188.2988104288468</c:v>
                </c:pt>
                <c:pt idx="158" formatCode="0">
                  <c:v>188.8984562563364</c:v>
                </c:pt>
                <c:pt idx="159" formatCode="0">
                  <c:v>189.47003718651</c:v>
                </c:pt>
                <c:pt idx="160" formatCode="0">
                  <c:v>190.0148107289847</c:v>
                </c:pt>
                <c:pt idx="161" formatCode="0">
                  <c:v>0.0</c:v>
                </c:pt>
                <c:pt idx="162" formatCode="0">
                  <c:v>0.023299439689354</c:v>
                </c:pt>
                <c:pt idx="163" formatCode="0">
                  <c:v>0.173089405647495</c:v>
                </c:pt>
                <c:pt idx="164" formatCode="0">
                  <c:v>0.542813423617352</c:v>
                </c:pt>
                <c:pt idx="165" formatCode="0">
                  <c:v>1.196311362151283</c:v>
                </c:pt>
                <c:pt idx="166" formatCode="0">
                  <c:v>2.173815052139461</c:v>
                </c:pt>
                <c:pt idx="167" formatCode="0">
                  <c:v>3.496916297787195</c:v>
                </c:pt>
                <c:pt idx="168" formatCode="0">
                  <c:v>5.17266943052747</c:v>
                </c:pt>
                <c:pt idx="169" formatCode="0">
                  <c:v>7.196966127491617</c:v>
                </c:pt>
                <c:pt idx="170" formatCode="0">
                  <c:v>9.557299366271184</c:v>
                </c:pt>
                <c:pt idx="171" formatCode="0">
                  <c:v>12.23501560219317</c:v>
                </c:pt>
                <c:pt idx="172" formatCode="0">
                  <c:v>15.20713909103712</c:v>
                </c:pt>
                <c:pt idx="173" formatCode="0">
                  <c:v>18.4478393599361</c:v>
                </c:pt>
                <c:pt idx="174" formatCode="0">
                  <c:v>21.92960182714282</c:v>
                </c:pt>
                <c:pt idx="175" formatCode="0">
                  <c:v>25.62415220888978</c:v>
                </c:pt>
                <c:pt idx="176" formatCode="0">
                  <c:v>29.50317739008753</c:v>
                </c:pt>
                <c:pt idx="177" formatCode="0">
                  <c:v>33.53887867066924</c:v>
                </c:pt>
                <c:pt idx="178" formatCode="0">
                  <c:v>37.70438755593841</c:v>
                </c:pt>
                <c:pt idx="179" formatCode="0">
                  <c:v>41.97406938744024</c:v>
                </c:pt>
                <c:pt idx="180" formatCode="0">
                  <c:v>46.32373598237774</c:v>
                </c:pt>
                <c:pt idx="181" formatCode="0">
                  <c:v>50.73078495468293</c:v>
                </c:pt>
                <c:pt idx="182" formatCode="0">
                  <c:v>55.1742804356626</c:v>
                </c:pt>
                <c:pt idx="183" formatCode="0">
                  <c:v>59.63498741640741</c:v>
                </c:pt>
                <c:pt idx="184" formatCode="0">
                  <c:v>64.09536982929194</c:v>
                </c:pt>
                <c:pt idx="185" formatCode="0">
                  <c:v>68.53956071329945</c:v>
                </c:pt>
                <c:pt idx="186" formatCode="0">
                  <c:v>72.95331131754322</c:v>
                </c:pt>
                <c:pt idx="187" formatCode="0">
                  <c:v>77.32392474651278</c:v>
                </c:pt>
                <c:pt idx="188" formatCode="0">
                  <c:v>81.64017870281204</c:v>
                </c:pt>
                <c:pt idx="189" formatCode="0">
                  <c:v>85.89224100741715</c:v>
                </c:pt>
                <c:pt idx="190" formatCode="0">
                  <c:v>90.07158084728101</c:v>
                </c:pt>
                <c:pt idx="191" formatCode="0">
                  <c:v>94.17087809291407</c:v>
                </c:pt>
                <c:pt idx="192" formatCode="0">
                  <c:v>98.18393252518453</c:v>
                </c:pt>
                <c:pt idx="193" formatCode="0">
                  <c:v>102.1055743946893</c:v>
                </c:pt>
                <c:pt idx="194" formatCode="0">
                  <c:v>105.9315773947817</c:v>
                </c:pt>
                <c:pt idx="195" formatCode="0">
                  <c:v>109.6585748489354</c:v>
                </c:pt>
                <c:pt idx="196" formatCode="0">
                  <c:v>113.2839796845767</c:v>
                </c:pt>
                <c:pt idx="197" formatCode="0">
                  <c:v>116.8059085803754</c:v>
                </c:pt>
                <c:pt idx="198" formatCode="0">
                  <c:v>120.2231105250745</c:v>
                </c:pt>
                <c:pt idx="199" formatCode="0">
                  <c:v>123.5348999072007</c:v>
                </c:pt>
                <c:pt idx="200" formatCode="0">
                  <c:v>126.7410941613137</c:v>
                </c:pt>
                <c:pt idx="201" formatCode="0">
                  <c:v>129.8419559235024</c:v>
                </c:pt>
                <c:pt idx="202" formatCode="0">
                  <c:v>132.8381395929877</c:v>
                </c:pt>
                <c:pt idx="203" formatCode="0">
                  <c:v>135.7306421548784</c:v>
                </c:pt>
                <c:pt idx="204" formatCode="0">
                  <c:v>138.5207580887904</c:v>
                </c:pt>
                <c:pt idx="205" formatCode="0">
                  <c:v>141.2100381670281</c:v>
                </c:pt>
                <c:pt idx="206" formatCode="0">
                  <c:v>143.8002519325306</c:v>
                </c:pt>
                <c:pt idx="207" formatCode="0">
                  <c:v>146.2933536393292</c:v>
                </c:pt>
                <c:pt idx="208" formatCode="0">
                  <c:v>148.6914514355723</c:v>
                </c:pt>
                <c:pt idx="209" formatCode="0">
                  <c:v>150.9967795702391</c:v>
                </c:pt>
                <c:pt idx="210" formatCode="0">
                  <c:v>153.2116734086124</c:v>
                </c:pt>
                <c:pt idx="211" formatCode="0">
                  <c:v>155.3385470477245</c:v>
                </c:pt>
                <c:pt idx="212" formatCode="0">
                  <c:v>157.3798733307425</c:v>
                </c:pt>
                <c:pt idx="213" formatCode="0">
                  <c:v>159.3381660681544</c:v>
                </c:pt>
                <c:pt idx="214" formatCode="0">
                  <c:v>161.2159642832814</c:v>
                </c:pt>
                <c:pt idx="215" formatCode="0">
                  <c:v>163.0158183097519</c:v>
                </c:pt>
                <c:pt idx="216" formatCode="0">
                  <c:v>164.7402775789108</c:v>
                </c:pt>
                <c:pt idx="217" formatCode="0">
                  <c:v>166.3918799454804</c:v>
                </c:pt>
                <c:pt idx="218" formatCode="0">
                  <c:v>167.9731424100191</c:v>
                </c:pt>
                <c:pt idx="219" formatCode="0">
                  <c:v>169.4865531067011</c:v>
                </c:pt>
                <c:pt idx="220" formatCode="0">
                  <c:v>170.9345644345898</c:v>
                </c:pt>
                <c:pt idx="221" formatCode="0">
                  <c:v>172.3195872198431</c:v>
                </c:pt>
                <c:pt idx="222" formatCode="0">
                  <c:v>173.6439858051126</c:v>
                </c:pt>
                <c:pt idx="223" formatCode="0">
                  <c:v>174.9100739707693</c:v>
                </c:pt>
                <c:pt idx="224" formatCode="0">
                  <c:v>176.1201116004789</c:v>
                </c:pt>
                <c:pt idx="225" formatCode="0">
                  <c:v>177.2763020110622</c:v>
                </c:pt>
                <c:pt idx="226" formatCode="0">
                  <c:v>178.3807898735142</c:v>
                </c:pt>
                <c:pt idx="227" formatCode="0">
                  <c:v>179.4356596585163</c:v>
                </c:pt>
                <c:pt idx="228" formatCode="0">
                  <c:v>180.442934545793</c:v>
                </c:pt>
                <c:pt idx="229" formatCode="0">
                  <c:v>181.4045757422317</c:v>
                </c:pt>
                <c:pt idx="230" formatCode="0">
                  <c:v>182.3224821588415</c:v>
                </c:pt>
                <c:pt idx="231" formatCode="0">
                  <c:v>183.198490401375</c:v>
                </c:pt>
                <c:pt idx="232" formatCode="0">
                  <c:v>184.034375033817</c:v>
                </c:pt>
                <c:pt idx="233" formatCode="0">
                  <c:v>184.8318490779611</c:v>
                </c:pt>
                <c:pt idx="234" formatCode="0">
                  <c:v>185.5925647159808</c:v>
                </c:pt>
                <c:pt idx="235" formatCode="0">
                  <c:v>186.3181141662764</c:v>
                </c:pt>
                <c:pt idx="236" formatCode="0">
                  <c:v>187.0100307059605</c:v>
                </c:pt>
                <c:pt idx="237" formatCode="0">
                  <c:v>187.6697898161565</c:v>
                </c:pt>
                <c:pt idx="238" formatCode="0">
                  <c:v>188.2988104288468</c:v>
                </c:pt>
                <c:pt idx="239" formatCode="0">
                  <c:v>188.8984562563364</c:v>
                </c:pt>
                <c:pt idx="240" formatCode="0">
                  <c:v>189.47003718651</c:v>
                </c:pt>
              </c:numCache>
            </c:numRef>
          </c:val>
        </c:ser>
        <c:ser>
          <c:idx val="3"/>
          <c:order val="3"/>
          <c:tx>
            <c:strRef>
              <c:f>' D-fir Even T@40H@80U00'!$AJ$77</c:f>
              <c:strCache>
                <c:ptCount val="1"/>
                <c:pt idx="0">
                  <c:v>Energy from logging residues</c:v>
                </c:pt>
              </c:strCache>
            </c:strRef>
          </c:tx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T@40H@80U00'!$AJ$78:$AJ$318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-5.768550606524278</c:v>
                </c:pt>
                <c:pt idx="81" formatCode="0">
                  <c:v>-5.768550606524278</c:v>
                </c:pt>
                <c:pt idx="82" formatCode="0">
                  <c:v>-5.768550606524278</c:v>
                </c:pt>
                <c:pt idx="83" formatCode="0">
                  <c:v>-5.768550606524278</c:v>
                </c:pt>
                <c:pt idx="84" formatCode="0">
                  <c:v>-5.768550606524278</c:v>
                </c:pt>
                <c:pt idx="85" formatCode="0">
                  <c:v>-5.768550606524278</c:v>
                </c:pt>
                <c:pt idx="86" formatCode="0">
                  <c:v>-5.768550606524278</c:v>
                </c:pt>
                <c:pt idx="87" formatCode="0">
                  <c:v>-5.768550606524278</c:v>
                </c:pt>
                <c:pt idx="88" formatCode="0">
                  <c:v>-5.768550606524278</c:v>
                </c:pt>
                <c:pt idx="89" formatCode="0">
                  <c:v>-5.768550606524278</c:v>
                </c:pt>
                <c:pt idx="90" formatCode="0">
                  <c:v>-5.768550606524278</c:v>
                </c:pt>
                <c:pt idx="91" formatCode="0">
                  <c:v>-5.768550606524278</c:v>
                </c:pt>
                <c:pt idx="92" formatCode="0">
                  <c:v>-5.768550606524278</c:v>
                </c:pt>
                <c:pt idx="93" formatCode="0">
                  <c:v>-5.768550606524278</c:v>
                </c:pt>
                <c:pt idx="94" formatCode="0">
                  <c:v>-5.768550606524278</c:v>
                </c:pt>
                <c:pt idx="95" formatCode="0">
                  <c:v>-5.768550606524278</c:v>
                </c:pt>
                <c:pt idx="96" formatCode="0">
                  <c:v>-5.768550606524278</c:v>
                </c:pt>
                <c:pt idx="97" formatCode="0">
                  <c:v>-5.768550606524278</c:v>
                </c:pt>
                <c:pt idx="98" formatCode="0">
                  <c:v>-5.768550606524278</c:v>
                </c:pt>
                <c:pt idx="99" formatCode="0">
                  <c:v>-5.768550606524278</c:v>
                </c:pt>
                <c:pt idx="100" formatCode="0">
                  <c:v>-5.768550606524278</c:v>
                </c:pt>
                <c:pt idx="101" formatCode="0">
                  <c:v>-5.768550606524278</c:v>
                </c:pt>
                <c:pt idx="102" formatCode="0">
                  <c:v>-5.768550606524278</c:v>
                </c:pt>
                <c:pt idx="103" formatCode="0">
                  <c:v>-5.768550606524278</c:v>
                </c:pt>
                <c:pt idx="104" formatCode="0">
                  <c:v>-5.768550606524278</c:v>
                </c:pt>
                <c:pt idx="105" formatCode="0">
                  <c:v>-5.768550606524278</c:v>
                </c:pt>
                <c:pt idx="106" formatCode="0">
                  <c:v>-5.768550606524278</c:v>
                </c:pt>
                <c:pt idx="107" formatCode="0">
                  <c:v>-5.768550606524278</c:v>
                </c:pt>
                <c:pt idx="108" formatCode="0">
                  <c:v>-5.768550606524278</c:v>
                </c:pt>
                <c:pt idx="109" formatCode="0">
                  <c:v>-5.768550606524278</c:v>
                </c:pt>
                <c:pt idx="110" formatCode="0">
                  <c:v>-5.768550606524278</c:v>
                </c:pt>
                <c:pt idx="111" formatCode="0">
                  <c:v>-5.768550606524278</c:v>
                </c:pt>
                <c:pt idx="112" formatCode="0">
                  <c:v>-5.768550606524278</c:v>
                </c:pt>
                <c:pt idx="113" formatCode="0">
                  <c:v>-5.768550606524278</c:v>
                </c:pt>
                <c:pt idx="114" formatCode="0">
                  <c:v>-5.768550606524278</c:v>
                </c:pt>
                <c:pt idx="115" formatCode="0">
                  <c:v>-5.768550606524278</c:v>
                </c:pt>
                <c:pt idx="116" formatCode="0">
                  <c:v>-5.768550606524278</c:v>
                </c:pt>
                <c:pt idx="117" formatCode="0">
                  <c:v>-5.768550606524278</c:v>
                </c:pt>
                <c:pt idx="118" formatCode="0">
                  <c:v>-5.768550606524278</c:v>
                </c:pt>
                <c:pt idx="119" formatCode="0">
                  <c:v>-5.768550606524278</c:v>
                </c:pt>
                <c:pt idx="120" formatCode="0">
                  <c:v>-5.768550606524278</c:v>
                </c:pt>
                <c:pt idx="121" formatCode="0">
                  <c:v>-5.768550606524278</c:v>
                </c:pt>
                <c:pt idx="122" formatCode="0">
                  <c:v>-5.768550606524278</c:v>
                </c:pt>
                <c:pt idx="123" formatCode="0">
                  <c:v>-5.768550606524278</c:v>
                </c:pt>
                <c:pt idx="124" formatCode="0">
                  <c:v>-5.768550606524278</c:v>
                </c:pt>
                <c:pt idx="125" formatCode="0">
                  <c:v>-5.768550606524278</c:v>
                </c:pt>
                <c:pt idx="126" formatCode="0">
                  <c:v>-5.768550606524278</c:v>
                </c:pt>
                <c:pt idx="127" formatCode="0">
                  <c:v>-5.768550606524278</c:v>
                </c:pt>
                <c:pt idx="128" formatCode="0">
                  <c:v>-5.768550606524278</c:v>
                </c:pt>
                <c:pt idx="129" formatCode="0">
                  <c:v>-5.768550606524278</c:v>
                </c:pt>
                <c:pt idx="130" formatCode="0">
                  <c:v>-5.768550606524278</c:v>
                </c:pt>
                <c:pt idx="131" formatCode="0">
                  <c:v>-5.768550606524278</c:v>
                </c:pt>
                <c:pt idx="132" formatCode="0">
                  <c:v>-5.768550606524278</c:v>
                </c:pt>
                <c:pt idx="133" formatCode="0">
                  <c:v>-5.768550606524278</c:v>
                </c:pt>
                <c:pt idx="134" formatCode="0">
                  <c:v>-5.768550606524278</c:v>
                </c:pt>
                <c:pt idx="135" formatCode="0">
                  <c:v>-5.768550606524278</c:v>
                </c:pt>
                <c:pt idx="136" formatCode="0">
                  <c:v>-5.768550606524278</c:v>
                </c:pt>
                <c:pt idx="137" formatCode="0">
                  <c:v>-5.768550606524278</c:v>
                </c:pt>
                <c:pt idx="138" formatCode="0">
                  <c:v>-5.768550606524278</c:v>
                </c:pt>
                <c:pt idx="139" formatCode="0">
                  <c:v>-5.768550606524278</c:v>
                </c:pt>
                <c:pt idx="140" formatCode="0">
                  <c:v>-5.768550606524278</c:v>
                </c:pt>
                <c:pt idx="141" formatCode="0">
                  <c:v>-5.768550606524278</c:v>
                </c:pt>
                <c:pt idx="142" formatCode="0">
                  <c:v>-5.768550606524278</c:v>
                </c:pt>
                <c:pt idx="143" formatCode="0">
                  <c:v>-5.768550606524278</c:v>
                </c:pt>
                <c:pt idx="144" formatCode="0">
                  <c:v>-5.768550606524278</c:v>
                </c:pt>
                <c:pt idx="145" formatCode="0">
                  <c:v>-5.768550606524278</c:v>
                </c:pt>
                <c:pt idx="146" formatCode="0">
                  <c:v>-5.768550606524278</c:v>
                </c:pt>
                <c:pt idx="147" formatCode="0">
                  <c:v>-5.768550606524278</c:v>
                </c:pt>
                <c:pt idx="148" formatCode="0">
                  <c:v>-5.768550606524278</c:v>
                </c:pt>
                <c:pt idx="149" formatCode="0">
                  <c:v>-5.768550606524278</c:v>
                </c:pt>
                <c:pt idx="150" formatCode="0">
                  <c:v>-5.768550606524278</c:v>
                </c:pt>
                <c:pt idx="151" formatCode="0">
                  <c:v>-5.768550606524278</c:v>
                </c:pt>
                <c:pt idx="152" formatCode="0">
                  <c:v>-5.768550606524278</c:v>
                </c:pt>
                <c:pt idx="153" formatCode="0">
                  <c:v>-5.768550606524278</c:v>
                </c:pt>
                <c:pt idx="154" formatCode="0">
                  <c:v>-5.768550606524278</c:v>
                </c:pt>
                <c:pt idx="155" formatCode="0">
                  <c:v>-5.768550606524278</c:v>
                </c:pt>
                <c:pt idx="156" formatCode="0">
                  <c:v>-5.768550606524278</c:v>
                </c:pt>
                <c:pt idx="157" formatCode="0">
                  <c:v>-5.768550606524278</c:v>
                </c:pt>
                <c:pt idx="158" formatCode="0">
                  <c:v>-5.768550606524278</c:v>
                </c:pt>
                <c:pt idx="159" formatCode="0">
                  <c:v>-5.768550606524278</c:v>
                </c:pt>
                <c:pt idx="160" formatCode="0">
                  <c:v>-5.768550606524278</c:v>
                </c:pt>
                <c:pt idx="161" formatCode="0">
                  <c:v>-11.46899492839382</c:v>
                </c:pt>
                <c:pt idx="162" formatCode="0">
                  <c:v>-11.46899492839382</c:v>
                </c:pt>
                <c:pt idx="163" formatCode="0">
                  <c:v>-11.46899492839382</c:v>
                </c:pt>
                <c:pt idx="164" formatCode="0">
                  <c:v>-11.46899492839382</c:v>
                </c:pt>
                <c:pt idx="165" formatCode="0">
                  <c:v>-11.46899492839382</c:v>
                </c:pt>
                <c:pt idx="166" formatCode="0">
                  <c:v>-11.46899492839382</c:v>
                </c:pt>
                <c:pt idx="167" formatCode="0">
                  <c:v>-11.46899492839382</c:v>
                </c:pt>
                <c:pt idx="168" formatCode="0">
                  <c:v>-11.46899492839382</c:v>
                </c:pt>
                <c:pt idx="169" formatCode="0">
                  <c:v>-11.46899492839382</c:v>
                </c:pt>
                <c:pt idx="170" formatCode="0">
                  <c:v>-11.46899492839382</c:v>
                </c:pt>
                <c:pt idx="171" formatCode="0">
                  <c:v>-11.46899492839382</c:v>
                </c:pt>
                <c:pt idx="172" formatCode="0">
                  <c:v>-11.46899492839382</c:v>
                </c:pt>
                <c:pt idx="173" formatCode="0">
                  <c:v>-11.46899492839382</c:v>
                </c:pt>
                <c:pt idx="174" formatCode="0">
                  <c:v>-11.46899492839382</c:v>
                </c:pt>
                <c:pt idx="175" formatCode="0">
                  <c:v>-11.46899492839382</c:v>
                </c:pt>
                <c:pt idx="176" formatCode="0">
                  <c:v>-11.46899492839382</c:v>
                </c:pt>
                <c:pt idx="177" formatCode="0">
                  <c:v>-11.46899492839382</c:v>
                </c:pt>
                <c:pt idx="178" formatCode="0">
                  <c:v>-11.46899492839382</c:v>
                </c:pt>
                <c:pt idx="179" formatCode="0">
                  <c:v>-11.46899492839382</c:v>
                </c:pt>
                <c:pt idx="180" formatCode="0">
                  <c:v>-11.46899492839382</c:v>
                </c:pt>
                <c:pt idx="181" formatCode="0">
                  <c:v>-11.46899492839382</c:v>
                </c:pt>
                <c:pt idx="182" formatCode="0">
                  <c:v>-11.46899492839382</c:v>
                </c:pt>
                <c:pt idx="183" formatCode="0">
                  <c:v>-11.46899492839382</c:v>
                </c:pt>
                <c:pt idx="184" formatCode="0">
                  <c:v>-11.46899492839382</c:v>
                </c:pt>
                <c:pt idx="185" formatCode="0">
                  <c:v>-11.46899492839382</c:v>
                </c:pt>
                <c:pt idx="186" formatCode="0">
                  <c:v>-11.46899492839382</c:v>
                </c:pt>
                <c:pt idx="187" formatCode="0">
                  <c:v>-11.46899492839382</c:v>
                </c:pt>
                <c:pt idx="188" formatCode="0">
                  <c:v>-11.46899492839382</c:v>
                </c:pt>
                <c:pt idx="189" formatCode="0">
                  <c:v>-11.46899492839382</c:v>
                </c:pt>
                <c:pt idx="190" formatCode="0">
                  <c:v>-11.46899492839382</c:v>
                </c:pt>
                <c:pt idx="191" formatCode="0">
                  <c:v>-11.46899492839382</c:v>
                </c:pt>
                <c:pt idx="192" formatCode="0">
                  <c:v>-11.46899492839382</c:v>
                </c:pt>
                <c:pt idx="193" formatCode="0">
                  <c:v>-11.46899492839382</c:v>
                </c:pt>
                <c:pt idx="194" formatCode="0">
                  <c:v>-11.46899492839382</c:v>
                </c:pt>
                <c:pt idx="195" formatCode="0">
                  <c:v>-11.46899492839382</c:v>
                </c:pt>
                <c:pt idx="196" formatCode="0">
                  <c:v>-11.46899492839382</c:v>
                </c:pt>
                <c:pt idx="197" formatCode="0">
                  <c:v>-11.46899492839382</c:v>
                </c:pt>
                <c:pt idx="198" formatCode="0">
                  <c:v>-11.46899492839382</c:v>
                </c:pt>
                <c:pt idx="199" formatCode="0">
                  <c:v>-11.46899492839382</c:v>
                </c:pt>
                <c:pt idx="200" formatCode="0">
                  <c:v>-11.46899492839382</c:v>
                </c:pt>
                <c:pt idx="201" formatCode="0">
                  <c:v>-11.46899492839382</c:v>
                </c:pt>
                <c:pt idx="202" formatCode="0">
                  <c:v>-11.46899492839382</c:v>
                </c:pt>
                <c:pt idx="203" formatCode="0">
                  <c:v>-11.46899492839382</c:v>
                </c:pt>
                <c:pt idx="204" formatCode="0">
                  <c:v>-11.46899492839382</c:v>
                </c:pt>
                <c:pt idx="205" formatCode="0">
                  <c:v>-11.46899492839382</c:v>
                </c:pt>
                <c:pt idx="206" formatCode="0">
                  <c:v>-11.46899492839382</c:v>
                </c:pt>
                <c:pt idx="207" formatCode="0">
                  <c:v>-11.46899492839382</c:v>
                </c:pt>
                <c:pt idx="208" formatCode="0">
                  <c:v>-11.46899492839382</c:v>
                </c:pt>
                <c:pt idx="209" formatCode="0">
                  <c:v>-11.46899492839382</c:v>
                </c:pt>
                <c:pt idx="210" formatCode="0">
                  <c:v>-11.46899492839382</c:v>
                </c:pt>
                <c:pt idx="211" formatCode="0">
                  <c:v>-11.46899492839382</c:v>
                </c:pt>
                <c:pt idx="212" formatCode="0">
                  <c:v>-11.46899492839382</c:v>
                </c:pt>
                <c:pt idx="213" formatCode="0">
                  <c:v>-11.46899492839382</c:v>
                </c:pt>
                <c:pt idx="214" formatCode="0">
                  <c:v>-11.46899492839382</c:v>
                </c:pt>
                <c:pt idx="215" formatCode="0">
                  <c:v>-11.46899492839382</c:v>
                </c:pt>
                <c:pt idx="216" formatCode="0">
                  <c:v>-11.46899492839382</c:v>
                </c:pt>
                <c:pt idx="217" formatCode="0">
                  <c:v>-11.46899492839382</c:v>
                </c:pt>
                <c:pt idx="218" formatCode="0">
                  <c:v>-11.46899492839382</c:v>
                </c:pt>
                <c:pt idx="219" formatCode="0">
                  <c:v>-11.46899492839382</c:v>
                </c:pt>
                <c:pt idx="220" formatCode="0">
                  <c:v>-11.46899492839382</c:v>
                </c:pt>
                <c:pt idx="221" formatCode="0">
                  <c:v>-11.46899492839382</c:v>
                </c:pt>
                <c:pt idx="222" formatCode="0">
                  <c:v>-11.46899492839382</c:v>
                </c:pt>
                <c:pt idx="223" formatCode="0">
                  <c:v>-11.46899492839382</c:v>
                </c:pt>
                <c:pt idx="224" formatCode="0">
                  <c:v>-11.46899492839382</c:v>
                </c:pt>
                <c:pt idx="225" formatCode="0">
                  <c:v>-11.46899492839382</c:v>
                </c:pt>
                <c:pt idx="226" formatCode="0">
                  <c:v>-11.46899492839382</c:v>
                </c:pt>
                <c:pt idx="227" formatCode="0">
                  <c:v>-11.46899492839382</c:v>
                </c:pt>
                <c:pt idx="228" formatCode="0">
                  <c:v>-11.46899492839382</c:v>
                </c:pt>
                <c:pt idx="229" formatCode="0">
                  <c:v>-11.46899492839382</c:v>
                </c:pt>
                <c:pt idx="230" formatCode="0">
                  <c:v>-11.46899492839382</c:v>
                </c:pt>
                <c:pt idx="231" formatCode="0">
                  <c:v>-11.46899492839382</c:v>
                </c:pt>
                <c:pt idx="232" formatCode="0">
                  <c:v>-11.46899492839382</c:v>
                </c:pt>
                <c:pt idx="233" formatCode="0">
                  <c:v>-11.46899492839382</c:v>
                </c:pt>
                <c:pt idx="234" formatCode="0">
                  <c:v>-11.46899492839382</c:v>
                </c:pt>
                <c:pt idx="235" formatCode="0">
                  <c:v>-11.46899492839382</c:v>
                </c:pt>
                <c:pt idx="236" formatCode="0">
                  <c:v>-11.46899492839382</c:v>
                </c:pt>
                <c:pt idx="237" formatCode="0">
                  <c:v>-11.46899492839382</c:v>
                </c:pt>
                <c:pt idx="238" formatCode="0">
                  <c:v>-11.46899492839382</c:v>
                </c:pt>
                <c:pt idx="239" formatCode="0">
                  <c:v>-11.46899492839382</c:v>
                </c:pt>
                <c:pt idx="240" formatCode="0">
                  <c:v>-11.46899492839382</c:v>
                </c:pt>
              </c:numCache>
            </c:numRef>
          </c:val>
        </c:ser>
        <c:ser>
          <c:idx val="4"/>
          <c:order val="4"/>
          <c:tx>
            <c:strRef>
              <c:f>' D-fir Even T@40H@80U00'!$AK$77</c:f>
              <c:strCache>
                <c:ptCount val="1"/>
                <c:pt idx="0">
                  <c:v>Energy from sawmill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60000"/>
                  <a:lumOff val="40000"/>
                </a:schemeClr>
              </a:bgClr>
            </a:pattFill>
          </c:spPr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T@40H@80U00'!$AK$78:$AK$318</c:f>
              <c:numCache>
                <c:formatCode>General</c:formatCode>
                <c:ptCount val="241"/>
                <c:pt idx="40" formatCode="0">
                  <c:v>2.346109879835992</c:v>
                </c:pt>
                <c:pt idx="41" formatCode="0">
                  <c:v>2.346109879835992</c:v>
                </c:pt>
                <c:pt idx="42" formatCode="0">
                  <c:v>2.346109879835992</c:v>
                </c:pt>
                <c:pt idx="43" formatCode="0">
                  <c:v>2.346109879835992</c:v>
                </c:pt>
                <c:pt idx="44" formatCode="0">
                  <c:v>2.346109879835992</c:v>
                </c:pt>
                <c:pt idx="45" formatCode="0">
                  <c:v>2.346109879835992</c:v>
                </c:pt>
                <c:pt idx="46" formatCode="0">
                  <c:v>2.346109879835992</c:v>
                </c:pt>
                <c:pt idx="47" formatCode="0">
                  <c:v>2.346109879835992</c:v>
                </c:pt>
                <c:pt idx="48" formatCode="0">
                  <c:v>2.346109879835992</c:v>
                </c:pt>
                <c:pt idx="49" formatCode="0">
                  <c:v>2.346109879835992</c:v>
                </c:pt>
                <c:pt idx="50" formatCode="0">
                  <c:v>2.346109879835992</c:v>
                </c:pt>
                <c:pt idx="51" formatCode="0">
                  <c:v>2.346109879835992</c:v>
                </c:pt>
                <c:pt idx="52" formatCode="0">
                  <c:v>2.346109879835992</c:v>
                </c:pt>
                <c:pt idx="53" formatCode="0">
                  <c:v>2.346109879835992</c:v>
                </c:pt>
                <c:pt idx="54" formatCode="0">
                  <c:v>2.346109879835992</c:v>
                </c:pt>
                <c:pt idx="55" formatCode="0">
                  <c:v>2.346109879835992</c:v>
                </c:pt>
                <c:pt idx="56" formatCode="0">
                  <c:v>2.346109879835992</c:v>
                </c:pt>
                <c:pt idx="57" formatCode="0">
                  <c:v>2.346109879835992</c:v>
                </c:pt>
                <c:pt idx="58" formatCode="0">
                  <c:v>2.346109879835992</c:v>
                </c:pt>
                <c:pt idx="59" formatCode="0">
                  <c:v>2.346109879835992</c:v>
                </c:pt>
                <c:pt idx="60" formatCode="0">
                  <c:v>2.346109879835992</c:v>
                </c:pt>
                <c:pt idx="61" formatCode="0">
                  <c:v>2.346109879835992</c:v>
                </c:pt>
                <c:pt idx="62" formatCode="0">
                  <c:v>2.346109879835992</c:v>
                </c:pt>
                <c:pt idx="63" formatCode="0">
                  <c:v>2.346109879835992</c:v>
                </c:pt>
                <c:pt idx="64" formatCode="0">
                  <c:v>2.346109879835992</c:v>
                </c:pt>
                <c:pt idx="65" formatCode="0">
                  <c:v>2.346109879835992</c:v>
                </c:pt>
                <c:pt idx="66" formatCode="0">
                  <c:v>2.346109879835992</c:v>
                </c:pt>
                <c:pt idx="67" formatCode="0">
                  <c:v>2.346109879835992</c:v>
                </c:pt>
                <c:pt idx="68" formatCode="0">
                  <c:v>2.346109879835992</c:v>
                </c:pt>
                <c:pt idx="69" formatCode="0">
                  <c:v>2.346109879835992</c:v>
                </c:pt>
                <c:pt idx="70" formatCode="0">
                  <c:v>2.346109879835992</c:v>
                </c:pt>
                <c:pt idx="71" formatCode="0">
                  <c:v>2.346109879835992</c:v>
                </c:pt>
                <c:pt idx="72" formatCode="0">
                  <c:v>2.346109879835992</c:v>
                </c:pt>
                <c:pt idx="73" formatCode="0">
                  <c:v>2.346109879835992</c:v>
                </c:pt>
                <c:pt idx="74" formatCode="0">
                  <c:v>2.346109879835992</c:v>
                </c:pt>
                <c:pt idx="75" formatCode="0">
                  <c:v>2.346109879835992</c:v>
                </c:pt>
                <c:pt idx="76" formatCode="0">
                  <c:v>2.346109879835992</c:v>
                </c:pt>
                <c:pt idx="77" formatCode="0">
                  <c:v>2.346109879835992</c:v>
                </c:pt>
                <c:pt idx="78" formatCode="0">
                  <c:v>2.346109879835992</c:v>
                </c:pt>
                <c:pt idx="79" formatCode="0">
                  <c:v>2.346109879835992</c:v>
                </c:pt>
                <c:pt idx="80" formatCode="0">
                  <c:v>30.03515279115253</c:v>
                </c:pt>
                <c:pt idx="81" formatCode="0">
                  <c:v>30.03515279115253</c:v>
                </c:pt>
                <c:pt idx="82" formatCode="0">
                  <c:v>30.03515279115253</c:v>
                </c:pt>
                <c:pt idx="83" formatCode="0">
                  <c:v>30.03515279115253</c:v>
                </c:pt>
                <c:pt idx="84" formatCode="0">
                  <c:v>30.03515279115253</c:v>
                </c:pt>
                <c:pt idx="85" formatCode="0">
                  <c:v>30.03515279115253</c:v>
                </c:pt>
                <c:pt idx="86" formatCode="0">
                  <c:v>30.03515279115253</c:v>
                </c:pt>
                <c:pt idx="87" formatCode="0">
                  <c:v>30.03515279115253</c:v>
                </c:pt>
                <c:pt idx="88" formatCode="0">
                  <c:v>30.03515279115253</c:v>
                </c:pt>
                <c:pt idx="89" formatCode="0">
                  <c:v>30.03515279115253</c:v>
                </c:pt>
                <c:pt idx="90" formatCode="0">
                  <c:v>30.03515279115253</c:v>
                </c:pt>
                <c:pt idx="91" formatCode="0">
                  <c:v>30.03515279115253</c:v>
                </c:pt>
                <c:pt idx="92" formatCode="0">
                  <c:v>30.03515279115253</c:v>
                </c:pt>
                <c:pt idx="93" formatCode="0">
                  <c:v>30.03515279115253</c:v>
                </c:pt>
                <c:pt idx="94" formatCode="0">
                  <c:v>30.03515279115253</c:v>
                </c:pt>
                <c:pt idx="95" formatCode="0">
                  <c:v>30.03515279115253</c:v>
                </c:pt>
                <c:pt idx="96" formatCode="0">
                  <c:v>30.03515279115253</c:v>
                </c:pt>
                <c:pt idx="97" formatCode="0">
                  <c:v>30.03515279115253</c:v>
                </c:pt>
                <c:pt idx="98" formatCode="0">
                  <c:v>30.03515279115253</c:v>
                </c:pt>
                <c:pt idx="99" formatCode="0">
                  <c:v>30.03515279115253</c:v>
                </c:pt>
                <c:pt idx="100" formatCode="0">
                  <c:v>30.03515279115253</c:v>
                </c:pt>
                <c:pt idx="101" formatCode="0">
                  <c:v>30.03515279115253</c:v>
                </c:pt>
                <c:pt idx="102" formatCode="0">
                  <c:v>30.03515279115253</c:v>
                </c:pt>
                <c:pt idx="103" formatCode="0">
                  <c:v>30.03515279115253</c:v>
                </c:pt>
                <c:pt idx="104" formatCode="0">
                  <c:v>30.03515279115253</c:v>
                </c:pt>
                <c:pt idx="105" formatCode="0">
                  <c:v>30.03515279115253</c:v>
                </c:pt>
                <c:pt idx="106" formatCode="0">
                  <c:v>30.03515279115253</c:v>
                </c:pt>
                <c:pt idx="107" formatCode="0">
                  <c:v>30.03515279115253</c:v>
                </c:pt>
                <c:pt idx="108" formatCode="0">
                  <c:v>30.03515279115253</c:v>
                </c:pt>
                <c:pt idx="109" formatCode="0">
                  <c:v>30.03515279115253</c:v>
                </c:pt>
                <c:pt idx="110" formatCode="0">
                  <c:v>30.03515279115253</c:v>
                </c:pt>
                <c:pt idx="111" formatCode="0">
                  <c:v>30.03515279115253</c:v>
                </c:pt>
                <c:pt idx="112" formatCode="0">
                  <c:v>30.03515279115253</c:v>
                </c:pt>
                <c:pt idx="113" formatCode="0">
                  <c:v>30.03515279115253</c:v>
                </c:pt>
                <c:pt idx="114" formatCode="0">
                  <c:v>30.03515279115253</c:v>
                </c:pt>
                <c:pt idx="115" formatCode="0">
                  <c:v>30.03515279115253</c:v>
                </c:pt>
                <c:pt idx="116" formatCode="0">
                  <c:v>30.03515279115253</c:v>
                </c:pt>
                <c:pt idx="117" formatCode="0">
                  <c:v>30.03515279115253</c:v>
                </c:pt>
                <c:pt idx="118" formatCode="0">
                  <c:v>30.03515279115253</c:v>
                </c:pt>
                <c:pt idx="119" formatCode="0">
                  <c:v>30.03515279115253</c:v>
                </c:pt>
                <c:pt idx="120" formatCode="0">
                  <c:v>30.03515279115253</c:v>
                </c:pt>
                <c:pt idx="121" formatCode="0">
                  <c:v>30.03515279115253</c:v>
                </c:pt>
                <c:pt idx="122" formatCode="0">
                  <c:v>30.03515279115253</c:v>
                </c:pt>
                <c:pt idx="123" formatCode="0">
                  <c:v>30.03515279115253</c:v>
                </c:pt>
                <c:pt idx="124" formatCode="0">
                  <c:v>30.03515279115253</c:v>
                </c:pt>
                <c:pt idx="125" formatCode="0">
                  <c:v>30.03515279115253</c:v>
                </c:pt>
                <c:pt idx="126" formatCode="0">
                  <c:v>30.03515279115253</c:v>
                </c:pt>
                <c:pt idx="127" formatCode="0">
                  <c:v>30.03515279115253</c:v>
                </c:pt>
                <c:pt idx="128" formatCode="0">
                  <c:v>30.03515279115253</c:v>
                </c:pt>
                <c:pt idx="129" formatCode="0">
                  <c:v>30.03515279115253</c:v>
                </c:pt>
                <c:pt idx="130" formatCode="0">
                  <c:v>30.03515279115253</c:v>
                </c:pt>
                <c:pt idx="131" formatCode="0">
                  <c:v>30.03515279115253</c:v>
                </c:pt>
                <c:pt idx="132" formatCode="0">
                  <c:v>30.03515279115253</c:v>
                </c:pt>
                <c:pt idx="133" formatCode="0">
                  <c:v>30.03515279115253</c:v>
                </c:pt>
                <c:pt idx="134" formatCode="0">
                  <c:v>30.03515279115253</c:v>
                </c:pt>
                <c:pt idx="135" formatCode="0">
                  <c:v>30.03515279115253</c:v>
                </c:pt>
                <c:pt idx="136" formatCode="0">
                  <c:v>30.03515279115253</c:v>
                </c:pt>
                <c:pt idx="137" formatCode="0">
                  <c:v>30.03515279115253</c:v>
                </c:pt>
                <c:pt idx="138" formatCode="0">
                  <c:v>30.03515279115253</c:v>
                </c:pt>
                <c:pt idx="139" formatCode="0">
                  <c:v>30.03515279115253</c:v>
                </c:pt>
                <c:pt idx="140" formatCode="0">
                  <c:v>30.03515279115253</c:v>
                </c:pt>
                <c:pt idx="141" formatCode="0">
                  <c:v>30.03515279115253</c:v>
                </c:pt>
                <c:pt idx="142" formatCode="0">
                  <c:v>30.03515279115253</c:v>
                </c:pt>
                <c:pt idx="143" formatCode="0">
                  <c:v>30.03515279115253</c:v>
                </c:pt>
                <c:pt idx="144" formatCode="0">
                  <c:v>30.03515279115253</c:v>
                </c:pt>
                <c:pt idx="145" formatCode="0">
                  <c:v>30.03515279115253</c:v>
                </c:pt>
                <c:pt idx="146" formatCode="0">
                  <c:v>30.03515279115253</c:v>
                </c:pt>
                <c:pt idx="147" formatCode="0">
                  <c:v>30.03515279115253</c:v>
                </c:pt>
                <c:pt idx="148" formatCode="0">
                  <c:v>30.03515279115253</c:v>
                </c:pt>
                <c:pt idx="149" formatCode="0">
                  <c:v>30.03515279115253</c:v>
                </c:pt>
                <c:pt idx="150" formatCode="0">
                  <c:v>30.03515279115253</c:v>
                </c:pt>
                <c:pt idx="151" formatCode="0">
                  <c:v>30.03515279115253</c:v>
                </c:pt>
                <c:pt idx="152" formatCode="0">
                  <c:v>30.03515279115253</c:v>
                </c:pt>
                <c:pt idx="153" formatCode="0">
                  <c:v>30.03515279115253</c:v>
                </c:pt>
                <c:pt idx="154" formatCode="0">
                  <c:v>30.03515279115253</c:v>
                </c:pt>
                <c:pt idx="155" formatCode="0">
                  <c:v>30.03515279115253</c:v>
                </c:pt>
                <c:pt idx="156" formatCode="0">
                  <c:v>30.03515279115253</c:v>
                </c:pt>
                <c:pt idx="157" formatCode="0">
                  <c:v>30.03515279115253</c:v>
                </c:pt>
                <c:pt idx="158" formatCode="0">
                  <c:v>30.03515279115253</c:v>
                </c:pt>
                <c:pt idx="159" formatCode="0">
                  <c:v>30.03515279115253</c:v>
                </c:pt>
                <c:pt idx="160" formatCode="0">
                  <c:v>30.03515279115253</c:v>
                </c:pt>
                <c:pt idx="161" formatCode="0">
                  <c:v>55.05117565629033</c:v>
                </c:pt>
                <c:pt idx="162" formatCode="0">
                  <c:v>55.05117565629033</c:v>
                </c:pt>
                <c:pt idx="163" formatCode="0">
                  <c:v>55.05117565629033</c:v>
                </c:pt>
                <c:pt idx="164" formatCode="0">
                  <c:v>55.05117565629033</c:v>
                </c:pt>
                <c:pt idx="165" formatCode="0">
                  <c:v>55.05117565629033</c:v>
                </c:pt>
                <c:pt idx="166" formatCode="0">
                  <c:v>55.05117565629033</c:v>
                </c:pt>
                <c:pt idx="167" formatCode="0">
                  <c:v>55.05117565629033</c:v>
                </c:pt>
                <c:pt idx="168" formatCode="0">
                  <c:v>55.05117565629033</c:v>
                </c:pt>
                <c:pt idx="169" formatCode="0">
                  <c:v>55.05117565629033</c:v>
                </c:pt>
                <c:pt idx="170" formatCode="0">
                  <c:v>55.05117565629033</c:v>
                </c:pt>
                <c:pt idx="171" formatCode="0">
                  <c:v>55.05117565629033</c:v>
                </c:pt>
                <c:pt idx="172" formatCode="0">
                  <c:v>55.05117565629033</c:v>
                </c:pt>
                <c:pt idx="173" formatCode="0">
                  <c:v>55.05117565629033</c:v>
                </c:pt>
                <c:pt idx="174" formatCode="0">
                  <c:v>55.05117565629033</c:v>
                </c:pt>
                <c:pt idx="175" formatCode="0">
                  <c:v>55.05117565629033</c:v>
                </c:pt>
                <c:pt idx="176" formatCode="0">
                  <c:v>55.05117565629033</c:v>
                </c:pt>
                <c:pt idx="177" formatCode="0">
                  <c:v>55.05117565629033</c:v>
                </c:pt>
                <c:pt idx="178" formatCode="0">
                  <c:v>55.05117565629033</c:v>
                </c:pt>
                <c:pt idx="179" formatCode="0">
                  <c:v>55.05117565629033</c:v>
                </c:pt>
                <c:pt idx="180" formatCode="0">
                  <c:v>55.05117565629033</c:v>
                </c:pt>
                <c:pt idx="181" formatCode="0">
                  <c:v>55.05117565629033</c:v>
                </c:pt>
                <c:pt idx="182" formatCode="0">
                  <c:v>55.05117565629033</c:v>
                </c:pt>
                <c:pt idx="183" formatCode="0">
                  <c:v>55.05117565629033</c:v>
                </c:pt>
                <c:pt idx="184" formatCode="0">
                  <c:v>55.05117565629033</c:v>
                </c:pt>
                <c:pt idx="185" formatCode="0">
                  <c:v>55.05117565629033</c:v>
                </c:pt>
                <c:pt idx="186" formatCode="0">
                  <c:v>55.05117565629033</c:v>
                </c:pt>
                <c:pt idx="187" formatCode="0">
                  <c:v>55.05117565629033</c:v>
                </c:pt>
                <c:pt idx="188" formatCode="0">
                  <c:v>55.05117565629033</c:v>
                </c:pt>
                <c:pt idx="189" formatCode="0">
                  <c:v>55.05117565629033</c:v>
                </c:pt>
                <c:pt idx="190" formatCode="0">
                  <c:v>55.05117565629033</c:v>
                </c:pt>
                <c:pt idx="191" formatCode="0">
                  <c:v>55.05117565629033</c:v>
                </c:pt>
                <c:pt idx="192" formatCode="0">
                  <c:v>55.05117565629033</c:v>
                </c:pt>
                <c:pt idx="193" formatCode="0">
                  <c:v>55.05117565629033</c:v>
                </c:pt>
                <c:pt idx="194" formatCode="0">
                  <c:v>55.05117565629033</c:v>
                </c:pt>
                <c:pt idx="195" formatCode="0">
                  <c:v>55.05117565629033</c:v>
                </c:pt>
                <c:pt idx="196" formatCode="0">
                  <c:v>55.05117565629033</c:v>
                </c:pt>
                <c:pt idx="197" formatCode="0">
                  <c:v>55.05117565629033</c:v>
                </c:pt>
                <c:pt idx="198" formatCode="0">
                  <c:v>55.05117565629033</c:v>
                </c:pt>
                <c:pt idx="199" formatCode="0">
                  <c:v>55.05117565629033</c:v>
                </c:pt>
                <c:pt idx="200" formatCode="0">
                  <c:v>55.05117565629033</c:v>
                </c:pt>
                <c:pt idx="201" formatCode="0">
                  <c:v>55.05117565629033</c:v>
                </c:pt>
                <c:pt idx="202" formatCode="0">
                  <c:v>55.05117565629033</c:v>
                </c:pt>
                <c:pt idx="203" formatCode="0">
                  <c:v>55.05117565629033</c:v>
                </c:pt>
                <c:pt idx="204" formatCode="0">
                  <c:v>55.05117565629033</c:v>
                </c:pt>
                <c:pt idx="205" formatCode="0">
                  <c:v>55.05117565629033</c:v>
                </c:pt>
                <c:pt idx="206" formatCode="0">
                  <c:v>55.05117565629033</c:v>
                </c:pt>
                <c:pt idx="207" formatCode="0">
                  <c:v>55.05117565629033</c:v>
                </c:pt>
                <c:pt idx="208" formatCode="0">
                  <c:v>55.05117565629033</c:v>
                </c:pt>
                <c:pt idx="209" formatCode="0">
                  <c:v>55.05117565629033</c:v>
                </c:pt>
                <c:pt idx="210" formatCode="0">
                  <c:v>55.05117565629033</c:v>
                </c:pt>
                <c:pt idx="211" formatCode="0">
                  <c:v>55.05117565629033</c:v>
                </c:pt>
                <c:pt idx="212" formatCode="0">
                  <c:v>55.05117565629033</c:v>
                </c:pt>
                <c:pt idx="213" formatCode="0">
                  <c:v>55.05117565629033</c:v>
                </c:pt>
                <c:pt idx="214" formatCode="0">
                  <c:v>55.05117565629033</c:v>
                </c:pt>
                <c:pt idx="215" formatCode="0">
                  <c:v>55.05117565629033</c:v>
                </c:pt>
                <c:pt idx="216" formatCode="0">
                  <c:v>55.05117565629033</c:v>
                </c:pt>
                <c:pt idx="217" formatCode="0">
                  <c:v>55.05117565629033</c:v>
                </c:pt>
                <c:pt idx="218" formatCode="0">
                  <c:v>55.05117565629033</c:v>
                </c:pt>
                <c:pt idx="219" formatCode="0">
                  <c:v>55.05117565629033</c:v>
                </c:pt>
                <c:pt idx="220" formatCode="0">
                  <c:v>55.05117565629033</c:v>
                </c:pt>
                <c:pt idx="221" formatCode="0">
                  <c:v>55.05117565629033</c:v>
                </c:pt>
                <c:pt idx="222" formatCode="0">
                  <c:v>55.05117565629033</c:v>
                </c:pt>
                <c:pt idx="223" formatCode="0">
                  <c:v>55.05117565629033</c:v>
                </c:pt>
                <c:pt idx="224" formatCode="0">
                  <c:v>55.05117565629033</c:v>
                </c:pt>
                <c:pt idx="225" formatCode="0">
                  <c:v>55.05117565629033</c:v>
                </c:pt>
                <c:pt idx="226" formatCode="0">
                  <c:v>55.05117565629033</c:v>
                </c:pt>
                <c:pt idx="227" formatCode="0">
                  <c:v>55.05117565629033</c:v>
                </c:pt>
                <c:pt idx="228" formatCode="0">
                  <c:v>55.05117565629033</c:v>
                </c:pt>
                <c:pt idx="229" formatCode="0">
                  <c:v>55.05117565629033</c:v>
                </c:pt>
                <c:pt idx="230" formatCode="0">
                  <c:v>55.05117565629033</c:v>
                </c:pt>
                <c:pt idx="231" formatCode="0">
                  <c:v>55.05117565629033</c:v>
                </c:pt>
                <c:pt idx="232" formatCode="0">
                  <c:v>55.05117565629033</c:v>
                </c:pt>
                <c:pt idx="233" formatCode="0">
                  <c:v>55.05117565629033</c:v>
                </c:pt>
                <c:pt idx="234" formatCode="0">
                  <c:v>55.05117565629033</c:v>
                </c:pt>
                <c:pt idx="235" formatCode="0">
                  <c:v>55.05117565629033</c:v>
                </c:pt>
                <c:pt idx="236" formatCode="0">
                  <c:v>55.05117565629033</c:v>
                </c:pt>
                <c:pt idx="237" formatCode="0">
                  <c:v>55.05117565629033</c:v>
                </c:pt>
                <c:pt idx="238" formatCode="0">
                  <c:v>55.05117565629033</c:v>
                </c:pt>
                <c:pt idx="239" formatCode="0">
                  <c:v>55.05117565629033</c:v>
                </c:pt>
                <c:pt idx="240" formatCode="0">
                  <c:v>55.05117565629033</c:v>
                </c:pt>
              </c:numCache>
            </c:numRef>
          </c:val>
        </c:ser>
        <c:ser>
          <c:idx val="5"/>
          <c:order val="5"/>
          <c:tx>
            <c:strRef>
              <c:f>' D-fir Even T@40H@80U00'!$AL$77</c:f>
              <c:strCache>
                <c:ptCount val="1"/>
                <c:pt idx="0">
                  <c:v>Wood products </c:v>
                </c:pt>
              </c:strCache>
            </c:strRef>
          </c:tx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T@40H@80U00'!$AL$78:$AL$318</c:f>
              <c:numCache>
                <c:formatCode>General</c:formatCode>
                <c:ptCount val="241"/>
                <c:pt idx="40" formatCode="0">
                  <c:v>7.331593374487475</c:v>
                </c:pt>
                <c:pt idx="41" formatCode="0">
                  <c:v>7.219528158374147</c:v>
                </c:pt>
                <c:pt idx="42" formatCode="0">
                  <c:v>7.109175886776568</c:v>
                </c:pt>
                <c:pt idx="43" formatCode="0">
                  <c:v>7.000510376914604</c:v>
                </c:pt>
                <c:pt idx="44" formatCode="0">
                  <c:v>6.893505846218387</c:v>
                </c:pt>
                <c:pt idx="45" formatCode="0">
                  <c:v>6.788136906210997</c:v>
                </c:pt>
                <c:pt idx="46" formatCode="0">
                  <c:v>6.684378556484655</c:v>
                </c:pt>
                <c:pt idx="47" formatCode="0">
                  <c:v>6.582206178768997</c:v>
                </c:pt>
                <c:pt idx="48" formatCode="0">
                  <c:v>6.481595531090001</c:v>
                </c:pt>
                <c:pt idx="49" formatCode="0">
                  <c:v>6.382522742018203</c:v>
                </c:pt>
                <c:pt idx="50" formatCode="0">
                  <c:v>6.284964305004843</c:v>
                </c:pt>
                <c:pt idx="51" formatCode="0">
                  <c:v>6.188897072804564</c:v>
                </c:pt>
                <c:pt idx="52" formatCode="0">
                  <c:v>6.094298251983371</c:v>
                </c:pt>
                <c:pt idx="53" formatCode="0">
                  <c:v>6.001145397510541</c:v>
                </c:pt>
                <c:pt idx="54" formatCode="0">
                  <c:v>5.909416407433192</c:v>
                </c:pt>
                <c:pt idx="55" formatCode="0">
                  <c:v>5.819089517632251</c:v>
                </c:pt>
                <c:pt idx="56" formatCode="0">
                  <c:v>5.73014329665858</c:v>
                </c:pt>
                <c:pt idx="57" formatCode="0">
                  <c:v>5.642556640648041</c:v>
                </c:pt>
                <c:pt idx="58" formatCode="0">
                  <c:v>5.55630876831427</c:v>
                </c:pt>
                <c:pt idx="59" formatCode="0">
                  <c:v>5.471379216018</c:v>
                </c:pt>
                <c:pt idx="60" formatCode="0">
                  <c:v>5.387747832911747</c:v>
                </c:pt>
                <c:pt idx="61" formatCode="0">
                  <c:v>5.305394776158708</c:v>
                </c:pt>
                <c:pt idx="62" formatCode="0">
                  <c:v>5.224300506224746</c:v>
                </c:pt>
                <c:pt idx="63" formatCode="0">
                  <c:v>5.144445782242323</c:v>
                </c:pt>
                <c:pt idx="64" formatCode="0">
                  <c:v>5.065811657445326</c:v>
                </c:pt>
                <c:pt idx="65" formatCode="0">
                  <c:v>4.988379474673636</c:v>
                </c:pt>
                <c:pt idx="66" formatCode="0">
                  <c:v>4.912130861946439</c:v>
                </c:pt>
                <c:pt idx="67" formatCode="0">
                  <c:v>4.837047728103181</c:v>
                </c:pt>
                <c:pt idx="68" formatCode="0">
                  <c:v>4.763112258511176</c:v>
                </c:pt>
                <c:pt idx="69" formatCode="0">
                  <c:v>4.690306910838793</c:v>
                </c:pt>
                <c:pt idx="70" formatCode="0">
                  <c:v>4.618614410893278</c:v>
                </c:pt>
                <c:pt idx="71" formatCode="0">
                  <c:v>4.548017748522178</c:v>
                </c:pt>
                <c:pt idx="72" formatCode="0">
                  <c:v>4.478500173577424</c:v>
                </c:pt>
                <c:pt idx="73" formatCode="0">
                  <c:v>4.4100451919411</c:v>
                </c:pt>
                <c:pt idx="74" formatCode="0">
                  <c:v>4.342636561611958</c:v>
                </c:pt>
                <c:pt idx="75" formatCode="0">
                  <c:v>4.276258288851747</c:v>
                </c:pt>
                <c:pt idx="76" formatCode="0">
                  <c:v>4.210894624390463</c:v>
                </c:pt>
                <c:pt idx="77" formatCode="0">
                  <c:v>4.146530059689579</c:v>
                </c:pt>
                <c:pt idx="78" formatCode="0">
                  <c:v>4.083149323262415</c:v>
                </c:pt>
                <c:pt idx="79" formatCode="0">
                  <c:v>4.02073737705074</c:v>
                </c:pt>
                <c:pt idx="80" formatCode="0">
                  <c:v>90.48753851072094</c:v>
                </c:pt>
                <c:pt idx="81" formatCode="0">
                  <c:v>89.10441412822939</c:v>
                </c:pt>
                <c:pt idx="82" formatCode="0">
                  <c:v>87.74243114364666</c:v>
                </c:pt>
                <c:pt idx="83" formatCode="0">
                  <c:v>86.40126640548236</c:v>
                </c:pt>
                <c:pt idx="84" formatCode="0">
                  <c:v>85.08060170169654</c:v>
                </c:pt>
                <c:pt idx="85" formatCode="0">
                  <c:v>83.78012368419885</c:v>
                </c:pt>
                <c:pt idx="86" formatCode="0">
                  <c:v>82.49952379450196</c:v>
                </c:pt>
                <c:pt idx="87" formatCode="0">
                  <c:v>81.23849819051124</c:v>
                </c:pt>
                <c:pt idx="88" formatCode="0">
                  <c:v>79.99674767443352</c:v>
                </c:pt>
                <c:pt idx="89" formatCode="0">
                  <c:v>78.77397762178782</c:v>
                </c:pt>
                <c:pt idx="90" formatCode="0">
                  <c:v>77.56989791150122</c:v>
                </c:pt>
                <c:pt idx="91" formatCode="0">
                  <c:v>76.38422285707298</c:v>
                </c:pt>
                <c:pt idx="92" formatCode="0">
                  <c:v>75.21667113879114</c:v>
                </c:pt>
                <c:pt idx="93" formatCode="0">
                  <c:v>74.0669657369851</c:v>
                </c:pt>
                <c:pt idx="94" formatCode="0">
                  <c:v>72.93483386629827</c:v>
                </c:pt>
                <c:pt idx="95" formatCode="0">
                  <c:v>71.82000691096569</c:v>
                </c:pt>
                <c:pt idx="96" formatCode="0">
                  <c:v>70.72222036108073</c:v>
                </c:pt>
                <c:pt idx="97" formatCode="0">
                  <c:v>69.641213749836</c:v>
                </c:pt>
                <c:pt idx="98" formatCode="0">
                  <c:v>68.57673059172367</c:v>
                </c:pt>
                <c:pt idx="99" formatCode="0">
                  <c:v>67.52851832168024</c:v>
                </c:pt>
                <c:pt idx="100" formatCode="0">
                  <c:v>66.49632823516157</c:v>
                </c:pt>
                <c:pt idx="101" formatCode="0">
                  <c:v>65.47991542913395</c:v>
                </c:pt>
                <c:pt idx="102" formatCode="0">
                  <c:v>64.47903874396712</c:v>
                </c:pt>
                <c:pt idx="103" formatCode="0">
                  <c:v>63.49346070621518</c:v>
                </c:pt>
                <c:pt idx="104" formatCode="0">
                  <c:v>62.52294747227269</c:v>
                </c:pt>
                <c:pt idx="105" formatCode="0">
                  <c:v>61.56726877289143</c:v>
                </c:pt>
                <c:pt idx="106" formatCode="0">
                  <c:v>60.62619785854553</c:v>
                </c:pt>
                <c:pt idx="107" formatCode="0">
                  <c:v>59.6995114456316</c:v>
                </c:pt>
                <c:pt idx="108" formatCode="0">
                  <c:v>58.78698966349137</c:v>
                </c:pt>
                <c:pt idx="109" formatCode="0">
                  <c:v>57.88841600224386</c:v>
                </c:pt>
                <c:pt idx="110" formatCode="0">
                  <c:v>57.00357726141515</c:v>
                </c:pt>
                <c:pt idx="111" formatCode="0">
                  <c:v>56.13226349935318</c:v>
                </c:pt>
                <c:pt idx="112" formatCode="0">
                  <c:v>55.27426798341596</c:v>
                </c:pt>
                <c:pt idx="113" formatCode="0">
                  <c:v>54.42938714092097</c:v>
                </c:pt>
                <c:pt idx="114" formatCode="0">
                  <c:v>53.59742051084452</c:v>
                </c:pt>
                <c:pt idx="115" formatCode="0">
                  <c:v>52.77817069625906</c:v>
                </c:pt>
                <c:pt idx="116" formatCode="0">
                  <c:v>51.971443317498</c:v>
                </c:pt>
                <c:pt idx="117" formatCode="0">
                  <c:v>51.17704696603584</c:v>
                </c:pt>
                <c:pt idx="118" formatCode="0">
                  <c:v>50.39479315907376</c:v>
                </c:pt>
                <c:pt idx="119" formatCode="0">
                  <c:v>49.62449629481908</c:v>
                </c:pt>
                <c:pt idx="120" formatCode="0">
                  <c:v>48.86597360844837</c:v>
                </c:pt>
                <c:pt idx="121" formatCode="0">
                  <c:v>48.11904512874369</c:v>
                </c:pt>
                <c:pt idx="122" formatCode="0">
                  <c:v>47.38353363539158</c:v>
                </c:pt>
                <c:pt idx="123" formatCode="0">
                  <c:v>46.65926461693493</c:v>
                </c:pt>
                <c:pt idx="124" formatCode="0">
                  <c:v>45.94606622936733</c:v>
                </c:pt>
                <c:pt idx="125" formatCode="0">
                  <c:v>45.24376925536047</c:v>
                </c:pt>
                <c:pt idx="126" formatCode="0">
                  <c:v>44.5522070641147</c:v>
                </c:pt>
                <c:pt idx="127" formatCode="0">
                  <c:v>43.87121557182333</c:v>
                </c:pt>
                <c:pt idx="128" formatCode="0">
                  <c:v>43.20063320274118</c:v>
                </c:pt>
                <c:pt idx="129" formatCode="0">
                  <c:v>42.54030085084827</c:v>
                </c:pt>
                <c:pt idx="130" formatCode="0">
                  <c:v>41.89006184209943</c:v>
                </c:pt>
                <c:pt idx="131" formatCode="0">
                  <c:v>41.249761897251</c:v>
                </c:pt>
                <c:pt idx="132" formatCode="0">
                  <c:v>40.61924909525562</c:v>
                </c:pt>
                <c:pt idx="133" formatCode="0">
                  <c:v>39.99837383721675</c:v>
                </c:pt>
                <c:pt idx="134" formatCode="0">
                  <c:v>39.38698881089391</c:v>
                </c:pt>
                <c:pt idx="135" formatCode="0">
                  <c:v>38.78494895575061</c:v>
                </c:pt>
                <c:pt idx="136" formatCode="0">
                  <c:v>38.1921114285365</c:v>
                </c:pt>
                <c:pt idx="137" formatCode="0">
                  <c:v>37.60833556939558</c:v>
                </c:pt>
                <c:pt idx="138" formatCode="0">
                  <c:v>37.03348286849255</c:v>
                </c:pt>
                <c:pt idx="139" formatCode="0">
                  <c:v>36.46741693314914</c:v>
                </c:pt>
                <c:pt idx="140" formatCode="0">
                  <c:v>35.91000345548284</c:v>
                </c:pt>
                <c:pt idx="141" formatCode="0">
                  <c:v>35.36111018054036</c:v>
                </c:pt>
                <c:pt idx="142" formatCode="0">
                  <c:v>34.820606874918</c:v>
                </c:pt>
                <c:pt idx="143" formatCode="0">
                  <c:v>34.28836529586184</c:v>
                </c:pt>
                <c:pt idx="144" formatCode="0">
                  <c:v>33.76425916084012</c:v>
                </c:pt>
                <c:pt idx="145" formatCode="0">
                  <c:v>33.24816411758078</c:v>
                </c:pt>
                <c:pt idx="146" formatCode="0">
                  <c:v>32.73995771456697</c:v>
                </c:pt>
                <c:pt idx="147" formatCode="0">
                  <c:v>32.23951937198356</c:v>
                </c:pt>
                <c:pt idx="148" formatCode="0">
                  <c:v>31.7467303531076</c:v>
                </c:pt>
                <c:pt idx="149" formatCode="0">
                  <c:v>31.26147373613635</c:v>
                </c:pt>
                <c:pt idx="150" formatCode="0">
                  <c:v>30.78363438644572</c:v>
                </c:pt>
                <c:pt idx="151" formatCode="0">
                  <c:v>30.31309892927276</c:v>
                </c:pt>
                <c:pt idx="152" formatCode="0">
                  <c:v>29.8497557228158</c:v>
                </c:pt>
                <c:pt idx="153" formatCode="0">
                  <c:v>29.39349483174568</c:v>
                </c:pt>
                <c:pt idx="154" formatCode="0">
                  <c:v>28.94420800112193</c:v>
                </c:pt>
                <c:pt idx="155" formatCode="0">
                  <c:v>28.50178863070757</c:v>
                </c:pt>
                <c:pt idx="156" formatCode="0">
                  <c:v>28.06613174967659</c:v>
                </c:pt>
                <c:pt idx="157" formatCode="0">
                  <c:v>27.63713399170798</c:v>
                </c:pt>
                <c:pt idx="158" formatCode="0">
                  <c:v>27.21469357046049</c:v>
                </c:pt>
                <c:pt idx="159" formatCode="0">
                  <c:v>26.79871025542226</c:v>
                </c:pt>
                <c:pt idx="160" formatCode="0">
                  <c:v>26.38908534812953</c:v>
                </c:pt>
                <c:pt idx="161" formatCode="0">
                  <c:v>110.3553820496616</c:v>
                </c:pt>
                <c:pt idx="162" formatCode="0">
                  <c:v>108.6685727700172</c:v>
                </c:pt>
                <c:pt idx="163" formatCode="0">
                  <c:v>107.0075467869648</c:v>
                </c:pt>
                <c:pt idx="164" formatCode="0">
                  <c:v>105.3719099964456</c:v>
                </c:pt>
                <c:pt idx="165" formatCode="0">
                  <c:v>103.7612743183791</c:v>
                </c:pt>
                <c:pt idx="166" formatCode="0">
                  <c:v>102.1752576045844</c:v>
                </c:pt>
                <c:pt idx="167" formatCode="0">
                  <c:v>100.6134835481102</c:v>
                </c:pt>
                <c:pt idx="168" formatCode="0">
                  <c:v>99.07558159394981</c:v>
                </c:pt>
                <c:pt idx="169" formatCode="0">
                  <c:v>97.56118685112136</c:v>
                </c:pt>
                <c:pt idx="170" formatCode="0">
                  <c:v>96.06994000609185</c:v>
                </c:pt>
                <c:pt idx="171" formatCode="0">
                  <c:v>94.60148723752435</c:v>
                </c:pt>
                <c:pt idx="172" formatCode="0">
                  <c:v>93.15548013232856</c:v>
                </c:pt>
                <c:pt idx="173" formatCode="0">
                  <c:v>91.73157560299423</c:v>
                </c:pt>
                <c:pt idx="174" formatCode="0">
                  <c:v>90.32943580618857</c:v>
                </c:pt>
                <c:pt idx="175" formatCode="0">
                  <c:v>88.94872806259755</c:v>
                </c:pt>
                <c:pt idx="176" formatCode="0">
                  <c:v>87.58912477799265</c:v>
                </c:pt>
                <c:pt idx="177" formatCode="0">
                  <c:v>86.25030336550412</c:v>
                </c:pt>
                <c:pt idx="178" formatCode="0">
                  <c:v>84.93194616908212</c:v>
                </c:pt>
                <c:pt idx="179" formatCode="0">
                  <c:v>83.6337403881281</c:v>
                </c:pt>
                <c:pt idx="180" formatCode="0">
                  <c:v>82.35537800327793</c:v>
                </c:pt>
                <c:pt idx="181" formatCode="0">
                  <c:v>81.09655570331953</c:v>
                </c:pt>
                <c:pt idx="182" formatCode="0">
                  <c:v>79.85697481322762</c:v>
                </c:pt>
                <c:pt idx="183" formatCode="0">
                  <c:v>78.63634122329856</c:v>
                </c:pt>
                <c:pt idx="184" formatCode="0">
                  <c:v>77.43436531936805</c:v>
                </c:pt>
                <c:pt idx="185" formatCode="0">
                  <c:v>76.25076191409599</c:v>
                </c:pt>
                <c:pt idx="186" formatCode="0">
                  <c:v>75.08525017930118</c:v>
                </c:pt>
                <c:pt idx="187" formatCode="0">
                  <c:v>73.93755357933054</c:v>
                </c:pt>
                <c:pt idx="188" formatCode="0">
                  <c:v>72.80739980544674</c:v>
                </c:pt>
                <c:pt idx="189" formatCode="0">
                  <c:v>71.69452071121884</c:v>
                </c:pt>
                <c:pt idx="190" formatCode="0">
                  <c:v>70.59865224890032</c:v>
                </c:pt>
                <c:pt idx="191" formatCode="0">
                  <c:v>69.51953440677971</c:v>
                </c:pt>
                <c:pt idx="192" formatCode="0">
                  <c:v>68.45691114748878</c:v>
                </c:pt>
                <c:pt idx="193" formatCode="0">
                  <c:v>67.41053034725373</c:v>
                </c:pt>
                <c:pt idx="194" formatCode="0">
                  <c:v>66.38014373607493</c:v>
                </c:pt>
                <c:pt idx="195" formatCode="0">
                  <c:v>65.36550683882106</c:v>
                </c:pt>
                <c:pt idx="196" formatCode="0">
                  <c:v>64.36637891722356</c:v>
                </c:pt>
                <c:pt idx="197" formatCode="0">
                  <c:v>63.38252291275777</c:v>
                </c:pt>
                <c:pt idx="198" formatCode="0">
                  <c:v>62.4137053903972</c:v>
                </c:pt>
                <c:pt idx="199" formatCode="0">
                  <c:v>61.45969648322735</c:v>
                </c:pt>
                <c:pt idx="200" formatCode="0">
                  <c:v>60.52026983790636</c:v>
                </c:pt>
                <c:pt idx="201" formatCode="0">
                  <c:v>59.59520256095907</c:v>
                </c:pt>
                <c:pt idx="202" formatCode="0">
                  <c:v>58.68427516589221</c:v>
                </c:pt>
                <c:pt idx="203" formatCode="0">
                  <c:v>57.78727152111772</c:v>
                </c:pt>
                <c:pt idx="204" formatCode="0">
                  <c:v>56.90397879867233</c:v>
                </c:pt>
                <c:pt idx="205" formatCode="0">
                  <c:v>56.03418742372074</c:v>
                </c:pt>
                <c:pt idx="206" formatCode="0">
                  <c:v>55.17769102483078</c:v>
                </c:pt>
                <c:pt idx="207" formatCode="0">
                  <c:v>54.33428638500862</c:v>
                </c:pt>
                <c:pt idx="208" formatCode="0">
                  <c:v>53.5037733934824</c:v>
                </c:pt>
                <c:pt idx="209" formatCode="0">
                  <c:v>52.68595499822281</c:v>
                </c:pt>
                <c:pt idx="210" formatCode="0">
                  <c:v>51.88063715918954</c:v>
                </c:pt>
                <c:pt idx="211" formatCode="0">
                  <c:v>51.0876288022922</c:v>
                </c:pt>
                <c:pt idx="212" formatCode="0">
                  <c:v>50.30674177405511</c:v>
                </c:pt>
                <c:pt idx="213" formatCode="0">
                  <c:v>49.5377907969749</c:v>
                </c:pt>
                <c:pt idx="214" formatCode="0">
                  <c:v>48.78059342556068</c:v>
                </c:pt>
                <c:pt idx="215" formatCode="0">
                  <c:v>48.03497000304593</c:v>
                </c:pt>
                <c:pt idx="216" formatCode="0">
                  <c:v>47.30074361876218</c:v>
                </c:pt>
                <c:pt idx="217" formatCode="0">
                  <c:v>46.57774006616429</c:v>
                </c:pt>
                <c:pt idx="218" formatCode="0">
                  <c:v>45.86578780149711</c:v>
                </c:pt>
                <c:pt idx="219" formatCode="0">
                  <c:v>45.16471790309429</c:v>
                </c:pt>
                <c:pt idx="220" formatCode="0">
                  <c:v>44.47436403129878</c:v>
                </c:pt>
                <c:pt idx="221" formatCode="0">
                  <c:v>43.79456238899632</c:v>
                </c:pt>
                <c:pt idx="222" formatCode="0">
                  <c:v>43.12515168275206</c:v>
                </c:pt>
                <c:pt idx="223" formatCode="0">
                  <c:v>42.46597308454106</c:v>
                </c:pt>
                <c:pt idx="224" formatCode="0">
                  <c:v>41.81687019406406</c:v>
                </c:pt>
                <c:pt idx="225" formatCode="0">
                  <c:v>41.17768900163897</c:v>
                </c:pt>
                <c:pt idx="226" formatCode="0">
                  <c:v>40.54827785165977</c:v>
                </c:pt>
                <c:pt idx="227" formatCode="0">
                  <c:v>39.92848740661381</c:v>
                </c:pt>
                <c:pt idx="228" formatCode="0">
                  <c:v>39.31817061164928</c:v>
                </c:pt>
                <c:pt idx="229" formatCode="0">
                  <c:v>38.71718265968404</c:v>
                </c:pt>
                <c:pt idx="230" formatCode="0">
                  <c:v>38.125380957048</c:v>
                </c:pt>
                <c:pt idx="231" formatCode="0">
                  <c:v>37.54262508965059</c:v>
                </c:pt>
                <c:pt idx="232" formatCode="0">
                  <c:v>36.96877678966527</c:v>
                </c:pt>
                <c:pt idx="233" formatCode="0">
                  <c:v>36.40369990272337</c:v>
                </c:pt>
                <c:pt idx="234" formatCode="0">
                  <c:v>35.84726035560942</c:v>
                </c:pt>
                <c:pt idx="235" formatCode="0">
                  <c:v>35.29932612445016</c:v>
                </c:pt>
                <c:pt idx="236" formatCode="0">
                  <c:v>34.75976720338986</c:v>
                </c:pt>
                <c:pt idx="237" formatCode="0">
                  <c:v>34.22845557374438</c:v>
                </c:pt>
                <c:pt idx="238" formatCode="0">
                  <c:v>33.70526517362686</c:v>
                </c:pt>
                <c:pt idx="239" formatCode="0">
                  <c:v>33.19007186803746</c:v>
                </c:pt>
                <c:pt idx="240" formatCode="0">
                  <c:v>32.68275341941053</c:v>
                </c:pt>
              </c:numCache>
            </c:numRef>
          </c:val>
        </c:ser>
        <c:ser>
          <c:idx val="6"/>
          <c:order val="6"/>
          <c:tx>
            <c:strRef>
              <c:f>' D-fir Even T@40H@80U00'!$AM$77</c:f>
              <c:strCache>
                <c:ptCount val="1"/>
                <c:pt idx="0">
                  <c:v>Landfill storage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T@40H@80U00'!$AM$78:$AM$318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0.0560886406647208</c:v>
                </c:pt>
                <c:pt idx="42" formatCode="0">
                  <c:v>0.111319952599309</c:v>
                </c:pt>
                <c:pt idx="43" formatCode="0">
                  <c:v>0.165707040285222</c:v>
                </c:pt>
                <c:pt idx="44" formatCode="0">
                  <c:v>0.219262807898679</c:v>
                </c:pt>
                <c:pt idx="45" formatCode="0">
                  <c:v>0.271999962372378</c:v>
                </c:pt>
                <c:pt idx="46" formatCode="0">
                  <c:v>0.323931016410411</c:v>
                </c:pt>
                <c:pt idx="47" formatCode="0">
                  <c:v>0.375068291457098</c:v>
                </c:pt>
                <c:pt idx="48" formatCode="0">
                  <c:v>0.425423920620436</c:v>
                </c:pt>
                <c:pt idx="49" formatCode="0">
                  <c:v>0.475009851550871</c:v>
                </c:pt>
                <c:pt idx="50" formatCode="0">
                  <c:v>0.523837849276057</c:v>
                </c:pt>
                <c:pt idx="51" formatCode="0">
                  <c:v>0.571919498992297</c:v>
                </c:pt>
                <c:pt idx="52" formatCode="0">
                  <c:v>0.619266208813304</c:v>
                </c:pt>
                <c:pt idx="53" formatCode="0">
                  <c:v>0.665889212476955</c:v>
                </c:pt>
                <c:pt idx="54" formatCode="0">
                  <c:v>0.711799572010669</c:v>
                </c:pt>
                <c:pt idx="55" formatCode="0">
                  <c:v>0.75700818035604</c:v>
                </c:pt>
                <c:pt idx="56" formatCode="0">
                  <c:v>0.801525763953362</c:v>
                </c:pt>
                <c:pt idx="57" formatCode="0">
                  <c:v>0.845362885286637</c:v>
                </c:pt>
                <c:pt idx="58" formatCode="0">
                  <c:v>0.888529945389689</c:v>
                </c:pt>
                <c:pt idx="59" formatCode="0">
                  <c:v>0.931037186313972</c:v>
                </c:pt>
                <c:pt idx="60" formatCode="0">
                  <c:v>0.972894693558652</c:v>
                </c:pt>
                <c:pt idx="61" formatCode="0">
                  <c:v>1.014112398463548</c:v>
                </c:pt>
                <c:pt idx="62" formatCode="0">
                  <c:v>1.054700080565496</c:v>
                </c:pt>
                <c:pt idx="63" formatCode="0">
                  <c:v>1.094667369918699</c:v>
                </c:pt>
                <c:pt idx="64" formatCode="0">
                  <c:v>1.134023749379596</c:v>
                </c:pt>
                <c:pt idx="65" formatCode="0">
                  <c:v>1.172778556856827</c:v>
                </c:pt>
                <c:pt idx="66" formatCode="0">
                  <c:v>1.21094098752679</c:v>
                </c:pt>
                <c:pt idx="67" formatCode="0">
                  <c:v>1.24852009601534</c:v>
                </c:pt>
                <c:pt idx="68" formatCode="0">
                  <c:v>1.285524798546138</c:v>
                </c:pt>
                <c:pt idx="69" formatCode="0">
                  <c:v>1.321963875056165</c:v>
                </c:pt>
                <c:pt idx="70" formatCode="0">
                  <c:v>1.357845971278896</c:v>
                </c:pt>
                <c:pt idx="71" formatCode="0">
                  <c:v>1.393179600795632</c:v>
                </c:pt>
                <c:pt idx="72" formatCode="0">
                  <c:v>1.42797314705548</c:v>
                </c:pt>
                <c:pt idx="73" formatCode="0">
                  <c:v>1.46223486536446</c:v>
                </c:pt>
                <c:pt idx="74" formatCode="0">
                  <c:v>1.495972884844197</c:v>
                </c:pt>
                <c:pt idx="75" formatCode="0">
                  <c:v>1.529195210360682</c:v>
                </c:pt>
                <c:pt idx="76" formatCode="0">
                  <c:v>1.561909724423555</c:v>
                </c:pt>
                <c:pt idx="77" formatCode="0">
                  <c:v>1.594124189056348</c:v>
                </c:pt>
                <c:pt idx="78" formatCode="0">
                  <c:v>1.625846247638143</c:v>
                </c:pt>
                <c:pt idx="79" formatCode="0">
                  <c:v>1.657083426717087</c:v>
                </c:pt>
                <c:pt idx="80" formatCode="0">
                  <c:v>1.687843137796177</c:v>
                </c:pt>
                <c:pt idx="81" formatCode="0">
                  <c:v>2.600751628613672</c:v>
                </c:pt>
                <c:pt idx="82" formatCode="0">
                  <c:v>3.49970608760076</c:v>
                </c:pt>
                <c:pt idx="83" formatCode="0">
                  <c:v>4.384919805581539</c:v>
                </c:pt>
                <c:pt idx="84" formatCode="0">
                  <c:v>5.256602813177146</c:v>
                </c:pt>
                <c:pt idx="85" formatCode="0">
                  <c:v>6.114961930638805</c:v>
                </c:pt>
                <c:pt idx="86" formatCode="0">
                  <c:v>6.960200816919077</c:v>
                </c:pt>
                <c:pt idx="87" formatCode="0">
                  <c:v>7.792520017993124</c:v>
                </c:pt>
                <c:pt idx="88" formatCode="0">
                  <c:v>8.612117014441336</c:v>
                </c:pt>
                <c:pt idx="89" formatCode="0">
                  <c:v>9.419186268304647</c:v>
                </c:pt>
                <c:pt idx="90" formatCode="0">
                  <c:v>10.21391926922363</c:v>
                </c:pt>
                <c:pt idx="91" formatCode="0">
                  <c:v>10.9965045798724</c:v>
                </c:pt>
                <c:pt idx="92" formatCode="0">
                  <c:v>11.76712788069803</c:v>
                </c:pt>
                <c:pt idx="93" formatCode="0">
                  <c:v>12.52597201397605</c:v>
                </c:pt>
                <c:pt idx="94" formatCode="0">
                  <c:v>13.27321702719265</c:v>
                </c:pt>
                <c:pt idx="95" formatCode="0">
                  <c:v>14.00904021576373</c:v>
                </c:pt>
                <c:pt idx="96" formatCode="0">
                  <c:v>14.73361616510092</c:v>
                </c:pt>
                <c:pt idx="97" formatCode="0">
                  <c:v>15.44711679203473</c:v>
                </c:pt>
                <c:pt idx="98" formatCode="0">
                  <c:v>16.14971138560441</c:v>
                </c:pt>
                <c:pt idx="99" formatCode="0">
                  <c:v>16.84156664722445</c:v>
                </c:pt>
                <c:pt idx="100" formatCode="0">
                  <c:v>17.52284673023702</c:v>
                </c:pt>
                <c:pt idx="101" formatCode="0">
                  <c:v>18.19371327885989</c:v>
                </c:pt>
                <c:pt idx="102" formatCode="0">
                  <c:v>18.85432546653902</c:v>
                </c:pt>
                <c:pt idx="103" formatCode="0">
                  <c:v>19.50484003371496</c:v>
                </c:pt>
                <c:pt idx="104" formatCode="0">
                  <c:v>20.14541132501187</c:v>
                </c:pt>
                <c:pt idx="105" formatCode="0">
                  <c:v>20.77619132585818</c:v>
                </c:pt>
                <c:pt idx="106" formatCode="0">
                  <c:v>21.39732969854754</c:v>
                </c:pt>
                <c:pt idx="107" formatCode="0">
                  <c:v>22.00897381774845</c:v>
                </c:pt>
                <c:pt idx="108" formatCode="0">
                  <c:v>22.61126880547115</c:v>
                </c:pt>
                <c:pt idx="109" formatCode="0">
                  <c:v>23.20435756550017</c:v>
                </c:pt>
                <c:pt idx="110" formatCode="0">
                  <c:v>23.78838081730034</c:v>
                </c:pt>
                <c:pt idx="111" formatCode="0">
                  <c:v>24.3634771294047</c:v>
                </c:pt>
                <c:pt idx="112" formatCode="0">
                  <c:v>24.92978295229204</c:v>
                </c:pt>
                <c:pt idx="113" formatCode="0">
                  <c:v>25.48743265076188</c:v>
                </c:pt>
                <c:pt idx="114" formatCode="0">
                  <c:v>26.03655853581457</c:v>
                </c:pt>
                <c:pt idx="115" formatCode="0">
                  <c:v>26.57729089604414</c:v>
                </c:pt>
                <c:pt idx="116" formatCode="0">
                  <c:v>27.10975802855124</c:v>
                </c:pt>
                <c:pt idx="117" formatCode="0">
                  <c:v>27.63408626938368</c:v>
                </c:pt>
                <c:pt idx="118" formatCode="0">
                  <c:v>28.15040002351154</c:v>
                </c:pt>
                <c:pt idx="119" formatCode="0">
                  <c:v>28.65882179434421</c:v>
                </c:pt>
                <c:pt idx="120" formatCode="0">
                  <c:v>29.15947221279618</c:v>
                </c:pt>
                <c:pt idx="121" formatCode="0">
                  <c:v>29.65247006590864</c:v>
                </c:pt>
                <c:pt idx="122" formatCode="0">
                  <c:v>30.13793232503348</c:v>
                </c:pt>
                <c:pt idx="123" formatCode="0">
                  <c:v>30.61597417358658</c:v>
                </c:pt>
                <c:pt idx="124" formatCode="0">
                  <c:v>31.08670903437687</c:v>
                </c:pt>
                <c:pt idx="125" formatCode="0">
                  <c:v>31.55024859651761</c:v>
                </c:pt>
                <c:pt idx="126" formatCode="0">
                  <c:v>32.00670284192635</c:v>
                </c:pt>
                <c:pt idx="127" formatCode="0">
                  <c:v>32.4561800714199</c:v>
                </c:pt>
                <c:pt idx="128" formatCode="0">
                  <c:v>32.89878693041029</c:v>
                </c:pt>
                <c:pt idx="129" formatCode="0">
                  <c:v>33.33462843420809</c:v>
                </c:pt>
                <c:pt idx="130" formatCode="0">
                  <c:v>33.76380799293892</c:v>
                </c:pt>
                <c:pt idx="131" formatCode="0">
                  <c:v>34.18642743607905</c:v>
                </c:pt>
                <c:pt idx="132" formatCode="0">
                  <c:v>34.60258703661608</c:v>
                </c:pt>
                <c:pt idx="133" formatCode="0">
                  <c:v>35.0123855348402</c:v>
                </c:pt>
                <c:pt idx="134" formatCode="0">
                  <c:v>35.41592016177184</c:v>
                </c:pt>
                <c:pt idx="135" formatCode="0">
                  <c:v>35.81328666223133</c:v>
                </c:pt>
                <c:pt idx="136" formatCode="0">
                  <c:v>36.2045793175557</c:v>
                </c:pt>
                <c:pt idx="137" formatCode="0">
                  <c:v>36.58989096796853</c:v>
                </c:pt>
                <c:pt idx="138" formatCode="0">
                  <c:v>36.96931303460754</c:v>
                </c:pt>
                <c:pt idx="139" formatCode="0">
                  <c:v>37.34293554121584</c:v>
                </c:pt>
                <c:pt idx="140" formatCode="0">
                  <c:v>37.71084713550138</c:v>
                </c:pt>
                <c:pt idx="141" formatCode="0">
                  <c:v>38.07313511016997</c:v>
                </c:pt>
                <c:pt idx="142" formatCode="0">
                  <c:v>38.42988542363688</c:v>
                </c:pt>
                <c:pt idx="143" formatCode="0">
                  <c:v>38.78118272042172</c:v>
                </c:pt>
                <c:pt idx="144" formatCode="0">
                  <c:v>39.12711035123174</c:v>
                </c:pt>
                <c:pt idx="145" formatCode="0">
                  <c:v>39.46775039273802</c:v>
                </c:pt>
                <c:pt idx="146" formatCode="0">
                  <c:v>39.80318366704946</c:v>
                </c:pt>
                <c:pt idx="147" formatCode="0">
                  <c:v>40.13348976088903</c:v>
                </c:pt>
                <c:pt idx="148" formatCode="0">
                  <c:v>40.45874704447699</c:v>
                </c:pt>
                <c:pt idx="149" formatCode="0">
                  <c:v>40.77903269012544</c:v>
                </c:pt>
                <c:pt idx="150" formatCode="0">
                  <c:v>41.0944226905486</c:v>
                </c:pt>
                <c:pt idx="151" formatCode="0">
                  <c:v>41.40499187689328</c:v>
                </c:pt>
                <c:pt idx="152" formatCode="0">
                  <c:v>41.71081393649373</c:v>
                </c:pt>
                <c:pt idx="153" formatCode="0">
                  <c:v>42.01196143035509</c:v>
                </c:pt>
                <c:pt idx="154" formatCode="0">
                  <c:v>42.3085058103696</c:v>
                </c:pt>
                <c:pt idx="155" formatCode="0">
                  <c:v>42.60051743626968</c:v>
                </c:pt>
                <c:pt idx="156" formatCode="0">
                  <c:v>42.88806559232185</c:v>
                </c:pt>
                <c:pt idx="157" formatCode="0">
                  <c:v>43.17121850376552</c:v>
                </c:pt>
                <c:pt idx="158" formatCode="0">
                  <c:v>43.45004335300045</c:v>
                </c:pt>
                <c:pt idx="159" formatCode="0">
                  <c:v>43.72460629552678</c:v>
                </c:pt>
                <c:pt idx="160" formatCode="0">
                  <c:v>43.99497247564157</c:v>
                </c:pt>
                <c:pt idx="161" formatCode="0">
                  <c:v>41.16081427874798</c:v>
                </c:pt>
                <c:pt idx="162" formatCode="0">
                  <c:v>42.28647833803061</c:v>
                </c:pt>
                <c:pt idx="163" formatCode="0">
                  <c:v>43.39493634405427</c:v>
                </c:pt>
                <c:pt idx="164" formatCode="0">
                  <c:v>44.48645129559409</c:v>
                </c:pt>
                <c:pt idx="165" formatCode="0">
                  <c:v>45.56128217142382</c:v>
                </c:pt>
                <c:pt idx="166" formatCode="0">
                  <c:v>46.61968399176281</c:v>
                </c:pt>
                <c:pt idx="167" formatCode="0">
                  <c:v>47.66190787878325</c:v>
                </c:pt>
                <c:pt idx="168" formatCode="0">
                  <c:v>48.68820111619296</c:v>
                </c:pt>
                <c:pt idx="169" formatCode="0">
                  <c:v>49.69880720790714</c:v>
                </c:pt>
                <c:pt idx="170" formatCode="0">
                  <c:v>50.6939659358235</c:v>
                </c:pt>
                <c:pt idx="171" formatCode="0">
                  <c:v>51.6739134167142</c:v>
                </c:pt>
                <c:pt idx="172" formatCode="0">
                  <c:v>52.63888215824819</c:v>
                </c:pt>
                <c:pt idx="173" formatCode="0">
                  <c:v>53.5891011141573</c:v>
                </c:pt>
                <c:pt idx="174" formatCode="0">
                  <c:v>54.52479573855895</c:v>
                </c:pt>
                <c:pt idx="175" formatCode="0">
                  <c:v>55.4461880394487</c:v>
                </c:pt>
                <c:pt idx="176" formatCode="0">
                  <c:v>56.35349663137502</c:v>
                </c:pt>
                <c:pt idx="177" formatCode="0">
                  <c:v>57.24693678730904</c:v>
                </c:pt>
                <c:pt idx="178" formatCode="0">
                  <c:v>58.12672048972132</c:v>
                </c:pt>
                <c:pt idx="179" formatCode="0">
                  <c:v>58.99305648087796</c:v>
                </c:pt>
                <c:pt idx="180" formatCode="0">
                  <c:v>59.84615031236797</c:v>
                </c:pt>
                <c:pt idx="181" formatCode="0">
                  <c:v>60.68620439387355</c:v>
                </c:pt>
                <c:pt idx="182" formatCode="0">
                  <c:v>61.51341804119488</c:v>
                </c:pt>
                <c:pt idx="183" formatCode="0">
                  <c:v>62.32798752354089</c:v>
                </c:pt>
                <c:pt idx="184" formatCode="0">
                  <c:v>63.13010611009717</c:v>
                </c:pt>
                <c:pt idx="185" formatCode="0">
                  <c:v>63.91996411588207</c:v>
                </c:pt>
                <c:pt idx="186" formatCode="0">
                  <c:v>64.69774894690181</c:v>
                </c:pt>
                <c:pt idx="187" formatCode="0">
                  <c:v>65.46364514461554</c:v>
                </c:pt>
                <c:pt idx="188" formatCode="0">
                  <c:v>66.21783442972066</c:v>
                </c:pt>
                <c:pt idx="189" formatCode="0">
                  <c:v>66.96049574526874</c:v>
                </c:pt>
                <c:pt idx="190" formatCode="0">
                  <c:v>67.69180529912264</c:v>
                </c:pt>
                <c:pt idx="191" formatCode="0">
                  <c:v>68.41193660576446</c:v>
                </c:pt>
                <c:pt idx="192" formatCode="0">
                  <c:v>69.12106052746461</c:v>
                </c:pt>
                <c:pt idx="193" formatCode="0">
                  <c:v>69.81934531482148</c:v>
                </c:pt>
                <c:pt idx="194" formatCode="0">
                  <c:v>70.50695664668146</c:v>
                </c:pt>
                <c:pt idx="195" formatCode="0">
                  <c:v>71.18405766944887</c:v>
                </c:pt>
                <c:pt idx="196" formatCode="0">
                  <c:v>71.85080903579495</c:v>
                </c:pt>
                <c:pt idx="197" formatCode="0">
                  <c:v>72.5073689427751</c:v>
                </c:pt>
                <c:pt idx="198" formatCode="0">
                  <c:v>73.15389316936374</c:v>
                </c:pt>
                <c:pt idx="199" formatCode="0">
                  <c:v>73.79053511341507</c:v>
                </c:pt>
                <c:pt idx="200" formatCode="0">
                  <c:v>74.41744582805928</c:v>
                </c:pt>
                <c:pt idx="201" formatCode="0">
                  <c:v>75.03477405754211</c:v>
                </c:pt>
                <c:pt idx="202" formatCode="0">
                  <c:v>75.64266627251673</c:v>
                </c:pt>
                <c:pt idx="203" formatCode="0">
                  <c:v>76.24126670479624</c:v>
                </c:pt>
                <c:pt idx="204" formatCode="0">
                  <c:v>76.8307173815748</c:v>
                </c:pt>
                <c:pt idx="205" formatCode="0">
                  <c:v>77.41115815912583</c:v>
                </c:pt>
                <c:pt idx="206" formatCode="0">
                  <c:v>77.98272675598507</c:v>
                </c:pt>
                <c:pt idx="207" formatCode="0">
                  <c:v>78.54555878562638</c:v>
                </c:pt>
                <c:pt idx="208" formatCode="0">
                  <c:v>79.09978778863821</c:v>
                </c:pt>
                <c:pt idx="209" formatCode="0">
                  <c:v>79.64554526440811</c:v>
                </c:pt>
                <c:pt idx="210" formatCode="0">
                  <c:v>80.18296070232297</c:v>
                </c:pt>
                <c:pt idx="211" formatCode="0">
                  <c:v>80.71216161249248</c:v>
                </c:pt>
                <c:pt idx="212" formatCode="0">
                  <c:v>81.2332735560027</c:v>
                </c:pt>
                <c:pt idx="213" formatCode="0">
                  <c:v>81.74642017470755</c:v>
                </c:pt>
                <c:pt idx="214" formatCode="0">
                  <c:v>82.25172322056465</c:v>
                </c:pt>
                <c:pt idx="215" formatCode="0">
                  <c:v>82.74930258452282</c:v>
                </c:pt>
                <c:pt idx="216" formatCode="0">
                  <c:v>83.23927632496817</c:v>
                </c:pt>
                <c:pt idx="217" formatCode="0">
                  <c:v>83.72176069573518</c:v>
                </c:pt>
                <c:pt idx="218" formatCode="0">
                  <c:v>84.19687017368975</c:v>
                </c:pt>
                <c:pt idx="219" formatCode="0">
                  <c:v>84.66471748589056</c:v>
                </c:pt>
                <c:pt idx="220" formatCode="0">
                  <c:v>85.12541363633542</c:v>
                </c:pt>
                <c:pt idx="221" formatCode="0">
                  <c:v>85.57906793229859</c:v>
                </c:pt>
                <c:pt idx="222" formatCode="0">
                  <c:v>86.02578801026561</c:v>
                </c:pt>
                <c:pt idx="223" formatCode="0">
                  <c:v>86.46567986147174</c:v>
                </c:pt>
                <c:pt idx="224" formatCode="0">
                  <c:v>86.89884785705007</c:v>
                </c:pt>
                <c:pt idx="225" formatCode="0">
                  <c:v>87.32539477279508</c:v>
                </c:pt>
                <c:pt idx="226" formatCode="0">
                  <c:v>87.74542181354786</c:v>
                </c:pt>
                <c:pt idx="227" formatCode="0">
                  <c:v>88.15902863720852</c:v>
                </c:pt>
                <c:pt idx="228" formatCode="0">
                  <c:v>88.56631337838152</c:v>
                </c:pt>
                <c:pt idx="229" formatCode="0">
                  <c:v>88.96737267165966</c:v>
                </c:pt>
                <c:pt idx="230" formatCode="0">
                  <c:v>89.36230167455211</c:v>
                </c:pt>
                <c:pt idx="231" formatCode="0">
                  <c:v>89.75119409006197</c:v>
                </c:pt>
                <c:pt idx="232" formatCode="0">
                  <c:v>90.13414218891884</c:v>
                </c:pt>
                <c:pt idx="233" formatCode="0">
                  <c:v>90.51123683147141</c:v>
                </c:pt>
                <c:pt idx="234" formatCode="0">
                  <c:v>90.88256748924544</c:v>
                </c:pt>
                <c:pt idx="235" formatCode="0">
                  <c:v>91.2482222661724</c:v>
                </c:pt>
                <c:pt idx="236" formatCode="0">
                  <c:v>91.60828791949329</c:v>
                </c:pt>
                <c:pt idx="237" formatCode="0">
                  <c:v>91.96284988034335</c:v>
                </c:pt>
                <c:pt idx="238" formatCode="0">
                  <c:v>92.31199227402179</c:v>
                </c:pt>
                <c:pt idx="239" formatCode="0">
                  <c:v>92.65579793995178</c:v>
                </c:pt>
                <c:pt idx="240" formatCode="0">
                  <c:v>92.99434845133548</c:v>
                </c:pt>
              </c:numCache>
            </c:numRef>
          </c:val>
        </c:ser>
        <c:ser>
          <c:idx val="7"/>
          <c:order val="7"/>
          <c:tx>
            <c:strRef>
              <c:f>' D-fir Even T@40H@80U00'!$AN$77</c:f>
              <c:strCache>
                <c:ptCount val="1"/>
                <c:pt idx="0">
                  <c:v>Energy from post-consumer residues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chemeClr val="accent1">
                  <a:lumMod val="40000"/>
                  <a:lumOff val="60000"/>
                </a:schemeClr>
              </a:bgClr>
            </a:pattFill>
          </c:spPr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T@40H@80U00'!$AN$78:$AN$318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0.0280163040283321</c:v>
                </c:pt>
                <c:pt idx="42" formatCode="0">
                  <c:v>0.0556043719277268</c:v>
                </c:pt>
                <c:pt idx="43" formatCode="0">
                  <c:v>0.0827707493932178</c:v>
                </c:pt>
                <c:pt idx="44" formatCode="0">
                  <c:v>0.109521882067272</c:v>
                </c:pt>
                <c:pt idx="45" formatCode="0">
                  <c:v>0.13586411706912</c:v>
                </c:pt>
                <c:pt idx="46" formatCode="0">
                  <c:v>0.161803704500705</c:v>
                </c:pt>
                <c:pt idx="47" formatCode="0">
                  <c:v>0.187346798929619</c:v>
                </c:pt>
                <c:pt idx="48" formatCode="0">
                  <c:v>0.212499460849369</c:v>
                </c:pt>
                <c:pt idx="49" formatCode="0">
                  <c:v>0.237267658117318</c:v>
                </c:pt>
                <c:pt idx="50" formatCode="0">
                  <c:v>0.261657267370658</c:v>
                </c:pt>
                <c:pt idx="51" formatCode="0">
                  <c:v>0.285674075420728</c:v>
                </c:pt>
                <c:pt idx="52" formatCode="0">
                  <c:v>0.309323780626026</c:v>
                </c:pt>
                <c:pt idx="53" formatCode="0">
                  <c:v>0.332611994244233</c:v>
                </c:pt>
                <c:pt idx="54" formatCode="0">
                  <c:v>0.355544241763571</c:v>
                </c:pt>
                <c:pt idx="55" formatCode="0">
                  <c:v>0.378125964213806</c:v>
                </c:pt>
                <c:pt idx="56" formatCode="0">
                  <c:v>0.400362519457224</c:v>
                </c:pt>
                <c:pt idx="57" formatCode="0">
                  <c:v>0.422259183459858</c:v>
                </c:pt>
                <c:pt idx="58" formatCode="0">
                  <c:v>0.443821151543301</c:v>
                </c:pt>
                <c:pt idx="59" formatCode="0">
                  <c:v>0.465053539617369</c:v>
                </c:pt>
                <c:pt idx="60" formatCode="0">
                  <c:v>0.485961385393932</c:v>
                </c:pt>
                <c:pt idx="61" formatCode="0">
                  <c:v>0.506549649582192</c:v>
                </c:pt>
                <c:pt idx="62" formatCode="0">
                  <c:v>0.526823217065683</c:v>
                </c:pt>
                <c:pt idx="63" formatCode="0">
                  <c:v>0.546786898061288</c:v>
                </c:pt>
                <c:pt idx="64" formatCode="0">
                  <c:v>0.566445429260537</c:v>
                </c:pt>
                <c:pt idx="65" formatCode="0">
                  <c:v>0.58580347495346</c:v>
                </c:pt>
                <c:pt idx="66" formatCode="0">
                  <c:v>0.604865628135259</c:v>
                </c:pt>
                <c:pt idx="67" formatCode="0">
                  <c:v>0.623636411596074</c:v>
                </c:pt>
                <c:pt idx="68" formatCode="0">
                  <c:v>0.642120278994075</c:v>
                </c:pt>
                <c:pt idx="69" formatCode="0">
                  <c:v>0.66032161591217</c:v>
                </c:pt>
                <c:pt idx="70" formatCode="0">
                  <c:v>0.678244740898549</c:v>
                </c:pt>
                <c:pt idx="71" formatCode="0">
                  <c:v>0.695893906491324</c:v>
                </c:pt>
                <c:pt idx="72" formatCode="0">
                  <c:v>0.713273300227512</c:v>
                </c:pt>
                <c:pt idx="73" formatCode="0">
                  <c:v>0.730387045636593</c:v>
                </c:pt>
                <c:pt idx="74" formatCode="0">
                  <c:v>0.747239203218879</c:v>
                </c:pt>
                <c:pt idx="75" formatCode="0">
                  <c:v>0.763833771408932</c:v>
                </c:pt>
                <c:pt idx="76" formatCode="0">
                  <c:v>0.780174687524253</c:v>
                </c:pt>
                <c:pt idx="77" formatCode="0">
                  <c:v>0.796265828699474</c:v>
                </c:pt>
                <c:pt idx="78" formatCode="0">
                  <c:v>0.812111012806265</c:v>
                </c:pt>
                <c:pt idx="79" formatCode="0">
                  <c:v>0.827713999359184</c:v>
                </c:pt>
                <c:pt idx="80" formatCode="0">
                  <c:v>0.843078490407681</c:v>
                </c:pt>
                <c:pt idx="81" formatCode="0">
                  <c:v>1.299076737569266</c:v>
                </c:pt>
                <c:pt idx="82" formatCode="0">
                  <c:v>1.748104938861518</c:v>
                </c:pt>
                <c:pt idx="83" formatCode="0">
                  <c:v>2.190269633157611</c:v>
                </c:pt>
                <c:pt idx="84" formatCode="0">
                  <c:v>2.625675730857715</c:v>
                </c:pt>
                <c:pt idx="85" formatCode="0">
                  <c:v>3.054426538780622</c:v>
                </c:pt>
                <c:pt idx="86" formatCode="0">
                  <c:v>3.476623784674863</c:v>
                </c:pt>
                <c:pt idx="87" formatCode="0">
                  <c:v>3.892367641355207</c:v>
                </c:pt>
                <c:pt idx="88" formatCode="0">
                  <c:v>4.301756750470198</c:v>
                </c:pt>
                <c:pt idx="89" formatCode="0">
                  <c:v>4.704888245906417</c:v>
                </c:pt>
                <c:pt idx="90" formatCode="0">
                  <c:v>5.101857776834982</c:v>
                </c:pt>
                <c:pt idx="91" formatCode="0">
                  <c:v>5.492759530405795</c:v>
                </c:pt>
                <c:pt idx="92" formatCode="0">
                  <c:v>5.877686254094918</c:v>
                </c:pt>
                <c:pt idx="93" formatCode="0">
                  <c:v>6.256729277710312</c:v>
                </c:pt>
                <c:pt idx="94" formatCode="0">
                  <c:v>6.629978535061263</c:v>
                </c:pt>
                <c:pt idx="95" formatCode="0">
                  <c:v>6.997522585296565</c:v>
                </c:pt>
                <c:pt idx="96" formatCode="0">
                  <c:v>7.359448633916543</c:v>
                </c:pt>
                <c:pt idx="97" formatCode="0">
                  <c:v>7.715842553463899</c:v>
                </c:pt>
                <c:pt idx="98" formatCode="0">
                  <c:v>8.066788903898304</c:v>
                </c:pt>
                <c:pt idx="99" formatCode="0">
                  <c:v>8.412370952659566</c:v>
                </c:pt>
                <c:pt idx="100" formatCode="0">
                  <c:v>8.752670694424084</c:v>
                </c:pt>
                <c:pt idx="101" formatCode="0">
                  <c:v>9.087768870559381</c:v>
                </c:pt>
                <c:pt idx="102" formatCode="0">
                  <c:v>9.417744988281226</c:v>
                </c:pt>
                <c:pt idx="103" formatCode="0">
                  <c:v>9.74267733951796</c:v>
                </c:pt>
                <c:pt idx="104" formatCode="0">
                  <c:v>10.06264301948645</c:v>
                </c:pt>
                <c:pt idx="105" formatCode="0">
                  <c:v>10.37771794498411</c:v>
                </c:pt>
                <c:pt idx="106" formatCode="0">
                  <c:v>10.68797687240137</c:v>
                </c:pt>
                <c:pt idx="107" formatCode="0">
                  <c:v>10.99349341545876</c:v>
                </c:pt>
                <c:pt idx="108" formatCode="0">
                  <c:v>11.2943400626729</c:v>
                </c:pt>
                <c:pt idx="109" formatCode="0">
                  <c:v>11.59058819455553</c:v>
                </c:pt>
                <c:pt idx="110" formatCode="0">
                  <c:v>11.88230810054961</c:v>
                </c:pt>
                <c:pt idx="111" formatCode="0">
                  <c:v>12.16956899570664</c:v>
                </c:pt>
                <c:pt idx="112" formatCode="0">
                  <c:v>12.45243903710891</c:v>
                </c:pt>
                <c:pt idx="113" formatCode="0">
                  <c:v>12.7309853400409</c:v>
                </c:pt>
                <c:pt idx="114" formatCode="0">
                  <c:v>13.00527399391337</c:v>
                </c:pt>
                <c:pt idx="115" formatCode="0">
                  <c:v>13.27537007794412</c:v>
                </c:pt>
                <c:pt idx="116" formatCode="0">
                  <c:v>13.54133767659902</c:v>
                </c:pt>
                <c:pt idx="117" formatCode="0">
                  <c:v>13.80323989479704</c:v>
                </c:pt>
                <c:pt idx="118" formatCode="0">
                  <c:v>14.06113887288289</c:v>
                </c:pt>
                <c:pt idx="119" formatCode="0">
                  <c:v>14.31509580137073</c:v>
                </c:pt>
                <c:pt idx="120" formatCode="0">
                  <c:v>14.56517093546262</c:v>
                </c:pt>
                <c:pt idx="121" formatCode="0">
                  <c:v>14.81142360934497</c:v>
                </c:pt>
                <c:pt idx="122" formatCode="0">
                  <c:v>15.05391225026647</c:v>
                </c:pt>
                <c:pt idx="123" formatCode="0">
                  <c:v>15.29269439240088</c:v>
                </c:pt>
                <c:pt idx="124" formatCode="0">
                  <c:v>15.52782669049793</c:v>
                </c:pt>
                <c:pt idx="125" formatCode="0">
                  <c:v>15.75936493332547</c:v>
                </c:pt>
                <c:pt idx="126" formatCode="0">
                  <c:v>15.98736405690626</c:v>
                </c:pt>
                <c:pt idx="127" formatCode="0">
                  <c:v>16.2118781575524</c:v>
                </c:pt>
                <c:pt idx="128" formatCode="0">
                  <c:v>16.43296050470044</c:v>
                </c:pt>
                <c:pt idx="129" formatCode="0">
                  <c:v>16.65066355355049</c:v>
                </c:pt>
                <c:pt idx="130" formatCode="0">
                  <c:v>16.86503895751194</c:v>
                </c:pt>
                <c:pt idx="131" formatCode="0">
                  <c:v>17.07613758045906</c:v>
                </c:pt>
                <c:pt idx="132" formatCode="0">
                  <c:v>17.28400950879923</c:v>
                </c:pt>
                <c:pt idx="133" formatCode="0">
                  <c:v>17.48870406335673</c:v>
                </c:pt>
                <c:pt idx="134" formatCode="0">
                  <c:v>17.69026981107484</c:v>
                </c:pt>
                <c:pt idx="135" formatCode="0">
                  <c:v>17.88875457653912</c:v>
                </c:pt>
                <c:pt idx="136" formatCode="0">
                  <c:v>18.08420545332453</c:v>
                </c:pt>
                <c:pt idx="137" formatCode="0">
                  <c:v>18.27666881516909</c:v>
                </c:pt>
                <c:pt idx="138" formatCode="0">
                  <c:v>18.46619032697679</c:v>
                </c:pt>
                <c:pt idx="139" formatCode="0">
                  <c:v>18.65281495565226</c:v>
                </c:pt>
                <c:pt idx="140" formatCode="0">
                  <c:v>18.83658698076992</c:v>
                </c:pt>
                <c:pt idx="141" formatCode="0">
                  <c:v>19.0175500050799</c:v>
                </c:pt>
                <c:pt idx="142" formatCode="0">
                  <c:v>19.19574696485358</c:v>
                </c:pt>
                <c:pt idx="143" formatCode="0">
                  <c:v>19.37122014007078</c:v>
                </c:pt>
                <c:pt idx="144" formatCode="0">
                  <c:v>19.54401116445141</c:v>
                </c:pt>
                <c:pt idx="145" formatCode="0">
                  <c:v>19.71416103533367</c:v>
                </c:pt>
                <c:pt idx="146" formatCode="0">
                  <c:v>19.88171012340132</c:v>
                </c:pt>
                <c:pt idx="147" formatCode="0">
                  <c:v>20.04669818226224</c:v>
                </c:pt>
                <c:pt idx="148" formatCode="0">
                  <c:v>20.20916435788061</c:v>
                </c:pt>
                <c:pt idx="149" formatCode="0">
                  <c:v>20.36914719786486</c:v>
                </c:pt>
                <c:pt idx="150" formatCode="0">
                  <c:v>20.52668466061368</c:v>
                </c:pt>
                <c:pt idx="151" formatCode="0">
                  <c:v>20.68181412432232</c:v>
                </c:pt>
                <c:pt idx="152" formatCode="0">
                  <c:v>20.83457239585101</c:v>
                </c:pt>
                <c:pt idx="153" formatCode="0">
                  <c:v>20.98499571945808</c:v>
                </c:pt>
                <c:pt idx="154" formatCode="0">
                  <c:v>21.13311978539939</c:v>
                </c:pt>
                <c:pt idx="155" formatCode="0">
                  <c:v>21.27897973839644</c:v>
                </c:pt>
                <c:pt idx="156" formatCode="0">
                  <c:v>21.42261018597495</c:v>
                </c:pt>
                <c:pt idx="157" formatCode="0">
                  <c:v>21.56404520667608</c:v>
                </c:pt>
                <c:pt idx="158" formatCode="0">
                  <c:v>21.70331835814208</c:v>
                </c:pt>
                <c:pt idx="159" formatCode="0">
                  <c:v>21.84046268507832</c:v>
                </c:pt>
                <c:pt idx="160" formatCode="0">
                  <c:v>21.97551072709369</c:v>
                </c:pt>
                <c:pt idx="161" formatCode="0">
                  <c:v>20.55984729208191</c:v>
                </c:pt>
                <c:pt idx="162" formatCode="0">
                  <c:v>21.12211705196335</c:v>
                </c:pt>
                <c:pt idx="163" formatCode="0">
                  <c:v>21.67579237964749</c:v>
                </c:pt>
                <c:pt idx="164" formatCode="0">
                  <c:v>22.22100464315389</c:v>
                </c:pt>
                <c:pt idx="165" formatCode="0">
                  <c:v>22.7578832025094</c:v>
                </c:pt>
                <c:pt idx="166" formatCode="0">
                  <c:v>23.28655544044095</c:v>
                </c:pt>
                <c:pt idx="167" formatCode="0">
                  <c:v>23.80714679259902</c:v>
                </c:pt>
                <c:pt idx="168" formatCode="0">
                  <c:v>24.31978077731915</c:v>
                </c:pt>
                <c:pt idx="169" formatCode="0">
                  <c:v>24.82457902492863</c:v>
                </c:pt>
                <c:pt idx="170" formatCode="0">
                  <c:v>25.32166130660514</c:v>
                </c:pt>
                <c:pt idx="171" formatCode="0">
                  <c:v>25.81114556279431</c:v>
                </c:pt>
                <c:pt idx="172" formatCode="0">
                  <c:v>26.2931479311929</c:v>
                </c:pt>
                <c:pt idx="173" formatCode="0">
                  <c:v>26.76778277430434</c:v>
                </c:pt>
                <c:pt idx="174" formatCode="0">
                  <c:v>27.2351627065729</c:v>
                </c:pt>
                <c:pt idx="175" formatCode="0">
                  <c:v>27.69539862110324</c:v>
                </c:pt>
                <c:pt idx="176" formatCode="0">
                  <c:v>28.14859971597153</c:v>
                </c:pt>
                <c:pt idx="177" formatCode="0">
                  <c:v>28.59487352013439</c:v>
                </c:pt>
                <c:pt idx="178" formatCode="0">
                  <c:v>29.03432591894172</c:v>
                </c:pt>
                <c:pt idx="179" formatCode="0">
                  <c:v>29.46706117925972</c:v>
                </c:pt>
                <c:pt idx="180" formatCode="0">
                  <c:v>29.89318197420978</c:v>
                </c:pt>
                <c:pt idx="181" formatCode="0">
                  <c:v>30.31278940752924</c:v>
                </c:pt>
                <c:pt idx="182" formatCode="0">
                  <c:v>30.72598303755987</c:v>
                </c:pt>
                <c:pt idx="183" formatCode="0">
                  <c:v>31.13286090086957</c:v>
                </c:pt>
                <c:pt idx="184" formatCode="0">
                  <c:v>31.53351953551307</c:v>
                </c:pt>
                <c:pt idx="185" formatCode="0">
                  <c:v>31.92805400393708</c:v>
                </c:pt>
                <c:pt idx="186" formatCode="0">
                  <c:v>32.31655791553536</c:v>
                </c:pt>
                <c:pt idx="187" formatCode="0">
                  <c:v>32.6991234488589</c:v>
                </c:pt>
                <c:pt idx="188" formatCode="0">
                  <c:v>33.07584137348684</c:v>
                </c:pt>
                <c:pt idx="189" formatCode="0">
                  <c:v>33.4468010715628</c:v>
                </c:pt>
                <c:pt idx="190" formatCode="0">
                  <c:v>33.81209055900231</c:v>
                </c:pt>
                <c:pt idx="191" formatCode="0">
                  <c:v>34.17179650637584</c:v>
                </c:pt>
                <c:pt idx="192" formatCode="0">
                  <c:v>34.52600425947283</c:v>
                </c:pt>
                <c:pt idx="193" formatCode="0">
                  <c:v>34.87479785955118</c:v>
                </c:pt>
                <c:pt idx="194" formatCode="0">
                  <c:v>35.21826006327744</c:v>
                </c:pt>
                <c:pt idx="195" formatCode="0">
                  <c:v>35.55647236236207</c:v>
                </c:pt>
                <c:pt idx="196" formatCode="0">
                  <c:v>35.88951500289457</c:v>
                </c:pt>
                <c:pt idx="197" formatCode="0">
                  <c:v>36.21746700438316</c:v>
                </c:pt>
                <c:pt idx="198" formatCode="0">
                  <c:v>36.54040617850335</c:v>
                </c:pt>
                <c:pt idx="199" formatCode="0">
                  <c:v>36.85840914755997</c:v>
                </c:pt>
                <c:pt idx="200" formatCode="0">
                  <c:v>37.17155136266696</c:v>
                </c:pt>
                <c:pt idx="201" formatCode="0">
                  <c:v>37.47990712164939</c:v>
                </c:pt>
                <c:pt idx="202" formatCode="0">
                  <c:v>37.78354958667168</c:v>
                </c:pt>
                <c:pt idx="203" formatCode="0">
                  <c:v>38.08255080159651</c:v>
                </c:pt>
                <c:pt idx="204" formatCode="0">
                  <c:v>38.37698170907831</c:v>
                </c:pt>
                <c:pt idx="205" formatCode="0">
                  <c:v>38.6669121673955</c:v>
                </c:pt>
                <c:pt idx="206" formatCode="0">
                  <c:v>38.95241096702549</c:v>
                </c:pt>
                <c:pt idx="207" formatCode="0">
                  <c:v>39.2335458469662</c:v>
                </c:pt>
                <c:pt idx="208" formatCode="0">
                  <c:v>39.51038351080828</c:v>
                </c:pt>
                <c:pt idx="209" formatCode="0">
                  <c:v>39.78298964256147</c:v>
                </c:pt>
                <c:pt idx="210" formatCode="0">
                  <c:v>40.05142892223923</c:v>
                </c:pt>
                <c:pt idx="211" formatCode="0">
                  <c:v>40.31576504120501</c:v>
                </c:pt>
                <c:pt idx="212" formatCode="0">
                  <c:v>40.57606071728404</c:v>
                </c:pt>
                <c:pt idx="213" formatCode="0">
                  <c:v>40.83237770964411</c:v>
                </c:pt>
                <c:pt idx="214" formatCode="0">
                  <c:v>41.08477683344885</c:v>
                </c:pt>
                <c:pt idx="215" formatCode="0">
                  <c:v>41.3333179742871</c:v>
                </c:pt>
                <c:pt idx="216" formatCode="0">
                  <c:v>41.57806010238168</c:v>
                </c:pt>
                <c:pt idx="217" formatCode="0">
                  <c:v>41.81906128658098</c:v>
                </c:pt>
                <c:pt idx="218" formatCode="0">
                  <c:v>42.0563787081367</c:v>
                </c:pt>
                <c:pt idx="219" formatCode="0">
                  <c:v>42.29006867427098</c:v>
                </c:pt>
                <c:pt idx="220" formatCode="0">
                  <c:v>42.52018663153615</c:v>
                </c:pt>
                <c:pt idx="221" formatCode="0">
                  <c:v>42.7467871789703</c:v>
                </c:pt>
                <c:pt idx="222" formatCode="0">
                  <c:v>42.96992408105172</c:v>
                </c:pt>
                <c:pt idx="223" formatCode="0">
                  <c:v>43.18965028045539</c:v>
                </c:pt>
                <c:pt idx="224" formatCode="0">
                  <c:v>43.40601791061439</c:v>
                </c:pt>
                <c:pt idx="225" formatCode="0">
                  <c:v>43.61907830808942</c:v>
                </c:pt>
                <c:pt idx="226" formatCode="0">
                  <c:v>43.82888202474916</c:v>
                </c:pt>
                <c:pt idx="227" formatCode="0">
                  <c:v>44.03547883976447</c:v>
                </c:pt>
                <c:pt idx="228" formatCode="0">
                  <c:v>44.23891777141931</c:v>
                </c:pt>
                <c:pt idx="229" formatCode="0">
                  <c:v>44.43924708874106</c:v>
                </c:pt>
                <c:pt idx="230" formatCode="0">
                  <c:v>44.63651432295307</c:v>
                </c:pt>
                <c:pt idx="231" formatCode="0">
                  <c:v>44.83076627875221</c:v>
                </c:pt>
                <c:pt idx="232" formatCode="0">
                  <c:v>45.02204904541399</c:v>
                </c:pt>
                <c:pt idx="233" formatCode="0">
                  <c:v>45.21040800772795</c:v>
                </c:pt>
                <c:pt idx="234" formatCode="0">
                  <c:v>45.39588785676594</c:v>
                </c:pt>
                <c:pt idx="235" formatCode="0">
                  <c:v>45.57853260048568</c:v>
                </c:pt>
                <c:pt idx="236" formatCode="0">
                  <c:v>45.75838557417246</c:v>
                </c:pt>
                <c:pt idx="237" formatCode="0">
                  <c:v>45.93548945072094</c:v>
                </c:pt>
                <c:pt idx="238" formatCode="0">
                  <c:v>46.10988625076012</c:v>
                </c:pt>
                <c:pt idx="239" formatCode="0">
                  <c:v>46.28161735262326</c:v>
                </c:pt>
                <c:pt idx="240" formatCode="0">
                  <c:v>46.45072350216557</c:v>
                </c:pt>
              </c:numCache>
            </c:numRef>
          </c:val>
        </c:ser>
        <c:ser>
          <c:idx val="8"/>
          <c:order val="8"/>
          <c:tx>
            <c:strRef>
              <c:f>' D-fir Even T@40H@80U00'!$AO$77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spPr>
            <a:pattFill prst="narHorz">
              <a:fgClr>
                <a:schemeClr val="bg1"/>
              </a:fgClr>
              <a:bgClr>
                <a:schemeClr val="accent6"/>
              </a:bgClr>
            </a:pattFill>
          </c:spPr>
          <c:invertIfNegative val="0"/>
          <c:cat>
            <c:numRef>
              <c:f>' D-fir Even T@40H@80U00'!$AE$78:$AE$318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 D-fir Even T@40H@80U00'!$AO$78:$AO$318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53.50011590924044</c:v>
                </c:pt>
                <c:pt idx="81" formatCode="0">
                  <c:v>53.50011590924044</c:v>
                </c:pt>
                <c:pt idx="82" formatCode="0">
                  <c:v>53.50011590924044</c:v>
                </c:pt>
                <c:pt idx="83" formatCode="0">
                  <c:v>53.50011590924044</c:v>
                </c:pt>
                <c:pt idx="84" formatCode="0">
                  <c:v>53.50011590924044</c:v>
                </c:pt>
                <c:pt idx="85" formatCode="0">
                  <c:v>53.50011590924044</c:v>
                </c:pt>
                <c:pt idx="86" formatCode="0">
                  <c:v>53.50011590924044</c:v>
                </c:pt>
                <c:pt idx="87" formatCode="0">
                  <c:v>53.50011590924044</c:v>
                </c:pt>
                <c:pt idx="88" formatCode="0">
                  <c:v>53.50011590924044</c:v>
                </c:pt>
                <c:pt idx="89" formatCode="0">
                  <c:v>53.50011590924044</c:v>
                </c:pt>
                <c:pt idx="90" formatCode="0">
                  <c:v>53.50011590924044</c:v>
                </c:pt>
                <c:pt idx="91" formatCode="0">
                  <c:v>53.50011590924044</c:v>
                </c:pt>
                <c:pt idx="92" formatCode="0">
                  <c:v>53.50011590924044</c:v>
                </c:pt>
                <c:pt idx="93" formatCode="0">
                  <c:v>53.50011590924044</c:v>
                </c:pt>
                <c:pt idx="94" formatCode="0">
                  <c:v>53.50011590924044</c:v>
                </c:pt>
                <c:pt idx="95" formatCode="0">
                  <c:v>53.50011590924044</c:v>
                </c:pt>
                <c:pt idx="96" formatCode="0">
                  <c:v>53.50011590924044</c:v>
                </c:pt>
                <c:pt idx="97" formatCode="0">
                  <c:v>53.50011590924044</c:v>
                </c:pt>
                <c:pt idx="98" formatCode="0">
                  <c:v>53.50011590924044</c:v>
                </c:pt>
                <c:pt idx="99" formatCode="0">
                  <c:v>53.50011590924044</c:v>
                </c:pt>
                <c:pt idx="100" formatCode="0">
                  <c:v>53.50011590924044</c:v>
                </c:pt>
                <c:pt idx="101" formatCode="0">
                  <c:v>53.50011590924044</c:v>
                </c:pt>
                <c:pt idx="102" formatCode="0">
                  <c:v>53.50011590924044</c:v>
                </c:pt>
                <c:pt idx="103" formatCode="0">
                  <c:v>53.50011590924044</c:v>
                </c:pt>
                <c:pt idx="104" formatCode="0">
                  <c:v>53.50011590924044</c:v>
                </c:pt>
                <c:pt idx="105" formatCode="0">
                  <c:v>53.50011590924044</c:v>
                </c:pt>
                <c:pt idx="106" formatCode="0">
                  <c:v>53.50011590924044</c:v>
                </c:pt>
                <c:pt idx="107" formatCode="0">
                  <c:v>53.50011590924044</c:v>
                </c:pt>
                <c:pt idx="108" formatCode="0">
                  <c:v>53.50011590924044</c:v>
                </c:pt>
                <c:pt idx="109" formatCode="0">
                  <c:v>53.50011590924044</c:v>
                </c:pt>
                <c:pt idx="110" formatCode="0">
                  <c:v>53.50011590924044</c:v>
                </c:pt>
                <c:pt idx="111" formatCode="0">
                  <c:v>53.50011590924044</c:v>
                </c:pt>
                <c:pt idx="112" formatCode="0">
                  <c:v>53.50011590924044</c:v>
                </c:pt>
                <c:pt idx="113" formatCode="0">
                  <c:v>53.50011590924044</c:v>
                </c:pt>
                <c:pt idx="114" formatCode="0">
                  <c:v>53.50011590924044</c:v>
                </c:pt>
                <c:pt idx="115" formatCode="0">
                  <c:v>53.50011590924044</c:v>
                </c:pt>
                <c:pt idx="116" formatCode="0">
                  <c:v>53.50011590924044</c:v>
                </c:pt>
                <c:pt idx="117" formatCode="0">
                  <c:v>53.50011590924044</c:v>
                </c:pt>
                <c:pt idx="118" formatCode="0">
                  <c:v>53.50011590924044</c:v>
                </c:pt>
                <c:pt idx="119" formatCode="0">
                  <c:v>53.50011590924044</c:v>
                </c:pt>
                <c:pt idx="120" formatCode="0">
                  <c:v>53.50011590924044</c:v>
                </c:pt>
                <c:pt idx="121" formatCode="0">
                  <c:v>53.50011590924044</c:v>
                </c:pt>
                <c:pt idx="122" formatCode="0">
                  <c:v>53.50011590924044</c:v>
                </c:pt>
                <c:pt idx="123" formatCode="0">
                  <c:v>53.50011590924044</c:v>
                </c:pt>
                <c:pt idx="124" formatCode="0">
                  <c:v>53.50011590924044</c:v>
                </c:pt>
                <c:pt idx="125" formatCode="0">
                  <c:v>53.50011590924044</c:v>
                </c:pt>
                <c:pt idx="126" formatCode="0">
                  <c:v>53.50011590924044</c:v>
                </c:pt>
                <c:pt idx="127" formatCode="0">
                  <c:v>53.50011590924044</c:v>
                </c:pt>
                <c:pt idx="128" formatCode="0">
                  <c:v>53.50011590924044</c:v>
                </c:pt>
                <c:pt idx="129" formatCode="0">
                  <c:v>53.50011590924044</c:v>
                </c:pt>
                <c:pt idx="130" formatCode="0">
                  <c:v>53.50011590924044</c:v>
                </c:pt>
                <c:pt idx="131" formatCode="0">
                  <c:v>53.50011590924044</c:v>
                </c:pt>
                <c:pt idx="132" formatCode="0">
                  <c:v>53.50011590924044</c:v>
                </c:pt>
                <c:pt idx="133" formatCode="0">
                  <c:v>53.50011590924044</c:v>
                </c:pt>
                <c:pt idx="134" formatCode="0">
                  <c:v>53.50011590924044</c:v>
                </c:pt>
                <c:pt idx="135" formatCode="0">
                  <c:v>53.50011590924044</c:v>
                </c:pt>
                <c:pt idx="136" formatCode="0">
                  <c:v>53.50011590924044</c:v>
                </c:pt>
                <c:pt idx="137" formatCode="0">
                  <c:v>53.50011590924044</c:v>
                </c:pt>
                <c:pt idx="138" formatCode="0">
                  <c:v>53.50011590924044</c:v>
                </c:pt>
                <c:pt idx="139" formatCode="0">
                  <c:v>53.50011590924044</c:v>
                </c:pt>
                <c:pt idx="140" formatCode="0">
                  <c:v>53.50011590924044</c:v>
                </c:pt>
                <c:pt idx="141" formatCode="0">
                  <c:v>53.50011590924044</c:v>
                </c:pt>
                <c:pt idx="142" formatCode="0">
                  <c:v>53.50011590924044</c:v>
                </c:pt>
                <c:pt idx="143" formatCode="0">
                  <c:v>53.50011590924044</c:v>
                </c:pt>
                <c:pt idx="144" formatCode="0">
                  <c:v>53.50011590924044</c:v>
                </c:pt>
                <c:pt idx="145" formatCode="0">
                  <c:v>53.50011590924044</c:v>
                </c:pt>
                <c:pt idx="146" formatCode="0">
                  <c:v>53.50011590924044</c:v>
                </c:pt>
                <c:pt idx="147" formatCode="0">
                  <c:v>53.50011590924044</c:v>
                </c:pt>
                <c:pt idx="148" formatCode="0">
                  <c:v>53.50011590924044</c:v>
                </c:pt>
                <c:pt idx="149" formatCode="0">
                  <c:v>53.50011590924044</c:v>
                </c:pt>
                <c:pt idx="150" formatCode="0">
                  <c:v>53.50011590924044</c:v>
                </c:pt>
                <c:pt idx="151" formatCode="0">
                  <c:v>53.50011590924044</c:v>
                </c:pt>
                <c:pt idx="152" formatCode="0">
                  <c:v>53.50011590924044</c:v>
                </c:pt>
                <c:pt idx="153" formatCode="0">
                  <c:v>53.50011590924044</c:v>
                </c:pt>
                <c:pt idx="154" formatCode="0">
                  <c:v>53.50011590924044</c:v>
                </c:pt>
                <c:pt idx="155" formatCode="0">
                  <c:v>53.50011590924044</c:v>
                </c:pt>
                <c:pt idx="156" formatCode="0">
                  <c:v>53.50011590924044</c:v>
                </c:pt>
                <c:pt idx="157" formatCode="0">
                  <c:v>53.50011590924044</c:v>
                </c:pt>
                <c:pt idx="158" formatCode="0">
                  <c:v>53.50011590924044</c:v>
                </c:pt>
                <c:pt idx="159" formatCode="0">
                  <c:v>53.50011590924044</c:v>
                </c:pt>
                <c:pt idx="160" formatCode="0">
                  <c:v>53.50011590924044</c:v>
                </c:pt>
                <c:pt idx="161" formatCode="0">
                  <c:v>73.58751617360302</c:v>
                </c:pt>
                <c:pt idx="162" formatCode="0">
                  <c:v>73.58751617360302</c:v>
                </c:pt>
                <c:pt idx="163" formatCode="0">
                  <c:v>73.58751617360302</c:v>
                </c:pt>
                <c:pt idx="164" formatCode="0">
                  <c:v>73.58751617360302</c:v>
                </c:pt>
                <c:pt idx="165" formatCode="0">
                  <c:v>73.58751617360302</c:v>
                </c:pt>
                <c:pt idx="166" formatCode="0">
                  <c:v>73.58751617360302</c:v>
                </c:pt>
                <c:pt idx="167" formatCode="0">
                  <c:v>73.58751617360302</c:v>
                </c:pt>
                <c:pt idx="168" formatCode="0">
                  <c:v>73.58751617360302</c:v>
                </c:pt>
                <c:pt idx="169" formatCode="0">
                  <c:v>73.58751617360302</c:v>
                </c:pt>
                <c:pt idx="170" formatCode="0">
                  <c:v>73.58751617360302</c:v>
                </c:pt>
                <c:pt idx="171" formatCode="0">
                  <c:v>73.58751617360302</c:v>
                </c:pt>
                <c:pt idx="172" formatCode="0">
                  <c:v>73.58751617360302</c:v>
                </c:pt>
                <c:pt idx="173" formatCode="0">
                  <c:v>73.58751617360302</c:v>
                </c:pt>
                <c:pt idx="174" formatCode="0">
                  <c:v>73.58751617360302</c:v>
                </c:pt>
                <c:pt idx="175" formatCode="0">
                  <c:v>73.58751617360302</c:v>
                </c:pt>
                <c:pt idx="176" formatCode="0">
                  <c:v>73.58751617360302</c:v>
                </c:pt>
                <c:pt idx="177" formatCode="0">
                  <c:v>73.58751617360302</c:v>
                </c:pt>
                <c:pt idx="178" formatCode="0">
                  <c:v>73.58751617360302</c:v>
                </c:pt>
                <c:pt idx="179" formatCode="0">
                  <c:v>73.58751617360302</c:v>
                </c:pt>
                <c:pt idx="180" formatCode="0">
                  <c:v>73.58751617360302</c:v>
                </c:pt>
                <c:pt idx="181" formatCode="0">
                  <c:v>73.58751617360302</c:v>
                </c:pt>
                <c:pt idx="182" formatCode="0">
                  <c:v>73.58751617360302</c:v>
                </c:pt>
                <c:pt idx="183" formatCode="0">
                  <c:v>73.58751617360302</c:v>
                </c:pt>
                <c:pt idx="184" formatCode="0">
                  <c:v>73.58751617360302</c:v>
                </c:pt>
                <c:pt idx="185" formatCode="0">
                  <c:v>73.58751617360302</c:v>
                </c:pt>
                <c:pt idx="186" formatCode="0">
                  <c:v>73.58751617360302</c:v>
                </c:pt>
                <c:pt idx="187" formatCode="0">
                  <c:v>73.58751617360302</c:v>
                </c:pt>
                <c:pt idx="188" formatCode="0">
                  <c:v>73.58751617360302</c:v>
                </c:pt>
                <c:pt idx="189" formatCode="0">
                  <c:v>73.58751617360302</c:v>
                </c:pt>
                <c:pt idx="190" formatCode="0">
                  <c:v>73.58751617360302</c:v>
                </c:pt>
                <c:pt idx="191" formatCode="0">
                  <c:v>73.58751617360302</c:v>
                </c:pt>
                <c:pt idx="192" formatCode="0">
                  <c:v>73.58751617360302</c:v>
                </c:pt>
                <c:pt idx="193" formatCode="0">
                  <c:v>73.58751617360302</c:v>
                </c:pt>
                <c:pt idx="194" formatCode="0">
                  <c:v>73.58751617360302</c:v>
                </c:pt>
                <c:pt idx="195" formatCode="0">
                  <c:v>73.58751617360302</c:v>
                </c:pt>
                <c:pt idx="196" formatCode="0">
                  <c:v>73.58751617360302</c:v>
                </c:pt>
                <c:pt idx="197" formatCode="0">
                  <c:v>73.58751617360302</c:v>
                </c:pt>
                <c:pt idx="198" formatCode="0">
                  <c:v>73.58751617360302</c:v>
                </c:pt>
                <c:pt idx="199" formatCode="0">
                  <c:v>73.58751617360302</c:v>
                </c:pt>
                <c:pt idx="200" formatCode="0">
                  <c:v>73.58751617360302</c:v>
                </c:pt>
                <c:pt idx="201" formatCode="0">
                  <c:v>73.58751617360302</c:v>
                </c:pt>
                <c:pt idx="202" formatCode="0">
                  <c:v>73.58751617360302</c:v>
                </c:pt>
                <c:pt idx="203" formatCode="0">
                  <c:v>73.58751617360302</c:v>
                </c:pt>
                <c:pt idx="204" formatCode="0">
                  <c:v>73.58751617360302</c:v>
                </c:pt>
                <c:pt idx="205" formatCode="0">
                  <c:v>73.58751617360302</c:v>
                </c:pt>
                <c:pt idx="206" formatCode="0">
                  <c:v>73.58751617360302</c:v>
                </c:pt>
                <c:pt idx="207" formatCode="0">
                  <c:v>73.58751617360302</c:v>
                </c:pt>
                <c:pt idx="208" formatCode="0">
                  <c:v>73.58751617360302</c:v>
                </c:pt>
                <c:pt idx="209" formatCode="0">
                  <c:v>73.58751617360302</c:v>
                </c:pt>
                <c:pt idx="210" formatCode="0">
                  <c:v>73.58751617360302</c:v>
                </c:pt>
                <c:pt idx="211" formatCode="0">
                  <c:v>73.58751617360302</c:v>
                </c:pt>
                <c:pt idx="212" formatCode="0">
                  <c:v>73.58751617360302</c:v>
                </c:pt>
                <c:pt idx="213" formatCode="0">
                  <c:v>73.58751617360302</c:v>
                </c:pt>
                <c:pt idx="214" formatCode="0">
                  <c:v>73.58751617360302</c:v>
                </c:pt>
                <c:pt idx="215" formatCode="0">
                  <c:v>73.58751617360302</c:v>
                </c:pt>
                <c:pt idx="216" formatCode="0">
                  <c:v>73.58751617360302</c:v>
                </c:pt>
                <c:pt idx="217" formatCode="0">
                  <c:v>73.58751617360302</c:v>
                </c:pt>
                <c:pt idx="218" formatCode="0">
                  <c:v>73.58751617360302</c:v>
                </c:pt>
                <c:pt idx="219" formatCode="0">
                  <c:v>73.58751617360302</c:v>
                </c:pt>
                <c:pt idx="220" formatCode="0">
                  <c:v>73.58751617360302</c:v>
                </c:pt>
                <c:pt idx="221" formatCode="0">
                  <c:v>73.58751617360302</c:v>
                </c:pt>
                <c:pt idx="222" formatCode="0">
                  <c:v>73.58751617360302</c:v>
                </c:pt>
                <c:pt idx="223" formatCode="0">
                  <c:v>73.58751617360302</c:v>
                </c:pt>
                <c:pt idx="224" formatCode="0">
                  <c:v>73.58751617360302</c:v>
                </c:pt>
                <c:pt idx="225" formatCode="0">
                  <c:v>73.58751617360302</c:v>
                </c:pt>
                <c:pt idx="226" formatCode="0">
                  <c:v>73.58751617360302</c:v>
                </c:pt>
                <c:pt idx="227" formatCode="0">
                  <c:v>73.58751617360302</c:v>
                </c:pt>
                <c:pt idx="228" formatCode="0">
                  <c:v>73.58751617360302</c:v>
                </c:pt>
                <c:pt idx="229" formatCode="0">
                  <c:v>73.58751617360302</c:v>
                </c:pt>
                <c:pt idx="230" formatCode="0">
                  <c:v>73.58751617360302</c:v>
                </c:pt>
                <c:pt idx="231" formatCode="0">
                  <c:v>73.58751617360302</c:v>
                </c:pt>
                <c:pt idx="232" formatCode="0">
                  <c:v>73.58751617360302</c:v>
                </c:pt>
                <c:pt idx="233" formatCode="0">
                  <c:v>73.58751617360302</c:v>
                </c:pt>
                <c:pt idx="234" formatCode="0">
                  <c:v>73.58751617360302</c:v>
                </c:pt>
                <c:pt idx="235" formatCode="0">
                  <c:v>73.58751617360302</c:v>
                </c:pt>
                <c:pt idx="236" formatCode="0">
                  <c:v>73.58751617360302</c:v>
                </c:pt>
                <c:pt idx="237" formatCode="0">
                  <c:v>73.58751617360302</c:v>
                </c:pt>
                <c:pt idx="238" formatCode="0">
                  <c:v>73.58751617360302</c:v>
                </c:pt>
                <c:pt idx="239" formatCode="0">
                  <c:v>73.58751617360302</c:v>
                </c:pt>
                <c:pt idx="240" formatCode="0">
                  <c:v>73.58751617360302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50354776"/>
        <c:axId val="-2050349256"/>
      </c:barChart>
      <c:lineChart>
        <c:grouping val="standard"/>
        <c:varyColors val="0"/>
        <c:ser>
          <c:idx val="0"/>
          <c:order val="0"/>
          <c:tx>
            <c:strRef>
              <c:f>' D-fir Even T@40H@80U00'!$AG$77</c:f>
              <c:strCache>
                <c:ptCount val="1"/>
                <c:pt idx="0">
                  <c:v>Let-grow forest</c:v>
                </c:pt>
              </c:strCache>
            </c:strRef>
          </c:tx>
          <c:marker>
            <c:symbol val="none"/>
          </c:marker>
          <c:val>
            <c:numRef>
              <c:f>' D-fir Even T@40H@80U00'!$AG$78:$AG$318</c:f>
              <c:numCache>
                <c:formatCode>0</c:formatCode>
                <c:ptCount val="24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55.74663608176077</c:v>
                </c:pt>
                <c:pt idx="42">
                  <c:v>59.24762029036885</c:v>
                </c:pt>
                <c:pt idx="43">
                  <c:v>62.74860449897693</c:v>
                </c:pt>
                <c:pt idx="44">
                  <c:v>66.24958870758502</c:v>
                </c:pt>
                <c:pt idx="45">
                  <c:v>69.75057291619311</c:v>
                </c:pt>
                <c:pt idx="46">
                  <c:v>73.2515571248012</c:v>
                </c:pt>
                <c:pt idx="47">
                  <c:v>76.75254133340928</c:v>
                </c:pt>
                <c:pt idx="48">
                  <c:v>80.25352554201737</c:v>
                </c:pt>
                <c:pt idx="49">
                  <c:v>83.75450975062545</c:v>
                </c:pt>
                <c:pt idx="50">
                  <c:v>87.25549395923354</c:v>
                </c:pt>
                <c:pt idx="51">
                  <c:v>90.75647816784164</c:v>
                </c:pt>
                <c:pt idx="52">
                  <c:v>94.25746237644972</c:v>
                </c:pt>
                <c:pt idx="53">
                  <c:v>97.75844658505781</c:v>
                </c:pt>
                <c:pt idx="54">
                  <c:v>101.2594307936659</c:v>
                </c:pt>
                <c:pt idx="55">
                  <c:v>104.760415002274</c:v>
                </c:pt>
                <c:pt idx="56">
                  <c:v>108.2613992108821</c:v>
                </c:pt>
                <c:pt idx="57">
                  <c:v>111.7623834194902</c:v>
                </c:pt>
                <c:pt idx="58">
                  <c:v>115.2633676280983</c:v>
                </c:pt>
                <c:pt idx="59">
                  <c:v>118.7643518367063</c:v>
                </c:pt>
                <c:pt idx="60">
                  <c:v>122.2653360453144</c:v>
                </c:pt>
                <c:pt idx="61">
                  <c:v>125.7663202539225</c:v>
                </c:pt>
                <c:pt idx="62">
                  <c:v>129.2673044625306</c:v>
                </c:pt>
                <c:pt idx="63">
                  <c:v>132.7682886711387</c:v>
                </c:pt>
                <c:pt idx="64">
                  <c:v>136.2692728797468</c:v>
                </c:pt>
                <c:pt idx="65">
                  <c:v>139.7702570883549</c:v>
                </c:pt>
                <c:pt idx="66">
                  <c:v>143.271241296963</c:v>
                </c:pt>
                <c:pt idx="67">
                  <c:v>146.772225505571</c:v>
                </c:pt>
                <c:pt idx="68">
                  <c:v>150.2732097141791</c:v>
                </c:pt>
                <c:pt idx="69">
                  <c:v>153.7741939227872</c:v>
                </c:pt>
                <c:pt idx="70">
                  <c:v>157.2751781313953</c:v>
                </c:pt>
                <c:pt idx="71">
                  <c:v>160.7761623400034</c:v>
                </c:pt>
                <c:pt idx="72">
                  <c:v>164.2771465486115</c:v>
                </c:pt>
                <c:pt idx="73">
                  <c:v>167.7781307572196</c:v>
                </c:pt>
                <c:pt idx="74">
                  <c:v>171.2791149658277</c:v>
                </c:pt>
                <c:pt idx="75">
                  <c:v>174.7800991744357</c:v>
                </c:pt>
                <c:pt idx="76">
                  <c:v>178.2810833830438</c:v>
                </c:pt>
                <c:pt idx="77">
                  <c:v>181.7820675916519</c:v>
                </c:pt>
                <c:pt idx="78">
                  <c:v>185.28305180026</c:v>
                </c:pt>
                <c:pt idx="79">
                  <c:v>188.7840360088681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  <c:pt idx="161">
                  <c:v>249.6906745755</c:v>
                </c:pt>
                <c:pt idx="162">
                  <c:v>249.8689494383705</c:v>
                </c:pt>
                <c:pt idx="163">
                  <c:v>250.0420365953062</c:v>
                </c:pt>
                <c:pt idx="164">
                  <c:v>250.2100846602024</c:v>
                </c:pt>
                <c:pt idx="165">
                  <c:v>250.3732381272869</c:v>
                </c:pt>
                <c:pt idx="166">
                  <c:v>250.5316374771345</c:v>
                </c:pt>
                <c:pt idx="167">
                  <c:v>250.6854192804525</c:v>
                </c:pt>
                <c:pt idx="168">
                  <c:v>250.8347162996535</c:v>
                </c:pt>
                <c:pt idx="169">
                  <c:v>250.9796575882306</c:v>
                </c:pt>
                <c:pt idx="170">
                  <c:v>251.1203685879546</c:v>
                </c:pt>
                <c:pt idx="171">
                  <c:v>251.2569712239139</c:v>
                </c:pt>
                <c:pt idx="172">
                  <c:v>251.38958399742</c:v>
                </c:pt>
                <c:pt idx="173">
                  <c:v>251.5183220768023</c:v>
                </c:pt>
                <c:pt idx="174">
                  <c:v>251.6432973861198</c:v>
                </c:pt>
                <c:pt idx="175">
                  <c:v>251.7646186918149</c:v>
                </c:pt>
                <c:pt idx="176">
                  <c:v>251.882391687339</c:v>
                </c:pt>
                <c:pt idx="177">
                  <c:v>251.9967190757788</c:v>
                </c:pt>
                <c:pt idx="178">
                  <c:v>252.1077006505136</c:v>
                </c:pt>
                <c:pt idx="179">
                  <c:v>252.2154333739349</c:v>
                </c:pt>
                <c:pt idx="180">
                  <c:v>252.3200114542595</c:v>
                </c:pt>
                <c:pt idx="181">
                  <c:v>252.4215264204682</c:v>
                </c:pt>
                <c:pt idx="182">
                  <c:v>252.5200671954038</c:v>
                </c:pt>
                <c:pt idx="183">
                  <c:v>252.6157201670591</c:v>
                </c:pt>
                <c:pt idx="184">
                  <c:v>252.708569258091</c:v>
                </c:pt>
                <c:pt idx="185">
                  <c:v>252.7986959935914</c:v>
                </c:pt>
                <c:pt idx="186">
                  <c:v>252.8861795671506</c:v>
                </c:pt>
                <c:pt idx="187">
                  <c:v>252.9710969052446</c:v>
                </c:pt>
                <c:pt idx="188">
                  <c:v>253.0535227299816</c:v>
                </c:pt>
                <c:pt idx="189">
                  <c:v>253.1335296202404</c:v>
                </c:pt>
                <c:pt idx="190">
                  <c:v>253.2111880712334</c:v>
                </c:pt>
                <c:pt idx="191">
                  <c:v>253.2865665525292</c:v>
                </c:pt>
                <c:pt idx="192">
                  <c:v>253.3597315645651</c:v>
                </c:pt>
                <c:pt idx="193">
                  <c:v>253.4307476936845</c:v>
                </c:pt>
                <c:pt idx="194">
                  <c:v>253.4996776657306</c:v>
                </c:pt>
                <c:pt idx="195">
                  <c:v>253.5665823982283</c:v>
                </c:pt>
                <c:pt idx="196">
                  <c:v>253.6315210511866</c:v>
                </c:pt>
                <c:pt idx="197">
                  <c:v>253.6945510765527</c:v>
                </c:pt>
                <c:pt idx="198">
                  <c:v>253.7557282663483</c:v>
                </c:pt>
                <c:pt idx="199">
                  <c:v>253.8151067995198</c:v>
                </c:pt>
                <c:pt idx="200">
                  <c:v>253.8727392875311</c:v>
                </c:pt>
                <c:pt idx="201">
                  <c:v>253.9286768187306</c:v>
                </c:pt>
                <c:pt idx="202">
                  <c:v>253.9829690015198</c:v>
                </c:pt>
                <c:pt idx="203">
                  <c:v>254.0356640063527</c:v>
                </c:pt>
                <c:pt idx="204">
                  <c:v>254.0868086065963</c:v>
                </c:pt>
                <c:pt idx="205">
                  <c:v>254.1364482182776</c:v>
                </c:pt>
                <c:pt idx="206">
                  <c:v>254.1846269387444</c:v>
                </c:pt>
                <c:pt idx="207">
                  <c:v>254.2313875842706</c:v>
                </c:pt>
                <c:pt idx="208">
                  <c:v>254.2767717266265</c:v>
                </c:pt>
                <c:pt idx="209">
                  <c:v>254.3208197286451</c:v>
                </c:pt>
                <c:pt idx="210">
                  <c:v>254.3635707788073</c:v>
                </c:pt>
                <c:pt idx="211">
                  <c:v>254.4050629248708</c:v>
                </c:pt>
                <c:pt idx="212">
                  <c:v>254.4453331065687</c:v>
                </c:pt>
                <c:pt idx="213">
                  <c:v>254.4844171874</c:v>
                </c:pt>
                <c:pt idx="214">
                  <c:v>254.5223499855358</c:v>
                </c:pt>
                <c:pt idx="215">
                  <c:v>254.5591653038653</c:v>
                </c:pt>
                <c:pt idx="216">
                  <c:v>254.5948959592025</c:v>
                </c:pt>
                <c:pt idx="217">
                  <c:v>254.6295738106761</c:v>
                </c:pt>
                <c:pt idx="218">
                  <c:v>254.6632297873243</c:v>
                </c:pt>
                <c:pt idx="219">
                  <c:v>254.6958939149153</c:v>
                </c:pt>
                <c:pt idx="220">
                  <c:v>254.7275953420134</c:v>
                </c:pt>
                <c:pt idx="221">
                  <c:v>254.7583623653123</c:v>
                </c:pt>
                <c:pt idx="222">
                  <c:v>254.7882224542527</c:v>
                </c:pt>
                <c:pt idx="223">
                  <c:v>254.8172022749468</c:v>
                </c:pt>
                <c:pt idx="224">
                  <c:v>254.8453277134235</c:v>
                </c:pt>
                <c:pt idx="225">
                  <c:v>254.8726238982181</c:v>
                </c:pt>
                <c:pt idx="226">
                  <c:v>254.89911522232</c:v>
                </c:pt>
                <c:pt idx="227">
                  <c:v>254.9248253644975</c:v>
                </c:pt>
                <c:pt idx="228">
                  <c:v>254.9497773100163</c:v>
                </c:pt>
                <c:pt idx="229">
                  <c:v>254.9739933707691</c:v>
                </c:pt>
                <c:pt idx="230">
                  <c:v>254.9974952048303</c:v>
                </c:pt>
                <c:pt idx="231">
                  <c:v>255.0203038354545</c:v>
                </c:pt>
                <c:pt idx="232">
                  <c:v>255.0424396695305</c:v>
                </c:pt>
                <c:pt idx="233">
                  <c:v>255.0639225155099</c:v>
                </c:pt>
                <c:pt idx="234">
                  <c:v>255.0847716008205</c:v>
                </c:pt>
                <c:pt idx="235">
                  <c:v>255.1050055887828</c:v>
                </c:pt>
                <c:pt idx="236">
                  <c:v>255.1246425950397</c:v>
                </c:pt>
                <c:pt idx="237">
                  <c:v>255.1437002035162</c:v>
                </c:pt>
                <c:pt idx="238">
                  <c:v>255.1621954819195</c:v>
                </c:pt>
                <c:pt idx="239">
                  <c:v>255.1801449967939</c:v>
                </c:pt>
                <c:pt idx="240">
                  <c:v>255.1975648281427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0354776"/>
        <c:axId val="-2050349256"/>
      </c:lineChart>
      <c:catAx>
        <c:axId val="-205035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50349256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50349256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Climate Benefits in Tonnes of Carbon per Hectare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50354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1588570085456"/>
          <c:y val="0.249801049868766"/>
          <c:w val="0.3257366129838"/>
          <c:h val="0.578984881889764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1" i="0" baseline="0">
                <a:effectLst/>
              </a:rPr>
              <a:t>Climate Benefits of California Mixed Conifer Forest: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Forest&amp;Products v Let-Grow Forest </a:t>
            </a:r>
          </a:p>
          <a:p>
            <a:pPr algn="l">
              <a:defRPr/>
            </a:pPr>
            <a:r>
              <a:rPr lang="en-US" sz="1200" b="1" i="0" baseline="0">
                <a:effectLst/>
              </a:rPr>
              <a:t>With Year 40 thin and 25% utilization of logging residues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0444915254237288"/>
          <c:y val="0.0214723926380368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'D-fir Even T40H80U25'!$AH$77</c:f>
              <c:strCache>
                <c:ptCount val="1"/>
                <c:pt idx="0">
                  <c:v>Logging slash left </c:v>
                </c:pt>
              </c:strCache>
            </c:strRef>
          </c:tx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T40H80U25'!$AH$78:$AH$318</c:f>
              <c:numCache>
                <c:formatCode>General</c:formatCode>
                <c:ptCount val="241"/>
                <c:pt idx="40" formatCode="0">
                  <c:v>18.8526686772535</c:v>
                </c:pt>
                <c:pt idx="41" formatCode="0">
                  <c:v>18.21047757254268</c:v>
                </c:pt>
                <c:pt idx="42" formatCode="0">
                  <c:v>17.5901618543901</c:v>
                </c:pt>
                <c:pt idx="43" formatCode="0">
                  <c:v>16.99097636682343</c:v>
                </c:pt>
                <c:pt idx="44" formatCode="0">
                  <c:v>16.41220133661824</c:v>
                </c:pt>
                <c:pt idx="45" formatCode="0">
                  <c:v>15.85314150866846</c:v>
                </c:pt>
                <c:pt idx="46" formatCode="0">
                  <c:v>15.3131253108093</c:v>
                </c:pt>
                <c:pt idx="47" formatCode="0">
                  <c:v>14.79150404708927</c:v>
                </c:pt>
                <c:pt idx="48" formatCode="0">
                  <c:v>14.28765111852241</c:v>
                </c:pt>
                <c:pt idx="49" formatCode="0">
                  <c:v>13.8009612703845</c:v>
                </c:pt>
                <c:pt idx="50" formatCode="0">
                  <c:v>13.33084986514917</c:v>
                </c:pt>
                <c:pt idx="51" formatCode="0">
                  <c:v>12.87675218019046</c:v>
                </c:pt>
                <c:pt idx="52" formatCode="0">
                  <c:v>12.43812272940818</c:v>
                </c:pt>
                <c:pt idx="53" formatCode="0">
                  <c:v>12.01443460796122</c:v>
                </c:pt>
                <c:pt idx="54" formatCode="0">
                  <c:v>11.60517885932167</c:v>
                </c:pt>
                <c:pt idx="55" formatCode="0">
                  <c:v>11.2098638638894</c:v>
                </c:pt>
                <c:pt idx="56" formatCode="0">
                  <c:v>10.82801474843261</c:v>
                </c:pt>
                <c:pt idx="57" formatCode="0">
                  <c:v>10.45917281564508</c:v>
                </c:pt>
                <c:pt idx="58" formatCode="0">
                  <c:v>10.10289499313475</c:v>
                </c:pt>
                <c:pt idx="59" formatCode="0">
                  <c:v>9.758753301181787</c:v>
                </c:pt>
                <c:pt idx="60" formatCode="0">
                  <c:v>9.42633433862675</c:v>
                </c:pt>
                <c:pt idx="61" formatCode="0">
                  <c:v>9.105238786271338</c:v>
                </c:pt>
                <c:pt idx="62" formatCode="0">
                  <c:v>8.795080927195051</c:v>
                </c:pt>
                <c:pt idx="63" formatCode="0">
                  <c:v>8.495488183411715</c:v>
                </c:pt>
                <c:pt idx="64" formatCode="0">
                  <c:v>8.206100668309117</c:v>
                </c:pt>
                <c:pt idx="65" formatCode="0">
                  <c:v>7.92657075433423</c:v>
                </c:pt>
                <c:pt idx="66" formatCode="0">
                  <c:v>7.65656265540465</c:v>
                </c:pt>
                <c:pt idx="67" formatCode="0">
                  <c:v>7.395752023544635</c:v>
                </c:pt>
                <c:pt idx="68" formatCode="0">
                  <c:v>7.143825559261203</c:v>
                </c:pt>
                <c:pt idx="69" formatCode="0">
                  <c:v>6.90048063519225</c:v>
                </c:pt>
                <c:pt idx="70" formatCode="0">
                  <c:v>6.665424932574586</c:v>
                </c:pt>
                <c:pt idx="71" formatCode="0">
                  <c:v>6.438376090095232</c:v>
                </c:pt>
                <c:pt idx="72" formatCode="0">
                  <c:v>6.21906136470409</c:v>
                </c:pt>
                <c:pt idx="73" formatCode="0">
                  <c:v>6.007217303980608</c:v>
                </c:pt>
                <c:pt idx="74" formatCode="0">
                  <c:v>5.802589429660836</c:v>
                </c:pt>
                <c:pt idx="75" formatCode="0">
                  <c:v>5.604931931944702</c:v>
                </c:pt>
                <c:pt idx="76" formatCode="0">
                  <c:v>5.414007374216307</c:v>
                </c:pt>
                <c:pt idx="77" formatCode="0">
                  <c:v>5.229586407822542</c:v>
                </c:pt>
                <c:pt idx="78" formatCode="0">
                  <c:v>5.051447496567376</c:v>
                </c:pt>
                <c:pt idx="79" formatCode="0">
                  <c:v>4.879376650590894</c:v>
                </c:pt>
                <c:pt idx="80" formatCode="0">
                  <c:v>62.39867323455617</c:v>
                </c:pt>
                <c:pt idx="81" formatCode="0">
                  <c:v>60.27314535396822</c:v>
                </c:pt>
                <c:pt idx="82" formatCode="0">
                  <c:v>58.22002075596566</c:v>
                </c:pt>
                <c:pt idx="83" formatCode="0">
                  <c:v>56.23683311894578</c:v>
                </c:pt>
                <c:pt idx="84" formatCode="0">
                  <c:v>54.32120013327366</c:v>
                </c:pt>
                <c:pt idx="85" formatCode="0">
                  <c:v>52.4708206395262</c:v>
                </c:pt>
                <c:pt idx="86" formatCode="0">
                  <c:v>50.68347186421795</c:v>
                </c:pt>
                <c:pt idx="87" formatCode="0">
                  <c:v>48.95700674968838</c:v>
                </c:pt>
                <c:pt idx="88" formatCode="0">
                  <c:v>47.28935137494288</c:v>
                </c:pt>
                <c:pt idx="89" formatCode="0">
                  <c:v>45.67850246434943</c:v>
                </c:pt>
                <c:pt idx="90" formatCode="0">
                  <c:v>44.12252498119819</c:v>
                </c:pt>
                <c:pt idx="91" formatCode="0">
                  <c:v>42.61954980323337</c:v>
                </c:pt>
                <c:pt idx="92" formatCode="0">
                  <c:v>41.16777147736487</c:v>
                </c:pt>
                <c:pt idx="93" formatCode="0">
                  <c:v>39.7654460508628</c:v>
                </c:pt>
                <c:pt idx="94" formatCode="0">
                  <c:v>38.4108889764294</c:v>
                </c:pt>
                <c:pt idx="95" formatCode="0">
                  <c:v>37.10247308863203</c:v>
                </c:pt>
                <c:pt idx="96" formatCode="0">
                  <c:v>35.8386266492661</c:v>
                </c:pt>
                <c:pt idx="97" formatCode="0">
                  <c:v>34.61783145930023</c:v>
                </c:pt>
                <c:pt idx="98" formatCode="0">
                  <c:v>33.4386210351355</c:v>
                </c:pt>
                <c:pt idx="99" formatCode="0">
                  <c:v>32.2995788469879</c:v>
                </c:pt>
                <c:pt idx="100" formatCode="0">
                  <c:v>31.19933661727809</c:v>
                </c:pt>
                <c:pt idx="101" formatCode="0">
                  <c:v>30.13657267698411</c:v>
                </c:pt>
                <c:pt idx="102" formatCode="0">
                  <c:v>29.11001037798283</c:v>
                </c:pt>
                <c:pt idx="103" formatCode="0">
                  <c:v>28.11841655947289</c:v>
                </c:pt>
                <c:pt idx="104" formatCode="0">
                  <c:v>27.16060006663683</c:v>
                </c:pt>
                <c:pt idx="105" formatCode="0">
                  <c:v>26.2354103197631</c:v>
                </c:pt>
                <c:pt idx="106" formatCode="0">
                  <c:v>25.34173593210897</c:v>
                </c:pt>
                <c:pt idx="107" formatCode="0">
                  <c:v>24.47850337484419</c:v>
                </c:pt>
                <c:pt idx="108" formatCode="0">
                  <c:v>23.64467568747144</c:v>
                </c:pt>
                <c:pt idx="109" formatCode="0">
                  <c:v>22.83925123217472</c:v>
                </c:pt>
                <c:pt idx="110" formatCode="0">
                  <c:v>22.06126249059909</c:v>
                </c:pt>
                <c:pt idx="111" formatCode="0">
                  <c:v>21.30977490161669</c:v>
                </c:pt>
                <c:pt idx="112" formatCode="0">
                  <c:v>20.58388573868244</c:v>
                </c:pt>
                <c:pt idx="113" formatCode="0">
                  <c:v>19.8827230254314</c:v>
                </c:pt>
                <c:pt idx="114" formatCode="0">
                  <c:v>19.2054444882147</c:v>
                </c:pt>
                <c:pt idx="115" formatCode="0">
                  <c:v>18.55123654431602</c:v>
                </c:pt>
                <c:pt idx="116" formatCode="0">
                  <c:v>17.91931332463305</c:v>
                </c:pt>
                <c:pt idx="117" formatCode="0">
                  <c:v>17.30891572965011</c:v>
                </c:pt>
                <c:pt idx="118" formatCode="0">
                  <c:v>16.71931051756775</c:v>
                </c:pt>
                <c:pt idx="119" formatCode="0">
                  <c:v>16.14978942349395</c:v>
                </c:pt>
                <c:pt idx="120" formatCode="0">
                  <c:v>15.59966830863904</c:v>
                </c:pt>
                <c:pt idx="121" formatCode="0">
                  <c:v>15.06828633849206</c:v>
                </c:pt>
                <c:pt idx="122" formatCode="0">
                  <c:v>14.55500518899142</c:v>
                </c:pt>
                <c:pt idx="123" formatCode="0">
                  <c:v>14.05920827973645</c:v>
                </c:pt>
                <c:pt idx="124" formatCode="0">
                  <c:v>13.58030003331842</c:v>
                </c:pt>
                <c:pt idx="125" formatCode="0">
                  <c:v>13.11770515988155</c:v>
                </c:pt>
                <c:pt idx="126" formatCode="0">
                  <c:v>12.67086796605449</c:v>
                </c:pt>
                <c:pt idx="127" formatCode="0">
                  <c:v>12.2392516874221</c:v>
                </c:pt>
                <c:pt idx="128" formatCode="0">
                  <c:v>11.82233784373572</c:v>
                </c:pt>
                <c:pt idx="129" formatCode="0">
                  <c:v>11.41962561608736</c:v>
                </c:pt>
                <c:pt idx="130" formatCode="0">
                  <c:v>11.03063124529955</c:v>
                </c:pt>
                <c:pt idx="131" formatCode="0">
                  <c:v>10.65488745080835</c:v>
                </c:pt>
                <c:pt idx="132" formatCode="0">
                  <c:v>10.29194286934122</c:v>
                </c:pt>
                <c:pt idx="133" formatCode="0">
                  <c:v>9.941361512715698</c:v>
                </c:pt>
                <c:pt idx="134" formatCode="0">
                  <c:v>9.60272224410735</c:v>
                </c:pt>
                <c:pt idx="135" formatCode="0">
                  <c:v>9.275618272158007</c:v>
                </c:pt>
                <c:pt idx="136" formatCode="0">
                  <c:v>8.959656662316527</c:v>
                </c:pt>
                <c:pt idx="137" formatCode="0">
                  <c:v>8.654457864825058</c:v>
                </c:pt>
                <c:pt idx="138" formatCode="0">
                  <c:v>8.359655258783874</c:v>
                </c:pt>
                <c:pt idx="139" formatCode="0">
                  <c:v>8.074894711746972</c:v>
                </c:pt>
                <c:pt idx="140" formatCode="0">
                  <c:v>7.799834154319521</c:v>
                </c:pt>
                <c:pt idx="141" formatCode="0">
                  <c:v>7.534143169246028</c:v>
                </c:pt>
                <c:pt idx="142" formatCode="0">
                  <c:v>7.277502594495709</c:v>
                </c:pt>
                <c:pt idx="143" formatCode="0">
                  <c:v>7.029604139868224</c:v>
                </c:pt>
                <c:pt idx="144" formatCode="0">
                  <c:v>6.790150016659209</c:v>
                </c:pt>
                <c:pt idx="145" formatCode="0">
                  <c:v>6.558852579940775</c:v>
                </c:pt>
                <c:pt idx="146" formatCode="0">
                  <c:v>6.335433983027244</c:v>
                </c:pt>
                <c:pt idx="147" formatCode="0">
                  <c:v>6.11962584371105</c:v>
                </c:pt>
                <c:pt idx="148" formatCode="0">
                  <c:v>5.91116892186786</c:v>
                </c:pt>
                <c:pt idx="149" formatCode="0">
                  <c:v>5.70981280804368</c:v>
                </c:pt>
                <c:pt idx="150" formatCode="0">
                  <c:v>5.515315622649774</c:v>
                </c:pt>
                <c:pt idx="151" formatCode="0">
                  <c:v>5.327443725404171</c:v>
                </c:pt>
                <c:pt idx="152" formatCode="0">
                  <c:v>5.14597143467061</c:v>
                </c:pt>
                <c:pt idx="153" formatCode="0">
                  <c:v>4.970680756357849</c:v>
                </c:pt>
                <c:pt idx="154" formatCode="0">
                  <c:v>4.801361122053675</c:v>
                </c:pt>
                <c:pt idx="155" formatCode="0">
                  <c:v>4.637809136079005</c:v>
                </c:pt>
                <c:pt idx="156" formatCode="0">
                  <c:v>4.479828331158262</c:v>
                </c:pt>
                <c:pt idx="157" formatCode="0">
                  <c:v>4.32722893241253</c:v>
                </c:pt>
                <c:pt idx="158" formatCode="0">
                  <c:v>4.179827629391937</c:v>
                </c:pt>
                <c:pt idx="159" formatCode="0">
                  <c:v>4.037447355873487</c:v>
                </c:pt>
                <c:pt idx="160" formatCode="0">
                  <c:v>3.899917077159761</c:v>
                </c:pt>
                <c:pt idx="161" formatCode="0">
                  <c:v>60.48697609124745</c:v>
                </c:pt>
                <c:pt idx="162" formatCode="0">
                  <c:v>58.42656763334447</c:v>
                </c:pt>
                <c:pt idx="163" formatCode="0">
                  <c:v>56.43634425143195</c:v>
                </c:pt>
                <c:pt idx="164" formatCode="0">
                  <c:v>54.51391518416699</c:v>
                </c:pt>
                <c:pt idx="165" formatCode="0">
                  <c:v>52.65697110831466</c:v>
                </c:pt>
                <c:pt idx="166" formatCode="0">
                  <c:v>50.86328136466711</c:v>
                </c:pt>
                <c:pt idx="167" formatCode="0">
                  <c:v>49.13069127845806</c:v>
                </c:pt>
                <c:pt idx="168" formatCode="0">
                  <c:v>47.45711957105371</c:v>
                </c:pt>
                <c:pt idx="169" formatCode="0">
                  <c:v>45.84055585981106</c:v>
                </c:pt>
                <c:pt idx="170" formatCode="0">
                  <c:v>44.2790582431002</c:v>
                </c:pt>
                <c:pt idx="171" formatCode="0">
                  <c:v>42.77075096758964</c:v>
                </c:pt>
                <c:pt idx="172" formatCode="0">
                  <c:v>41.31382217499232</c:v>
                </c:pt>
                <c:pt idx="173" formatCode="0">
                  <c:v>39.90652172556596</c:v>
                </c:pt>
                <c:pt idx="174" formatCode="0">
                  <c:v>38.54715909575278</c:v>
                </c:pt>
                <c:pt idx="175" formatCode="0">
                  <c:v>37.23410134743341</c:v>
                </c:pt>
                <c:pt idx="176" formatCode="0">
                  <c:v>35.96577116635547</c:v>
                </c:pt>
                <c:pt idx="177" formatCode="0">
                  <c:v>34.74064496738047</c:v>
                </c:pt>
                <c:pt idx="178" formatCode="0">
                  <c:v>33.5572510642729</c:v>
                </c:pt>
                <c:pt idx="179" formatCode="0">
                  <c:v>32.41416790183312</c:v>
                </c:pt>
                <c:pt idx="180" formatCode="0">
                  <c:v>31.31002234825026</c:v>
                </c:pt>
                <c:pt idx="181" formatCode="0">
                  <c:v>30.24348804562372</c:v>
                </c:pt>
                <c:pt idx="182" formatCode="0">
                  <c:v>29.21328381667223</c:v>
                </c:pt>
                <c:pt idx="183" formatCode="0">
                  <c:v>28.21817212571598</c:v>
                </c:pt>
                <c:pt idx="184" formatCode="0">
                  <c:v>27.2569575920835</c:v>
                </c:pt>
                <c:pt idx="185" formatCode="0">
                  <c:v>26.32848555415733</c:v>
                </c:pt>
                <c:pt idx="186" formatCode="0">
                  <c:v>25.43164068233356</c:v>
                </c:pt>
                <c:pt idx="187" formatCode="0">
                  <c:v>24.56534563922903</c:v>
                </c:pt>
                <c:pt idx="188" formatCode="0">
                  <c:v>23.72855978552685</c:v>
                </c:pt>
                <c:pt idx="189" formatCode="0">
                  <c:v>22.92027792990553</c:v>
                </c:pt>
                <c:pt idx="190" formatCode="0">
                  <c:v>22.13952912155011</c:v>
                </c:pt>
                <c:pt idx="191" formatCode="0">
                  <c:v>21.38537548379482</c:v>
                </c:pt>
                <c:pt idx="192" formatCode="0">
                  <c:v>20.65691108749616</c:v>
                </c:pt>
                <c:pt idx="193" formatCode="0">
                  <c:v>19.95326086278298</c:v>
                </c:pt>
                <c:pt idx="194" formatCode="0">
                  <c:v>19.27357954787639</c:v>
                </c:pt>
                <c:pt idx="195" formatCode="0">
                  <c:v>18.6170506737167</c:v>
                </c:pt>
                <c:pt idx="196" formatCode="0">
                  <c:v>17.98288558317774</c:v>
                </c:pt>
                <c:pt idx="197" formatCode="0">
                  <c:v>17.37032248369023</c:v>
                </c:pt>
                <c:pt idx="198" formatCode="0">
                  <c:v>16.77862553213645</c:v>
                </c:pt>
                <c:pt idx="199" formatCode="0">
                  <c:v>16.20708395091656</c:v>
                </c:pt>
                <c:pt idx="200" formatCode="0">
                  <c:v>15.65501117412513</c:v>
                </c:pt>
                <c:pt idx="201" formatCode="0">
                  <c:v>15.12174402281186</c:v>
                </c:pt>
                <c:pt idx="202" formatCode="0">
                  <c:v>14.60664190833612</c:v>
                </c:pt>
                <c:pt idx="203" formatCode="0">
                  <c:v>14.10908606285799</c:v>
                </c:pt>
                <c:pt idx="204" formatCode="0">
                  <c:v>13.62847879604175</c:v>
                </c:pt>
                <c:pt idx="205" formatCode="0">
                  <c:v>13.16424277707866</c:v>
                </c:pt>
                <c:pt idx="206" formatCode="0">
                  <c:v>12.71582034116678</c:v>
                </c:pt>
                <c:pt idx="207" formatCode="0">
                  <c:v>12.28267281961452</c:v>
                </c:pt>
                <c:pt idx="208" formatCode="0">
                  <c:v>11.86427989276343</c:v>
                </c:pt>
                <c:pt idx="209" formatCode="0">
                  <c:v>11.46013896495277</c:v>
                </c:pt>
                <c:pt idx="210" formatCode="0">
                  <c:v>11.06976456077505</c:v>
                </c:pt>
                <c:pt idx="211" formatCode="0">
                  <c:v>10.69268774189741</c:v>
                </c:pt>
                <c:pt idx="212" formatCode="0">
                  <c:v>10.32845554374808</c:v>
                </c:pt>
                <c:pt idx="213" formatCode="0">
                  <c:v>9.97663043139149</c:v>
                </c:pt>
                <c:pt idx="214" formatCode="0">
                  <c:v>9.636789773938197</c:v>
                </c:pt>
                <c:pt idx="215" formatCode="0">
                  <c:v>9.308525336858352</c:v>
                </c:pt>
                <c:pt idx="216" formatCode="0">
                  <c:v>8.991442791588868</c:v>
                </c:pt>
                <c:pt idx="217" formatCode="0">
                  <c:v>8.685161241845118</c:v>
                </c:pt>
                <c:pt idx="218" formatCode="0">
                  <c:v>8.389312766068224</c:v>
                </c:pt>
                <c:pt idx="219" formatCode="0">
                  <c:v>8.103541975458282</c:v>
                </c:pt>
                <c:pt idx="220" formatCode="0">
                  <c:v>7.827505587062561</c:v>
                </c:pt>
                <c:pt idx="221" formatCode="0">
                  <c:v>7.560872011405931</c:v>
                </c:pt>
                <c:pt idx="222" formatCode="0">
                  <c:v>7.303320954168059</c:v>
                </c:pt>
                <c:pt idx="223" formatCode="0">
                  <c:v>7.054543031428995</c:v>
                </c:pt>
                <c:pt idx="224" formatCode="0">
                  <c:v>6.814239398020875</c:v>
                </c:pt>
                <c:pt idx="225" formatCode="0">
                  <c:v>6.582121388539333</c:v>
                </c:pt>
                <c:pt idx="226" formatCode="0">
                  <c:v>6.35791017058339</c:v>
                </c:pt>
                <c:pt idx="227" formatCode="0">
                  <c:v>6.141336409807259</c:v>
                </c:pt>
                <c:pt idx="228" formatCode="0">
                  <c:v>5.932139946381715</c:v>
                </c:pt>
                <c:pt idx="229" formatCode="0">
                  <c:v>5.730069482476382</c:v>
                </c:pt>
                <c:pt idx="230" formatCode="0">
                  <c:v>5.534882280387528</c:v>
                </c:pt>
                <c:pt idx="231" formatCode="0">
                  <c:v>5.346343870948706</c:v>
                </c:pt>
                <c:pt idx="232" formatCode="0">
                  <c:v>5.164227771874041</c:v>
                </c:pt>
                <c:pt idx="233" formatCode="0">
                  <c:v>4.988315215695746</c:v>
                </c:pt>
                <c:pt idx="234" formatCode="0">
                  <c:v>4.818394886969098</c:v>
                </c:pt>
                <c:pt idx="235" formatCode="0">
                  <c:v>4.654262668429176</c:v>
                </c:pt>
                <c:pt idx="236" formatCode="0">
                  <c:v>4.495721395794435</c:v>
                </c:pt>
                <c:pt idx="237" formatCode="0">
                  <c:v>4.342580620922559</c:v>
                </c:pt>
                <c:pt idx="238" formatCode="0">
                  <c:v>4.194656383034112</c:v>
                </c:pt>
                <c:pt idx="239" formatCode="0">
                  <c:v>4.051770987729141</c:v>
                </c:pt>
                <c:pt idx="240" formatCode="0">
                  <c:v>3.913752793531282</c:v>
                </c:pt>
              </c:numCache>
            </c:numRef>
          </c:val>
        </c:ser>
        <c:ser>
          <c:idx val="2"/>
          <c:order val="2"/>
          <c:tx>
            <c:strRef>
              <c:f>'D-fir Even T40H80U25'!$AI$77</c:f>
              <c:strCache>
                <c:ptCount val="1"/>
                <c:pt idx="0">
                  <c:v>Regenerated forest </c:v>
                </c:pt>
              </c:strCache>
            </c:strRef>
          </c:tx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T40H80U25'!$AI$78:$AI$318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0.0</c:v>
                </c:pt>
                <c:pt idx="81" formatCode="0">
                  <c:v>0.023299439689354</c:v>
                </c:pt>
                <c:pt idx="82" formatCode="0">
                  <c:v>0.173089405647495</c:v>
                </c:pt>
                <c:pt idx="83" formatCode="0">
                  <c:v>0.542813423617352</c:v>
                </c:pt>
                <c:pt idx="84" formatCode="0">
                  <c:v>1.196311362151283</c:v>
                </c:pt>
                <c:pt idx="85" formatCode="0">
                  <c:v>2.173815052139461</c:v>
                </c:pt>
                <c:pt idx="86" formatCode="0">
                  <c:v>3.496916297787195</c:v>
                </c:pt>
                <c:pt idx="87" formatCode="0">
                  <c:v>5.17266943052747</c:v>
                </c:pt>
                <c:pt idx="88" formatCode="0">
                  <c:v>7.196966127491617</c:v>
                </c:pt>
                <c:pt idx="89" formatCode="0">
                  <c:v>9.557299366271184</c:v>
                </c:pt>
                <c:pt idx="90" formatCode="0">
                  <c:v>12.23501560219317</c:v>
                </c:pt>
                <c:pt idx="91" formatCode="0">
                  <c:v>15.20713909103712</c:v>
                </c:pt>
                <c:pt idx="92" formatCode="0">
                  <c:v>18.4478393599361</c:v>
                </c:pt>
                <c:pt idx="93" formatCode="0">
                  <c:v>21.92960182714282</c:v>
                </c:pt>
                <c:pt idx="94" formatCode="0">
                  <c:v>25.62415220888978</c:v>
                </c:pt>
                <c:pt idx="95" formatCode="0">
                  <c:v>29.50317739008753</c:v>
                </c:pt>
                <c:pt idx="96" formatCode="0">
                  <c:v>33.53887867066924</c:v>
                </c:pt>
                <c:pt idx="97" formatCode="0">
                  <c:v>37.70438755593841</c:v>
                </c:pt>
                <c:pt idx="98" formatCode="0">
                  <c:v>41.97406938744024</c:v>
                </c:pt>
                <c:pt idx="99" formatCode="0">
                  <c:v>46.32373598237774</c:v>
                </c:pt>
                <c:pt idx="100" formatCode="0">
                  <c:v>50.73078495468293</c:v>
                </c:pt>
                <c:pt idx="101" formatCode="0">
                  <c:v>55.1742804356626</c:v>
                </c:pt>
                <c:pt idx="102" formatCode="0">
                  <c:v>59.63498741640741</c:v>
                </c:pt>
                <c:pt idx="103" formatCode="0">
                  <c:v>64.09536982929194</c:v>
                </c:pt>
                <c:pt idx="104" formatCode="0">
                  <c:v>68.53956071329945</c:v>
                </c:pt>
                <c:pt idx="105" formatCode="0">
                  <c:v>72.95331131754322</c:v>
                </c:pt>
                <c:pt idx="106" formatCode="0">
                  <c:v>77.32392474651278</c:v>
                </c:pt>
                <c:pt idx="107" formatCode="0">
                  <c:v>81.64017870281204</c:v>
                </c:pt>
                <c:pt idx="108" formatCode="0">
                  <c:v>85.89224100741715</c:v>
                </c:pt>
                <c:pt idx="109" formatCode="0">
                  <c:v>90.07158084728101</c:v>
                </c:pt>
                <c:pt idx="110" formatCode="0">
                  <c:v>94.17087809291407</c:v>
                </c:pt>
                <c:pt idx="111" formatCode="0">
                  <c:v>98.18393252518453</c:v>
                </c:pt>
                <c:pt idx="112" formatCode="0">
                  <c:v>102.1055743946893</c:v>
                </c:pt>
                <c:pt idx="113" formatCode="0">
                  <c:v>105.9315773947817</c:v>
                </c:pt>
                <c:pt idx="114" formatCode="0">
                  <c:v>109.6585748489354</c:v>
                </c:pt>
                <c:pt idx="115" formatCode="0">
                  <c:v>113.2839796845767</c:v>
                </c:pt>
                <c:pt idx="116" formatCode="0">
                  <c:v>116.8059085803754</c:v>
                </c:pt>
                <c:pt idx="117" formatCode="0">
                  <c:v>120.2231105250745</c:v>
                </c:pt>
                <c:pt idx="118" formatCode="0">
                  <c:v>123.5348999072007</c:v>
                </c:pt>
                <c:pt idx="119" formatCode="0">
                  <c:v>126.7410941613137</c:v>
                </c:pt>
                <c:pt idx="120" formatCode="0">
                  <c:v>129.8419559235024</c:v>
                </c:pt>
                <c:pt idx="121" formatCode="0">
                  <c:v>132.8381395929877</c:v>
                </c:pt>
                <c:pt idx="122" formatCode="0">
                  <c:v>135.7306421548784</c:v>
                </c:pt>
                <c:pt idx="123" formatCode="0">
                  <c:v>138.5207580887904</c:v>
                </c:pt>
                <c:pt idx="124" formatCode="0">
                  <c:v>141.2100381670281</c:v>
                </c:pt>
                <c:pt idx="125" formatCode="0">
                  <c:v>143.8002519325306</c:v>
                </c:pt>
                <c:pt idx="126" formatCode="0">
                  <c:v>146.2933536393292</c:v>
                </c:pt>
                <c:pt idx="127" formatCode="0">
                  <c:v>148.6914514355723</c:v>
                </c:pt>
                <c:pt idx="128" formatCode="0">
                  <c:v>150.9967795702391</c:v>
                </c:pt>
                <c:pt idx="129" formatCode="0">
                  <c:v>153.2116734086124</c:v>
                </c:pt>
                <c:pt idx="130" formatCode="0">
                  <c:v>155.3385470477245</c:v>
                </c:pt>
                <c:pt idx="131" formatCode="0">
                  <c:v>157.3798733307425</c:v>
                </c:pt>
                <c:pt idx="132" formatCode="0">
                  <c:v>159.3381660681544</c:v>
                </c:pt>
                <c:pt idx="133" formatCode="0">
                  <c:v>161.2159642832814</c:v>
                </c:pt>
                <c:pt idx="134" formatCode="0">
                  <c:v>163.0158183097519</c:v>
                </c:pt>
                <c:pt idx="135" formatCode="0">
                  <c:v>164.7402775789108</c:v>
                </c:pt>
                <c:pt idx="136" formatCode="0">
                  <c:v>166.3918799454804</c:v>
                </c:pt>
                <c:pt idx="137" formatCode="0">
                  <c:v>167.9731424100191</c:v>
                </c:pt>
                <c:pt idx="138" formatCode="0">
                  <c:v>169.4865531067011</c:v>
                </c:pt>
                <c:pt idx="139" formatCode="0">
                  <c:v>170.9345644345898</c:v>
                </c:pt>
                <c:pt idx="140" formatCode="0">
                  <c:v>172.3195872198431</c:v>
                </c:pt>
                <c:pt idx="141" formatCode="0">
                  <c:v>173.6439858051126</c:v>
                </c:pt>
                <c:pt idx="142" formatCode="0">
                  <c:v>174.9100739707693</c:v>
                </c:pt>
                <c:pt idx="143" formatCode="0">
                  <c:v>176.1201116004789</c:v>
                </c:pt>
                <c:pt idx="144" formatCode="0">
                  <c:v>177.2763020110622</c:v>
                </c:pt>
                <c:pt idx="145" formatCode="0">
                  <c:v>178.3807898735142</c:v>
                </c:pt>
                <c:pt idx="146" formatCode="0">
                  <c:v>179.4356596585163</c:v>
                </c:pt>
                <c:pt idx="147" formatCode="0">
                  <c:v>180.442934545793</c:v>
                </c:pt>
                <c:pt idx="148" formatCode="0">
                  <c:v>181.4045757422317</c:v>
                </c:pt>
                <c:pt idx="149" formatCode="0">
                  <c:v>182.3224821588415</c:v>
                </c:pt>
                <c:pt idx="150" formatCode="0">
                  <c:v>183.198490401375</c:v>
                </c:pt>
                <c:pt idx="151" formatCode="0">
                  <c:v>184.034375033817</c:v>
                </c:pt>
                <c:pt idx="152" formatCode="0">
                  <c:v>184.8318490779611</c:v>
                </c:pt>
                <c:pt idx="153" formatCode="0">
                  <c:v>185.5925647159808</c:v>
                </c:pt>
                <c:pt idx="154" formatCode="0">
                  <c:v>186.3181141662764</c:v>
                </c:pt>
                <c:pt idx="155" formatCode="0">
                  <c:v>187.0100307059605</c:v>
                </c:pt>
                <c:pt idx="156" formatCode="0">
                  <c:v>187.6697898161565</c:v>
                </c:pt>
                <c:pt idx="157" formatCode="0">
                  <c:v>188.2988104288468</c:v>
                </c:pt>
                <c:pt idx="158" formatCode="0">
                  <c:v>188.8984562563364</c:v>
                </c:pt>
                <c:pt idx="159" formatCode="0">
                  <c:v>189.47003718651</c:v>
                </c:pt>
                <c:pt idx="160" formatCode="0">
                  <c:v>190.0148107289847</c:v>
                </c:pt>
                <c:pt idx="161" formatCode="0">
                  <c:v>0.0</c:v>
                </c:pt>
                <c:pt idx="162" formatCode="0">
                  <c:v>0.023299439689354</c:v>
                </c:pt>
                <c:pt idx="163" formatCode="0">
                  <c:v>0.173089405647495</c:v>
                </c:pt>
                <c:pt idx="164" formatCode="0">
                  <c:v>0.542813423617352</c:v>
                </c:pt>
                <c:pt idx="165" formatCode="0">
                  <c:v>1.196311362151283</c:v>
                </c:pt>
                <c:pt idx="166" formatCode="0">
                  <c:v>2.173815052139461</c:v>
                </c:pt>
                <c:pt idx="167" formatCode="0">
                  <c:v>3.496916297787195</c:v>
                </c:pt>
                <c:pt idx="168" formatCode="0">
                  <c:v>5.17266943052747</c:v>
                </c:pt>
                <c:pt idx="169" formatCode="0">
                  <c:v>7.196966127491617</c:v>
                </c:pt>
                <c:pt idx="170" formatCode="0">
                  <c:v>9.557299366271184</c:v>
                </c:pt>
                <c:pt idx="171" formatCode="0">
                  <c:v>12.23501560219317</c:v>
                </c:pt>
                <c:pt idx="172" formatCode="0">
                  <c:v>15.20713909103712</c:v>
                </c:pt>
                <c:pt idx="173" formatCode="0">
                  <c:v>18.4478393599361</c:v>
                </c:pt>
                <c:pt idx="174" formatCode="0">
                  <c:v>21.92960182714282</c:v>
                </c:pt>
                <c:pt idx="175" formatCode="0">
                  <c:v>25.62415220888978</c:v>
                </c:pt>
                <c:pt idx="176" formatCode="0">
                  <c:v>29.50317739008753</c:v>
                </c:pt>
                <c:pt idx="177" formatCode="0">
                  <c:v>33.53887867066924</c:v>
                </c:pt>
                <c:pt idx="178" formatCode="0">
                  <c:v>37.70438755593841</c:v>
                </c:pt>
                <c:pt idx="179" formatCode="0">
                  <c:v>41.97406938744024</c:v>
                </c:pt>
                <c:pt idx="180" formatCode="0">
                  <c:v>46.32373598237774</c:v>
                </c:pt>
                <c:pt idx="181" formatCode="0">
                  <c:v>50.73078495468293</c:v>
                </c:pt>
                <c:pt idx="182" formatCode="0">
                  <c:v>55.1742804356626</c:v>
                </c:pt>
                <c:pt idx="183" formatCode="0">
                  <c:v>59.63498741640741</c:v>
                </c:pt>
                <c:pt idx="184" formatCode="0">
                  <c:v>64.09536982929194</c:v>
                </c:pt>
                <c:pt idx="185" formatCode="0">
                  <c:v>68.53956071329945</c:v>
                </c:pt>
                <c:pt idx="186" formatCode="0">
                  <c:v>72.95331131754322</c:v>
                </c:pt>
                <c:pt idx="187" formatCode="0">
                  <c:v>77.32392474651278</c:v>
                </c:pt>
                <c:pt idx="188" formatCode="0">
                  <c:v>81.64017870281204</c:v>
                </c:pt>
                <c:pt idx="189" formatCode="0">
                  <c:v>85.89224100741715</c:v>
                </c:pt>
                <c:pt idx="190" formatCode="0">
                  <c:v>90.07158084728101</c:v>
                </c:pt>
                <c:pt idx="191" formatCode="0">
                  <c:v>94.17087809291407</c:v>
                </c:pt>
                <c:pt idx="192" formatCode="0">
                  <c:v>98.18393252518453</c:v>
                </c:pt>
                <c:pt idx="193" formatCode="0">
                  <c:v>102.1055743946893</c:v>
                </c:pt>
                <c:pt idx="194" formatCode="0">
                  <c:v>105.9315773947817</c:v>
                </c:pt>
                <c:pt idx="195" formatCode="0">
                  <c:v>109.6585748489354</c:v>
                </c:pt>
                <c:pt idx="196" formatCode="0">
                  <c:v>113.2839796845767</c:v>
                </c:pt>
                <c:pt idx="197" formatCode="0">
                  <c:v>116.8059085803754</c:v>
                </c:pt>
                <c:pt idx="198" formatCode="0">
                  <c:v>120.2231105250745</c:v>
                </c:pt>
                <c:pt idx="199" formatCode="0">
                  <c:v>123.5348999072007</c:v>
                </c:pt>
                <c:pt idx="200" formatCode="0">
                  <c:v>126.7410941613137</c:v>
                </c:pt>
                <c:pt idx="201" formatCode="0">
                  <c:v>129.8419559235024</c:v>
                </c:pt>
                <c:pt idx="202" formatCode="0">
                  <c:v>132.8381395929877</c:v>
                </c:pt>
                <c:pt idx="203" formatCode="0">
                  <c:v>135.7306421548784</c:v>
                </c:pt>
                <c:pt idx="204" formatCode="0">
                  <c:v>138.5207580887904</c:v>
                </c:pt>
                <c:pt idx="205" formatCode="0">
                  <c:v>141.2100381670281</c:v>
                </c:pt>
                <c:pt idx="206" formatCode="0">
                  <c:v>143.8002519325306</c:v>
                </c:pt>
                <c:pt idx="207" formatCode="0">
                  <c:v>146.2933536393292</c:v>
                </c:pt>
                <c:pt idx="208" formatCode="0">
                  <c:v>148.6914514355723</c:v>
                </c:pt>
                <c:pt idx="209" formatCode="0">
                  <c:v>150.9967795702391</c:v>
                </c:pt>
                <c:pt idx="210" formatCode="0">
                  <c:v>153.2116734086124</c:v>
                </c:pt>
                <c:pt idx="211" formatCode="0">
                  <c:v>155.3385470477245</c:v>
                </c:pt>
                <c:pt idx="212" formatCode="0">
                  <c:v>157.3798733307425</c:v>
                </c:pt>
                <c:pt idx="213" formatCode="0">
                  <c:v>159.3381660681544</c:v>
                </c:pt>
                <c:pt idx="214" formatCode="0">
                  <c:v>161.2159642832814</c:v>
                </c:pt>
                <c:pt idx="215" formatCode="0">
                  <c:v>163.0158183097519</c:v>
                </c:pt>
                <c:pt idx="216" formatCode="0">
                  <c:v>164.7402775789108</c:v>
                </c:pt>
                <c:pt idx="217" formatCode="0">
                  <c:v>166.3918799454804</c:v>
                </c:pt>
                <c:pt idx="218" formatCode="0">
                  <c:v>167.9731424100191</c:v>
                </c:pt>
                <c:pt idx="219" formatCode="0">
                  <c:v>169.4865531067011</c:v>
                </c:pt>
                <c:pt idx="220" formatCode="0">
                  <c:v>170.9345644345898</c:v>
                </c:pt>
                <c:pt idx="221" formatCode="0">
                  <c:v>172.3195872198431</c:v>
                </c:pt>
                <c:pt idx="222" formatCode="0">
                  <c:v>173.6439858051126</c:v>
                </c:pt>
                <c:pt idx="223" formatCode="0">
                  <c:v>174.9100739707693</c:v>
                </c:pt>
                <c:pt idx="224" formatCode="0">
                  <c:v>176.1201116004789</c:v>
                </c:pt>
                <c:pt idx="225" formatCode="0">
                  <c:v>177.2763020110622</c:v>
                </c:pt>
                <c:pt idx="226" formatCode="0">
                  <c:v>178.3807898735142</c:v>
                </c:pt>
                <c:pt idx="227" formatCode="0">
                  <c:v>179.4356596585163</c:v>
                </c:pt>
                <c:pt idx="228" formatCode="0">
                  <c:v>180.442934545793</c:v>
                </c:pt>
                <c:pt idx="229" formatCode="0">
                  <c:v>181.4045757422317</c:v>
                </c:pt>
                <c:pt idx="230" formatCode="0">
                  <c:v>182.3224821588415</c:v>
                </c:pt>
                <c:pt idx="231" formatCode="0">
                  <c:v>183.198490401375</c:v>
                </c:pt>
                <c:pt idx="232" formatCode="0">
                  <c:v>184.034375033817</c:v>
                </c:pt>
                <c:pt idx="233" formatCode="0">
                  <c:v>184.8318490779611</c:v>
                </c:pt>
                <c:pt idx="234" formatCode="0">
                  <c:v>185.5925647159808</c:v>
                </c:pt>
                <c:pt idx="235" formatCode="0">
                  <c:v>186.3181141662764</c:v>
                </c:pt>
                <c:pt idx="236" formatCode="0">
                  <c:v>187.0100307059605</c:v>
                </c:pt>
                <c:pt idx="237" formatCode="0">
                  <c:v>187.6697898161565</c:v>
                </c:pt>
                <c:pt idx="238" formatCode="0">
                  <c:v>188.2988104288468</c:v>
                </c:pt>
                <c:pt idx="239" formatCode="0">
                  <c:v>188.8984562563364</c:v>
                </c:pt>
                <c:pt idx="240" formatCode="0">
                  <c:v>189.47003718651</c:v>
                </c:pt>
              </c:numCache>
            </c:numRef>
          </c:val>
        </c:ser>
        <c:ser>
          <c:idx val="3"/>
          <c:order val="3"/>
          <c:tx>
            <c:strRef>
              <c:f>'D-fir Even T40H80U25'!$AJ$77</c:f>
              <c:strCache>
                <c:ptCount val="1"/>
                <c:pt idx="0">
                  <c:v>Energy from logging residues</c:v>
                </c:pt>
              </c:strCache>
            </c:strRef>
          </c:tx>
          <c:spPr>
            <a:pattFill prst="smConfetti">
              <a:fgClr>
                <a:schemeClr val="bg1"/>
              </a:fgClr>
              <a:bgClr>
                <a:schemeClr val="accent5">
                  <a:lumMod val="75000"/>
                </a:schemeClr>
              </a:bgClr>
            </a:pattFill>
          </c:spPr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T40H80U25'!$AJ$78:$AJ$318</c:f>
              <c:numCache>
                <c:formatCode>General</c:formatCode>
                <c:ptCount val="241"/>
                <c:pt idx="40" formatCode="0">
                  <c:v>6.284222892417835</c:v>
                </c:pt>
                <c:pt idx="41" formatCode="0">
                  <c:v>6.284222892417835</c:v>
                </c:pt>
                <c:pt idx="42" formatCode="0">
                  <c:v>6.284222892417835</c:v>
                </c:pt>
                <c:pt idx="43" formatCode="0">
                  <c:v>6.284222892417835</c:v>
                </c:pt>
                <c:pt idx="44" formatCode="0">
                  <c:v>6.284222892417835</c:v>
                </c:pt>
                <c:pt idx="45" formatCode="0">
                  <c:v>6.284222892417835</c:v>
                </c:pt>
                <c:pt idx="46" formatCode="0">
                  <c:v>6.284222892417835</c:v>
                </c:pt>
                <c:pt idx="47" formatCode="0">
                  <c:v>6.284222892417835</c:v>
                </c:pt>
                <c:pt idx="48" formatCode="0">
                  <c:v>6.284222892417835</c:v>
                </c:pt>
                <c:pt idx="49" formatCode="0">
                  <c:v>6.284222892417835</c:v>
                </c:pt>
                <c:pt idx="50" formatCode="0">
                  <c:v>6.284222892417835</c:v>
                </c:pt>
                <c:pt idx="51" formatCode="0">
                  <c:v>6.284222892417835</c:v>
                </c:pt>
                <c:pt idx="52" formatCode="0">
                  <c:v>6.284222892417835</c:v>
                </c:pt>
                <c:pt idx="53" formatCode="0">
                  <c:v>6.284222892417835</c:v>
                </c:pt>
                <c:pt idx="54" formatCode="0">
                  <c:v>6.284222892417835</c:v>
                </c:pt>
                <c:pt idx="55" formatCode="0">
                  <c:v>6.284222892417835</c:v>
                </c:pt>
                <c:pt idx="56" formatCode="0">
                  <c:v>6.284222892417835</c:v>
                </c:pt>
                <c:pt idx="57" formatCode="0">
                  <c:v>6.284222892417835</c:v>
                </c:pt>
                <c:pt idx="58" formatCode="0">
                  <c:v>6.284222892417835</c:v>
                </c:pt>
                <c:pt idx="59" formatCode="0">
                  <c:v>6.284222892417835</c:v>
                </c:pt>
                <c:pt idx="60" formatCode="0">
                  <c:v>6.284222892417835</c:v>
                </c:pt>
                <c:pt idx="61" formatCode="0">
                  <c:v>6.284222892417835</c:v>
                </c:pt>
                <c:pt idx="62" formatCode="0">
                  <c:v>6.284222892417835</c:v>
                </c:pt>
                <c:pt idx="63" formatCode="0">
                  <c:v>6.284222892417835</c:v>
                </c:pt>
                <c:pt idx="64" formatCode="0">
                  <c:v>6.284222892417835</c:v>
                </c:pt>
                <c:pt idx="65" formatCode="0">
                  <c:v>6.284222892417835</c:v>
                </c:pt>
                <c:pt idx="66" formatCode="0">
                  <c:v>6.284222892417835</c:v>
                </c:pt>
                <c:pt idx="67" formatCode="0">
                  <c:v>6.284222892417835</c:v>
                </c:pt>
                <c:pt idx="68" formatCode="0">
                  <c:v>6.284222892417835</c:v>
                </c:pt>
                <c:pt idx="69" formatCode="0">
                  <c:v>6.284222892417835</c:v>
                </c:pt>
                <c:pt idx="70" formatCode="0">
                  <c:v>6.284222892417835</c:v>
                </c:pt>
                <c:pt idx="71" formatCode="0">
                  <c:v>6.284222892417835</c:v>
                </c:pt>
                <c:pt idx="72" formatCode="0">
                  <c:v>6.284222892417835</c:v>
                </c:pt>
                <c:pt idx="73" formatCode="0">
                  <c:v>6.284222892417835</c:v>
                </c:pt>
                <c:pt idx="74" formatCode="0">
                  <c:v>6.284222892417835</c:v>
                </c:pt>
                <c:pt idx="75" formatCode="0">
                  <c:v>6.284222892417835</c:v>
                </c:pt>
                <c:pt idx="76" formatCode="0">
                  <c:v>6.284222892417835</c:v>
                </c:pt>
                <c:pt idx="77" formatCode="0">
                  <c:v>6.284222892417835</c:v>
                </c:pt>
                <c:pt idx="78" formatCode="0">
                  <c:v>6.284222892417835</c:v>
                </c:pt>
                <c:pt idx="79" formatCode="0">
                  <c:v>6.284222892417835</c:v>
                </c:pt>
                <c:pt idx="80" formatCode="0">
                  <c:v>19.74417430764115</c:v>
                </c:pt>
                <c:pt idx="81" formatCode="0">
                  <c:v>19.74417430764115</c:v>
                </c:pt>
                <c:pt idx="82" formatCode="0">
                  <c:v>19.74417430764115</c:v>
                </c:pt>
                <c:pt idx="83" formatCode="0">
                  <c:v>19.74417430764115</c:v>
                </c:pt>
                <c:pt idx="84" formatCode="0">
                  <c:v>19.74417430764115</c:v>
                </c:pt>
                <c:pt idx="85" formatCode="0">
                  <c:v>19.74417430764115</c:v>
                </c:pt>
                <c:pt idx="86" formatCode="0">
                  <c:v>19.74417430764115</c:v>
                </c:pt>
                <c:pt idx="87" formatCode="0">
                  <c:v>19.74417430764115</c:v>
                </c:pt>
                <c:pt idx="88" formatCode="0">
                  <c:v>19.74417430764115</c:v>
                </c:pt>
                <c:pt idx="89" formatCode="0">
                  <c:v>19.74417430764115</c:v>
                </c:pt>
                <c:pt idx="90" formatCode="0">
                  <c:v>19.74417430764115</c:v>
                </c:pt>
                <c:pt idx="91" formatCode="0">
                  <c:v>19.74417430764115</c:v>
                </c:pt>
                <c:pt idx="92" formatCode="0">
                  <c:v>19.74417430764115</c:v>
                </c:pt>
                <c:pt idx="93" formatCode="0">
                  <c:v>19.74417430764115</c:v>
                </c:pt>
                <c:pt idx="94" formatCode="0">
                  <c:v>19.74417430764115</c:v>
                </c:pt>
                <c:pt idx="95" formatCode="0">
                  <c:v>19.74417430764115</c:v>
                </c:pt>
                <c:pt idx="96" formatCode="0">
                  <c:v>19.74417430764115</c:v>
                </c:pt>
                <c:pt idx="97" formatCode="0">
                  <c:v>19.74417430764115</c:v>
                </c:pt>
                <c:pt idx="98" formatCode="0">
                  <c:v>19.74417430764115</c:v>
                </c:pt>
                <c:pt idx="99" formatCode="0">
                  <c:v>19.74417430764115</c:v>
                </c:pt>
                <c:pt idx="100" formatCode="0">
                  <c:v>19.74417430764115</c:v>
                </c:pt>
                <c:pt idx="101" formatCode="0">
                  <c:v>19.74417430764115</c:v>
                </c:pt>
                <c:pt idx="102" formatCode="0">
                  <c:v>19.74417430764115</c:v>
                </c:pt>
                <c:pt idx="103" formatCode="0">
                  <c:v>19.74417430764115</c:v>
                </c:pt>
                <c:pt idx="104" formatCode="0">
                  <c:v>19.74417430764115</c:v>
                </c:pt>
                <c:pt idx="105" formatCode="0">
                  <c:v>19.74417430764115</c:v>
                </c:pt>
                <c:pt idx="106" formatCode="0">
                  <c:v>19.74417430764115</c:v>
                </c:pt>
                <c:pt idx="107" formatCode="0">
                  <c:v>19.74417430764115</c:v>
                </c:pt>
                <c:pt idx="108" formatCode="0">
                  <c:v>19.74417430764115</c:v>
                </c:pt>
                <c:pt idx="109" formatCode="0">
                  <c:v>19.74417430764115</c:v>
                </c:pt>
                <c:pt idx="110" formatCode="0">
                  <c:v>19.74417430764115</c:v>
                </c:pt>
                <c:pt idx="111" formatCode="0">
                  <c:v>19.74417430764115</c:v>
                </c:pt>
                <c:pt idx="112" formatCode="0">
                  <c:v>19.74417430764115</c:v>
                </c:pt>
                <c:pt idx="113" formatCode="0">
                  <c:v>19.74417430764115</c:v>
                </c:pt>
                <c:pt idx="114" formatCode="0">
                  <c:v>19.74417430764115</c:v>
                </c:pt>
                <c:pt idx="115" formatCode="0">
                  <c:v>19.74417430764115</c:v>
                </c:pt>
                <c:pt idx="116" formatCode="0">
                  <c:v>19.74417430764115</c:v>
                </c:pt>
                <c:pt idx="117" formatCode="0">
                  <c:v>19.74417430764115</c:v>
                </c:pt>
                <c:pt idx="118" formatCode="0">
                  <c:v>19.74417430764115</c:v>
                </c:pt>
                <c:pt idx="119" formatCode="0">
                  <c:v>19.74417430764115</c:v>
                </c:pt>
                <c:pt idx="120" formatCode="0">
                  <c:v>19.74417430764115</c:v>
                </c:pt>
                <c:pt idx="121" formatCode="0">
                  <c:v>19.74417430764115</c:v>
                </c:pt>
                <c:pt idx="122" formatCode="0">
                  <c:v>19.74417430764115</c:v>
                </c:pt>
                <c:pt idx="123" formatCode="0">
                  <c:v>19.74417430764115</c:v>
                </c:pt>
                <c:pt idx="124" formatCode="0">
                  <c:v>19.74417430764115</c:v>
                </c:pt>
                <c:pt idx="125" formatCode="0">
                  <c:v>19.74417430764115</c:v>
                </c:pt>
                <c:pt idx="126" formatCode="0">
                  <c:v>19.74417430764115</c:v>
                </c:pt>
                <c:pt idx="127" formatCode="0">
                  <c:v>19.74417430764115</c:v>
                </c:pt>
                <c:pt idx="128" formatCode="0">
                  <c:v>19.74417430764115</c:v>
                </c:pt>
                <c:pt idx="129" formatCode="0">
                  <c:v>19.74417430764115</c:v>
                </c:pt>
                <c:pt idx="130" formatCode="0">
                  <c:v>19.74417430764115</c:v>
                </c:pt>
                <c:pt idx="131" formatCode="0">
                  <c:v>19.74417430764115</c:v>
                </c:pt>
                <c:pt idx="132" formatCode="0">
                  <c:v>19.74417430764115</c:v>
                </c:pt>
                <c:pt idx="133" formatCode="0">
                  <c:v>19.74417430764115</c:v>
                </c:pt>
                <c:pt idx="134" formatCode="0">
                  <c:v>19.74417430764115</c:v>
                </c:pt>
                <c:pt idx="135" formatCode="0">
                  <c:v>19.74417430764115</c:v>
                </c:pt>
                <c:pt idx="136" formatCode="0">
                  <c:v>19.74417430764115</c:v>
                </c:pt>
                <c:pt idx="137" formatCode="0">
                  <c:v>19.74417430764115</c:v>
                </c:pt>
                <c:pt idx="138" formatCode="0">
                  <c:v>19.74417430764115</c:v>
                </c:pt>
                <c:pt idx="139" formatCode="0">
                  <c:v>19.74417430764115</c:v>
                </c:pt>
                <c:pt idx="140" formatCode="0">
                  <c:v>19.74417430764115</c:v>
                </c:pt>
                <c:pt idx="141" formatCode="0">
                  <c:v>19.74417430764115</c:v>
                </c:pt>
                <c:pt idx="142" formatCode="0">
                  <c:v>19.74417430764115</c:v>
                </c:pt>
                <c:pt idx="143" formatCode="0">
                  <c:v>19.74417430764115</c:v>
                </c:pt>
                <c:pt idx="144" formatCode="0">
                  <c:v>19.74417430764115</c:v>
                </c:pt>
                <c:pt idx="145" formatCode="0">
                  <c:v>19.74417430764115</c:v>
                </c:pt>
                <c:pt idx="146" formatCode="0">
                  <c:v>19.74417430764115</c:v>
                </c:pt>
                <c:pt idx="147" formatCode="0">
                  <c:v>19.74417430764115</c:v>
                </c:pt>
                <c:pt idx="148" formatCode="0">
                  <c:v>19.74417430764115</c:v>
                </c:pt>
                <c:pt idx="149" formatCode="0">
                  <c:v>19.74417430764115</c:v>
                </c:pt>
                <c:pt idx="150" formatCode="0">
                  <c:v>19.74417430764115</c:v>
                </c:pt>
                <c:pt idx="151" formatCode="0">
                  <c:v>19.74417430764115</c:v>
                </c:pt>
                <c:pt idx="152" formatCode="0">
                  <c:v>19.74417430764115</c:v>
                </c:pt>
                <c:pt idx="153" formatCode="0">
                  <c:v>19.74417430764115</c:v>
                </c:pt>
                <c:pt idx="154" formatCode="0">
                  <c:v>19.74417430764115</c:v>
                </c:pt>
                <c:pt idx="155" formatCode="0">
                  <c:v>19.74417430764115</c:v>
                </c:pt>
                <c:pt idx="156" formatCode="0">
                  <c:v>19.74417430764115</c:v>
                </c:pt>
                <c:pt idx="157" formatCode="0">
                  <c:v>19.74417430764115</c:v>
                </c:pt>
                <c:pt idx="158" formatCode="0">
                  <c:v>19.74417430764115</c:v>
                </c:pt>
                <c:pt idx="159" formatCode="0">
                  <c:v>19.74417430764115</c:v>
                </c:pt>
                <c:pt idx="160" formatCode="0">
                  <c:v>19.74417430764115</c:v>
                </c:pt>
                <c:pt idx="161" formatCode="0">
                  <c:v>26.76098816625225</c:v>
                </c:pt>
                <c:pt idx="162" formatCode="0">
                  <c:v>26.76098816625225</c:v>
                </c:pt>
                <c:pt idx="163" formatCode="0">
                  <c:v>26.76098816625225</c:v>
                </c:pt>
                <c:pt idx="164" formatCode="0">
                  <c:v>26.76098816625225</c:v>
                </c:pt>
                <c:pt idx="165" formatCode="0">
                  <c:v>26.76098816625225</c:v>
                </c:pt>
                <c:pt idx="166" formatCode="0">
                  <c:v>26.76098816625225</c:v>
                </c:pt>
                <c:pt idx="167" formatCode="0">
                  <c:v>26.76098816625225</c:v>
                </c:pt>
                <c:pt idx="168" formatCode="0">
                  <c:v>26.76098816625225</c:v>
                </c:pt>
                <c:pt idx="169" formatCode="0">
                  <c:v>26.76098816625225</c:v>
                </c:pt>
                <c:pt idx="170" formatCode="0">
                  <c:v>26.76098816625225</c:v>
                </c:pt>
                <c:pt idx="171" formatCode="0">
                  <c:v>26.76098816625225</c:v>
                </c:pt>
                <c:pt idx="172" formatCode="0">
                  <c:v>26.76098816625225</c:v>
                </c:pt>
                <c:pt idx="173" formatCode="0">
                  <c:v>26.76098816625225</c:v>
                </c:pt>
                <c:pt idx="174" formatCode="0">
                  <c:v>26.76098816625225</c:v>
                </c:pt>
                <c:pt idx="175" formatCode="0">
                  <c:v>26.76098816625225</c:v>
                </c:pt>
                <c:pt idx="176" formatCode="0">
                  <c:v>26.76098816625225</c:v>
                </c:pt>
                <c:pt idx="177" formatCode="0">
                  <c:v>26.76098816625225</c:v>
                </c:pt>
                <c:pt idx="178" formatCode="0">
                  <c:v>26.76098816625225</c:v>
                </c:pt>
                <c:pt idx="179" formatCode="0">
                  <c:v>26.76098816625225</c:v>
                </c:pt>
                <c:pt idx="180" formatCode="0">
                  <c:v>26.76098816625225</c:v>
                </c:pt>
                <c:pt idx="181" formatCode="0">
                  <c:v>26.76098816625225</c:v>
                </c:pt>
                <c:pt idx="182" formatCode="0">
                  <c:v>26.76098816625225</c:v>
                </c:pt>
                <c:pt idx="183" formatCode="0">
                  <c:v>26.76098816625225</c:v>
                </c:pt>
                <c:pt idx="184" formatCode="0">
                  <c:v>26.76098816625225</c:v>
                </c:pt>
                <c:pt idx="185" formatCode="0">
                  <c:v>26.76098816625225</c:v>
                </c:pt>
                <c:pt idx="186" formatCode="0">
                  <c:v>26.76098816625225</c:v>
                </c:pt>
                <c:pt idx="187" formatCode="0">
                  <c:v>26.76098816625225</c:v>
                </c:pt>
                <c:pt idx="188" formatCode="0">
                  <c:v>26.76098816625225</c:v>
                </c:pt>
                <c:pt idx="189" formatCode="0">
                  <c:v>26.76098816625225</c:v>
                </c:pt>
                <c:pt idx="190" formatCode="0">
                  <c:v>26.76098816625225</c:v>
                </c:pt>
                <c:pt idx="191" formatCode="0">
                  <c:v>26.76098816625225</c:v>
                </c:pt>
                <c:pt idx="192" formatCode="0">
                  <c:v>26.76098816625225</c:v>
                </c:pt>
                <c:pt idx="193" formatCode="0">
                  <c:v>26.76098816625225</c:v>
                </c:pt>
                <c:pt idx="194" formatCode="0">
                  <c:v>26.76098816625225</c:v>
                </c:pt>
                <c:pt idx="195" formatCode="0">
                  <c:v>26.76098816625225</c:v>
                </c:pt>
                <c:pt idx="196" formatCode="0">
                  <c:v>26.76098816625225</c:v>
                </c:pt>
                <c:pt idx="197" formatCode="0">
                  <c:v>26.76098816625225</c:v>
                </c:pt>
                <c:pt idx="198" formatCode="0">
                  <c:v>26.76098816625225</c:v>
                </c:pt>
                <c:pt idx="199" formatCode="0">
                  <c:v>26.76098816625225</c:v>
                </c:pt>
                <c:pt idx="200" formatCode="0">
                  <c:v>26.76098816625225</c:v>
                </c:pt>
                <c:pt idx="201" formatCode="0">
                  <c:v>26.76098816625225</c:v>
                </c:pt>
                <c:pt idx="202" formatCode="0">
                  <c:v>26.76098816625225</c:v>
                </c:pt>
                <c:pt idx="203" formatCode="0">
                  <c:v>26.76098816625225</c:v>
                </c:pt>
                <c:pt idx="204" formatCode="0">
                  <c:v>26.76098816625225</c:v>
                </c:pt>
                <c:pt idx="205" formatCode="0">
                  <c:v>26.76098816625225</c:v>
                </c:pt>
                <c:pt idx="206" formatCode="0">
                  <c:v>26.76098816625225</c:v>
                </c:pt>
                <c:pt idx="207" formatCode="0">
                  <c:v>26.76098816625225</c:v>
                </c:pt>
                <c:pt idx="208" formatCode="0">
                  <c:v>26.76098816625225</c:v>
                </c:pt>
                <c:pt idx="209" formatCode="0">
                  <c:v>26.76098816625225</c:v>
                </c:pt>
                <c:pt idx="210" formatCode="0">
                  <c:v>26.76098816625225</c:v>
                </c:pt>
                <c:pt idx="211" formatCode="0">
                  <c:v>26.76098816625225</c:v>
                </c:pt>
                <c:pt idx="212" formatCode="0">
                  <c:v>26.76098816625225</c:v>
                </c:pt>
                <c:pt idx="213" formatCode="0">
                  <c:v>26.76098816625225</c:v>
                </c:pt>
                <c:pt idx="214" formatCode="0">
                  <c:v>26.76098816625225</c:v>
                </c:pt>
                <c:pt idx="215" formatCode="0">
                  <c:v>26.76098816625225</c:v>
                </c:pt>
                <c:pt idx="216" formatCode="0">
                  <c:v>26.76098816625225</c:v>
                </c:pt>
                <c:pt idx="217" formatCode="0">
                  <c:v>26.76098816625225</c:v>
                </c:pt>
                <c:pt idx="218" formatCode="0">
                  <c:v>26.76098816625225</c:v>
                </c:pt>
                <c:pt idx="219" formatCode="0">
                  <c:v>26.76098816625225</c:v>
                </c:pt>
                <c:pt idx="220" formatCode="0">
                  <c:v>26.76098816625225</c:v>
                </c:pt>
                <c:pt idx="221" formatCode="0">
                  <c:v>26.76098816625225</c:v>
                </c:pt>
                <c:pt idx="222" formatCode="0">
                  <c:v>26.76098816625225</c:v>
                </c:pt>
                <c:pt idx="223" formatCode="0">
                  <c:v>26.76098816625225</c:v>
                </c:pt>
                <c:pt idx="224" formatCode="0">
                  <c:v>26.76098816625225</c:v>
                </c:pt>
                <c:pt idx="225" formatCode="0">
                  <c:v>26.76098816625225</c:v>
                </c:pt>
                <c:pt idx="226" formatCode="0">
                  <c:v>26.76098816625225</c:v>
                </c:pt>
                <c:pt idx="227" formatCode="0">
                  <c:v>26.76098816625225</c:v>
                </c:pt>
                <c:pt idx="228" formatCode="0">
                  <c:v>26.76098816625225</c:v>
                </c:pt>
                <c:pt idx="229" formatCode="0">
                  <c:v>26.76098816625225</c:v>
                </c:pt>
                <c:pt idx="230" formatCode="0">
                  <c:v>26.76098816625225</c:v>
                </c:pt>
                <c:pt idx="231" formatCode="0">
                  <c:v>26.76098816625225</c:v>
                </c:pt>
                <c:pt idx="232" formatCode="0">
                  <c:v>26.76098816625225</c:v>
                </c:pt>
                <c:pt idx="233" formatCode="0">
                  <c:v>26.76098816625225</c:v>
                </c:pt>
                <c:pt idx="234" formatCode="0">
                  <c:v>26.76098816625225</c:v>
                </c:pt>
                <c:pt idx="235" formatCode="0">
                  <c:v>26.76098816625225</c:v>
                </c:pt>
                <c:pt idx="236" formatCode="0">
                  <c:v>26.76098816625225</c:v>
                </c:pt>
                <c:pt idx="237" formatCode="0">
                  <c:v>26.76098816625225</c:v>
                </c:pt>
                <c:pt idx="238" formatCode="0">
                  <c:v>26.76098816625225</c:v>
                </c:pt>
                <c:pt idx="239" formatCode="0">
                  <c:v>26.76098816625225</c:v>
                </c:pt>
                <c:pt idx="240" formatCode="0">
                  <c:v>26.76098816625225</c:v>
                </c:pt>
              </c:numCache>
            </c:numRef>
          </c:val>
        </c:ser>
        <c:ser>
          <c:idx val="4"/>
          <c:order val="4"/>
          <c:tx>
            <c:strRef>
              <c:f>'D-fir Even T40H80U25'!$AK$77</c:f>
              <c:strCache>
                <c:ptCount val="1"/>
                <c:pt idx="0">
                  <c:v>Energy from sawmill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5">
                  <a:lumMod val="60000"/>
                  <a:lumOff val="40000"/>
                </a:schemeClr>
              </a:bgClr>
            </a:pattFill>
          </c:spPr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T40H80U25'!$AK$78:$AK$318</c:f>
              <c:numCache>
                <c:formatCode>General</c:formatCode>
                <c:ptCount val="241"/>
                <c:pt idx="40" formatCode="0">
                  <c:v>2.346109879835992</c:v>
                </c:pt>
                <c:pt idx="41" formatCode="0">
                  <c:v>2.346109879835992</c:v>
                </c:pt>
                <c:pt idx="42" formatCode="0">
                  <c:v>2.346109879835992</c:v>
                </c:pt>
                <c:pt idx="43" formatCode="0">
                  <c:v>2.346109879835992</c:v>
                </c:pt>
                <c:pt idx="44" formatCode="0">
                  <c:v>2.346109879835992</c:v>
                </c:pt>
                <c:pt idx="45" formatCode="0">
                  <c:v>2.346109879835992</c:v>
                </c:pt>
                <c:pt idx="46" formatCode="0">
                  <c:v>2.346109879835992</c:v>
                </c:pt>
                <c:pt idx="47" formatCode="0">
                  <c:v>2.346109879835992</c:v>
                </c:pt>
                <c:pt idx="48" formatCode="0">
                  <c:v>2.346109879835992</c:v>
                </c:pt>
                <c:pt idx="49" formatCode="0">
                  <c:v>2.346109879835992</c:v>
                </c:pt>
                <c:pt idx="50" formatCode="0">
                  <c:v>2.346109879835992</c:v>
                </c:pt>
                <c:pt idx="51" formatCode="0">
                  <c:v>2.346109879835992</c:v>
                </c:pt>
                <c:pt idx="52" formatCode="0">
                  <c:v>2.346109879835992</c:v>
                </c:pt>
                <c:pt idx="53" formatCode="0">
                  <c:v>2.346109879835992</c:v>
                </c:pt>
                <c:pt idx="54" formatCode="0">
                  <c:v>2.346109879835992</c:v>
                </c:pt>
                <c:pt idx="55" formatCode="0">
                  <c:v>2.346109879835992</c:v>
                </c:pt>
                <c:pt idx="56" formatCode="0">
                  <c:v>2.346109879835992</c:v>
                </c:pt>
                <c:pt idx="57" formatCode="0">
                  <c:v>2.346109879835992</c:v>
                </c:pt>
                <c:pt idx="58" formatCode="0">
                  <c:v>2.346109879835992</c:v>
                </c:pt>
                <c:pt idx="59" formatCode="0">
                  <c:v>2.346109879835992</c:v>
                </c:pt>
                <c:pt idx="60" formatCode="0">
                  <c:v>2.346109879835992</c:v>
                </c:pt>
                <c:pt idx="61" formatCode="0">
                  <c:v>2.346109879835992</c:v>
                </c:pt>
                <c:pt idx="62" formatCode="0">
                  <c:v>2.346109879835992</c:v>
                </c:pt>
                <c:pt idx="63" formatCode="0">
                  <c:v>2.346109879835992</c:v>
                </c:pt>
                <c:pt idx="64" formatCode="0">
                  <c:v>2.346109879835992</c:v>
                </c:pt>
                <c:pt idx="65" formatCode="0">
                  <c:v>2.346109879835992</c:v>
                </c:pt>
                <c:pt idx="66" formatCode="0">
                  <c:v>2.346109879835992</c:v>
                </c:pt>
                <c:pt idx="67" formatCode="0">
                  <c:v>2.346109879835992</c:v>
                </c:pt>
                <c:pt idx="68" formatCode="0">
                  <c:v>2.346109879835992</c:v>
                </c:pt>
                <c:pt idx="69" formatCode="0">
                  <c:v>2.346109879835992</c:v>
                </c:pt>
                <c:pt idx="70" formatCode="0">
                  <c:v>2.346109879835992</c:v>
                </c:pt>
                <c:pt idx="71" formatCode="0">
                  <c:v>2.346109879835992</c:v>
                </c:pt>
                <c:pt idx="72" formatCode="0">
                  <c:v>2.346109879835992</c:v>
                </c:pt>
                <c:pt idx="73" formatCode="0">
                  <c:v>2.346109879835992</c:v>
                </c:pt>
                <c:pt idx="74" formatCode="0">
                  <c:v>2.346109879835992</c:v>
                </c:pt>
                <c:pt idx="75" formatCode="0">
                  <c:v>2.346109879835992</c:v>
                </c:pt>
                <c:pt idx="76" formatCode="0">
                  <c:v>2.346109879835992</c:v>
                </c:pt>
                <c:pt idx="77" formatCode="0">
                  <c:v>2.346109879835992</c:v>
                </c:pt>
                <c:pt idx="78" formatCode="0">
                  <c:v>2.346109879835992</c:v>
                </c:pt>
                <c:pt idx="79" formatCode="0">
                  <c:v>2.346109879835992</c:v>
                </c:pt>
                <c:pt idx="80" formatCode="0">
                  <c:v>30.03515279115253</c:v>
                </c:pt>
                <c:pt idx="81" formatCode="0">
                  <c:v>30.03515279115253</c:v>
                </c:pt>
                <c:pt idx="82" formatCode="0">
                  <c:v>30.03515279115253</c:v>
                </c:pt>
                <c:pt idx="83" formatCode="0">
                  <c:v>30.03515279115253</c:v>
                </c:pt>
                <c:pt idx="84" formatCode="0">
                  <c:v>30.03515279115253</c:v>
                </c:pt>
                <c:pt idx="85" formatCode="0">
                  <c:v>30.03515279115253</c:v>
                </c:pt>
                <c:pt idx="86" formatCode="0">
                  <c:v>30.03515279115253</c:v>
                </c:pt>
                <c:pt idx="87" formatCode="0">
                  <c:v>30.03515279115253</c:v>
                </c:pt>
                <c:pt idx="88" formatCode="0">
                  <c:v>30.03515279115253</c:v>
                </c:pt>
                <c:pt idx="89" formatCode="0">
                  <c:v>30.03515279115253</c:v>
                </c:pt>
                <c:pt idx="90" formatCode="0">
                  <c:v>30.03515279115253</c:v>
                </c:pt>
                <c:pt idx="91" formatCode="0">
                  <c:v>30.03515279115253</c:v>
                </c:pt>
                <c:pt idx="92" formatCode="0">
                  <c:v>30.03515279115253</c:v>
                </c:pt>
                <c:pt idx="93" formatCode="0">
                  <c:v>30.03515279115253</c:v>
                </c:pt>
                <c:pt idx="94" formatCode="0">
                  <c:v>30.03515279115253</c:v>
                </c:pt>
                <c:pt idx="95" formatCode="0">
                  <c:v>30.03515279115253</c:v>
                </c:pt>
                <c:pt idx="96" formatCode="0">
                  <c:v>30.03515279115253</c:v>
                </c:pt>
                <c:pt idx="97" formatCode="0">
                  <c:v>30.03515279115253</c:v>
                </c:pt>
                <c:pt idx="98" formatCode="0">
                  <c:v>30.03515279115253</c:v>
                </c:pt>
                <c:pt idx="99" formatCode="0">
                  <c:v>30.03515279115253</c:v>
                </c:pt>
                <c:pt idx="100" formatCode="0">
                  <c:v>30.03515279115253</c:v>
                </c:pt>
                <c:pt idx="101" formatCode="0">
                  <c:v>30.03515279115253</c:v>
                </c:pt>
                <c:pt idx="102" formatCode="0">
                  <c:v>30.03515279115253</c:v>
                </c:pt>
                <c:pt idx="103" formatCode="0">
                  <c:v>30.03515279115253</c:v>
                </c:pt>
                <c:pt idx="104" formatCode="0">
                  <c:v>30.03515279115253</c:v>
                </c:pt>
                <c:pt idx="105" formatCode="0">
                  <c:v>30.03515279115253</c:v>
                </c:pt>
                <c:pt idx="106" formatCode="0">
                  <c:v>30.03515279115253</c:v>
                </c:pt>
                <c:pt idx="107" formatCode="0">
                  <c:v>30.03515279115253</c:v>
                </c:pt>
                <c:pt idx="108" formatCode="0">
                  <c:v>30.03515279115253</c:v>
                </c:pt>
                <c:pt idx="109" formatCode="0">
                  <c:v>30.03515279115253</c:v>
                </c:pt>
                <c:pt idx="110" formatCode="0">
                  <c:v>30.03515279115253</c:v>
                </c:pt>
                <c:pt idx="111" formatCode="0">
                  <c:v>30.03515279115253</c:v>
                </c:pt>
                <c:pt idx="112" formatCode="0">
                  <c:v>30.03515279115253</c:v>
                </c:pt>
                <c:pt idx="113" formatCode="0">
                  <c:v>30.03515279115253</c:v>
                </c:pt>
                <c:pt idx="114" formatCode="0">
                  <c:v>30.03515279115253</c:v>
                </c:pt>
                <c:pt idx="115" formatCode="0">
                  <c:v>30.03515279115253</c:v>
                </c:pt>
                <c:pt idx="116" formatCode="0">
                  <c:v>30.03515279115253</c:v>
                </c:pt>
                <c:pt idx="117" formatCode="0">
                  <c:v>30.03515279115253</c:v>
                </c:pt>
                <c:pt idx="118" formatCode="0">
                  <c:v>30.03515279115253</c:v>
                </c:pt>
                <c:pt idx="119" formatCode="0">
                  <c:v>30.03515279115253</c:v>
                </c:pt>
                <c:pt idx="120" formatCode="0">
                  <c:v>30.03515279115253</c:v>
                </c:pt>
                <c:pt idx="121" formatCode="0">
                  <c:v>30.03515279115253</c:v>
                </c:pt>
                <c:pt idx="122" formatCode="0">
                  <c:v>30.03515279115253</c:v>
                </c:pt>
                <c:pt idx="123" formatCode="0">
                  <c:v>30.03515279115253</c:v>
                </c:pt>
                <c:pt idx="124" formatCode="0">
                  <c:v>30.03515279115253</c:v>
                </c:pt>
                <c:pt idx="125" formatCode="0">
                  <c:v>30.03515279115253</c:v>
                </c:pt>
                <c:pt idx="126" formatCode="0">
                  <c:v>30.03515279115253</c:v>
                </c:pt>
                <c:pt idx="127" formatCode="0">
                  <c:v>30.03515279115253</c:v>
                </c:pt>
                <c:pt idx="128" formatCode="0">
                  <c:v>30.03515279115253</c:v>
                </c:pt>
                <c:pt idx="129" formatCode="0">
                  <c:v>30.03515279115253</c:v>
                </c:pt>
                <c:pt idx="130" formatCode="0">
                  <c:v>30.03515279115253</c:v>
                </c:pt>
                <c:pt idx="131" formatCode="0">
                  <c:v>30.03515279115253</c:v>
                </c:pt>
                <c:pt idx="132" formatCode="0">
                  <c:v>30.03515279115253</c:v>
                </c:pt>
                <c:pt idx="133" formatCode="0">
                  <c:v>30.03515279115253</c:v>
                </c:pt>
                <c:pt idx="134" formatCode="0">
                  <c:v>30.03515279115253</c:v>
                </c:pt>
                <c:pt idx="135" formatCode="0">
                  <c:v>30.03515279115253</c:v>
                </c:pt>
                <c:pt idx="136" formatCode="0">
                  <c:v>30.03515279115253</c:v>
                </c:pt>
                <c:pt idx="137" formatCode="0">
                  <c:v>30.03515279115253</c:v>
                </c:pt>
                <c:pt idx="138" formatCode="0">
                  <c:v>30.03515279115253</c:v>
                </c:pt>
                <c:pt idx="139" formatCode="0">
                  <c:v>30.03515279115253</c:v>
                </c:pt>
                <c:pt idx="140" formatCode="0">
                  <c:v>30.03515279115253</c:v>
                </c:pt>
                <c:pt idx="141" formatCode="0">
                  <c:v>30.03515279115253</c:v>
                </c:pt>
                <c:pt idx="142" formatCode="0">
                  <c:v>30.03515279115253</c:v>
                </c:pt>
                <c:pt idx="143" formatCode="0">
                  <c:v>30.03515279115253</c:v>
                </c:pt>
                <c:pt idx="144" formatCode="0">
                  <c:v>30.03515279115253</c:v>
                </c:pt>
                <c:pt idx="145" formatCode="0">
                  <c:v>30.03515279115253</c:v>
                </c:pt>
                <c:pt idx="146" formatCode="0">
                  <c:v>30.03515279115253</c:v>
                </c:pt>
                <c:pt idx="147" formatCode="0">
                  <c:v>30.03515279115253</c:v>
                </c:pt>
                <c:pt idx="148" formatCode="0">
                  <c:v>30.03515279115253</c:v>
                </c:pt>
                <c:pt idx="149" formatCode="0">
                  <c:v>30.03515279115253</c:v>
                </c:pt>
                <c:pt idx="150" formatCode="0">
                  <c:v>30.03515279115253</c:v>
                </c:pt>
                <c:pt idx="151" formatCode="0">
                  <c:v>30.03515279115253</c:v>
                </c:pt>
                <c:pt idx="152" formatCode="0">
                  <c:v>30.03515279115253</c:v>
                </c:pt>
                <c:pt idx="153" formatCode="0">
                  <c:v>30.03515279115253</c:v>
                </c:pt>
                <c:pt idx="154" formatCode="0">
                  <c:v>30.03515279115253</c:v>
                </c:pt>
                <c:pt idx="155" formatCode="0">
                  <c:v>30.03515279115253</c:v>
                </c:pt>
                <c:pt idx="156" formatCode="0">
                  <c:v>30.03515279115253</c:v>
                </c:pt>
                <c:pt idx="157" formatCode="0">
                  <c:v>30.03515279115253</c:v>
                </c:pt>
                <c:pt idx="158" formatCode="0">
                  <c:v>30.03515279115253</c:v>
                </c:pt>
                <c:pt idx="159" formatCode="0">
                  <c:v>30.03515279115253</c:v>
                </c:pt>
                <c:pt idx="160" formatCode="0">
                  <c:v>30.03515279115253</c:v>
                </c:pt>
                <c:pt idx="161" formatCode="0">
                  <c:v>55.05117565629033</c:v>
                </c:pt>
                <c:pt idx="162" formatCode="0">
                  <c:v>55.05117565629033</c:v>
                </c:pt>
                <c:pt idx="163" formatCode="0">
                  <c:v>55.05117565629033</c:v>
                </c:pt>
                <c:pt idx="164" formatCode="0">
                  <c:v>55.05117565629033</c:v>
                </c:pt>
                <c:pt idx="165" formatCode="0">
                  <c:v>55.05117565629033</c:v>
                </c:pt>
                <c:pt idx="166" formatCode="0">
                  <c:v>55.05117565629033</c:v>
                </c:pt>
                <c:pt idx="167" formatCode="0">
                  <c:v>55.05117565629033</c:v>
                </c:pt>
                <c:pt idx="168" formatCode="0">
                  <c:v>55.05117565629033</c:v>
                </c:pt>
                <c:pt idx="169" formatCode="0">
                  <c:v>55.05117565629033</c:v>
                </c:pt>
                <c:pt idx="170" formatCode="0">
                  <c:v>55.05117565629033</c:v>
                </c:pt>
                <c:pt idx="171" formatCode="0">
                  <c:v>55.05117565629033</c:v>
                </c:pt>
                <c:pt idx="172" formatCode="0">
                  <c:v>55.05117565629033</c:v>
                </c:pt>
                <c:pt idx="173" formatCode="0">
                  <c:v>55.05117565629033</c:v>
                </c:pt>
                <c:pt idx="174" formatCode="0">
                  <c:v>55.05117565629033</c:v>
                </c:pt>
                <c:pt idx="175" formatCode="0">
                  <c:v>55.05117565629033</c:v>
                </c:pt>
                <c:pt idx="176" formatCode="0">
                  <c:v>55.05117565629033</c:v>
                </c:pt>
                <c:pt idx="177" formatCode="0">
                  <c:v>55.05117565629033</c:v>
                </c:pt>
                <c:pt idx="178" formatCode="0">
                  <c:v>55.05117565629033</c:v>
                </c:pt>
                <c:pt idx="179" formatCode="0">
                  <c:v>55.05117565629033</c:v>
                </c:pt>
                <c:pt idx="180" formatCode="0">
                  <c:v>55.05117565629033</c:v>
                </c:pt>
                <c:pt idx="181" formatCode="0">
                  <c:v>55.05117565629033</c:v>
                </c:pt>
                <c:pt idx="182" formatCode="0">
                  <c:v>55.05117565629033</c:v>
                </c:pt>
                <c:pt idx="183" formatCode="0">
                  <c:v>55.05117565629033</c:v>
                </c:pt>
                <c:pt idx="184" formatCode="0">
                  <c:v>55.05117565629033</c:v>
                </c:pt>
                <c:pt idx="185" formatCode="0">
                  <c:v>55.05117565629033</c:v>
                </c:pt>
                <c:pt idx="186" formatCode="0">
                  <c:v>55.05117565629033</c:v>
                </c:pt>
                <c:pt idx="187" formatCode="0">
                  <c:v>55.05117565629033</c:v>
                </c:pt>
                <c:pt idx="188" formatCode="0">
                  <c:v>55.05117565629033</c:v>
                </c:pt>
                <c:pt idx="189" formatCode="0">
                  <c:v>55.05117565629033</c:v>
                </c:pt>
                <c:pt idx="190" formatCode="0">
                  <c:v>55.05117565629033</c:v>
                </c:pt>
                <c:pt idx="191" formatCode="0">
                  <c:v>55.05117565629033</c:v>
                </c:pt>
                <c:pt idx="192" formatCode="0">
                  <c:v>55.05117565629033</c:v>
                </c:pt>
                <c:pt idx="193" formatCode="0">
                  <c:v>55.05117565629033</c:v>
                </c:pt>
                <c:pt idx="194" formatCode="0">
                  <c:v>55.05117565629033</c:v>
                </c:pt>
                <c:pt idx="195" formatCode="0">
                  <c:v>55.05117565629033</c:v>
                </c:pt>
                <c:pt idx="196" formatCode="0">
                  <c:v>55.05117565629033</c:v>
                </c:pt>
                <c:pt idx="197" formatCode="0">
                  <c:v>55.05117565629033</c:v>
                </c:pt>
                <c:pt idx="198" formatCode="0">
                  <c:v>55.05117565629033</c:v>
                </c:pt>
                <c:pt idx="199" formatCode="0">
                  <c:v>55.05117565629033</c:v>
                </c:pt>
                <c:pt idx="200" formatCode="0">
                  <c:v>55.05117565629033</c:v>
                </c:pt>
                <c:pt idx="201" formatCode="0">
                  <c:v>55.05117565629033</c:v>
                </c:pt>
                <c:pt idx="202" formatCode="0">
                  <c:v>55.05117565629033</c:v>
                </c:pt>
                <c:pt idx="203" formatCode="0">
                  <c:v>55.05117565629033</c:v>
                </c:pt>
                <c:pt idx="204" formatCode="0">
                  <c:v>55.05117565629033</c:v>
                </c:pt>
                <c:pt idx="205" formatCode="0">
                  <c:v>55.05117565629033</c:v>
                </c:pt>
                <c:pt idx="206" formatCode="0">
                  <c:v>55.05117565629033</c:v>
                </c:pt>
                <c:pt idx="207" formatCode="0">
                  <c:v>55.05117565629033</c:v>
                </c:pt>
                <c:pt idx="208" formatCode="0">
                  <c:v>55.05117565629033</c:v>
                </c:pt>
                <c:pt idx="209" formatCode="0">
                  <c:v>55.05117565629033</c:v>
                </c:pt>
                <c:pt idx="210" formatCode="0">
                  <c:v>55.05117565629033</c:v>
                </c:pt>
                <c:pt idx="211" formatCode="0">
                  <c:v>55.05117565629033</c:v>
                </c:pt>
                <c:pt idx="212" formatCode="0">
                  <c:v>55.05117565629033</c:v>
                </c:pt>
                <c:pt idx="213" formatCode="0">
                  <c:v>55.05117565629033</c:v>
                </c:pt>
                <c:pt idx="214" formatCode="0">
                  <c:v>55.05117565629033</c:v>
                </c:pt>
                <c:pt idx="215" formatCode="0">
                  <c:v>55.05117565629033</c:v>
                </c:pt>
                <c:pt idx="216" formatCode="0">
                  <c:v>55.05117565629033</c:v>
                </c:pt>
                <c:pt idx="217" formatCode="0">
                  <c:v>55.05117565629033</c:v>
                </c:pt>
                <c:pt idx="218" formatCode="0">
                  <c:v>55.05117565629033</c:v>
                </c:pt>
                <c:pt idx="219" formatCode="0">
                  <c:v>55.05117565629033</c:v>
                </c:pt>
                <c:pt idx="220" formatCode="0">
                  <c:v>55.05117565629033</c:v>
                </c:pt>
                <c:pt idx="221" formatCode="0">
                  <c:v>55.05117565629033</c:v>
                </c:pt>
                <c:pt idx="222" formatCode="0">
                  <c:v>55.05117565629033</c:v>
                </c:pt>
                <c:pt idx="223" formatCode="0">
                  <c:v>55.05117565629033</c:v>
                </c:pt>
                <c:pt idx="224" formatCode="0">
                  <c:v>55.05117565629033</c:v>
                </c:pt>
                <c:pt idx="225" formatCode="0">
                  <c:v>55.05117565629033</c:v>
                </c:pt>
                <c:pt idx="226" formatCode="0">
                  <c:v>55.05117565629033</c:v>
                </c:pt>
                <c:pt idx="227" formatCode="0">
                  <c:v>55.05117565629033</c:v>
                </c:pt>
                <c:pt idx="228" formatCode="0">
                  <c:v>55.05117565629033</c:v>
                </c:pt>
                <c:pt idx="229" formatCode="0">
                  <c:v>55.05117565629033</c:v>
                </c:pt>
                <c:pt idx="230" formatCode="0">
                  <c:v>55.05117565629033</c:v>
                </c:pt>
                <c:pt idx="231" formatCode="0">
                  <c:v>55.05117565629033</c:v>
                </c:pt>
                <c:pt idx="232" formatCode="0">
                  <c:v>55.05117565629033</c:v>
                </c:pt>
                <c:pt idx="233" formatCode="0">
                  <c:v>55.05117565629033</c:v>
                </c:pt>
                <c:pt idx="234" formatCode="0">
                  <c:v>55.05117565629033</c:v>
                </c:pt>
                <c:pt idx="235" formatCode="0">
                  <c:v>55.05117565629033</c:v>
                </c:pt>
                <c:pt idx="236" formatCode="0">
                  <c:v>55.05117565629033</c:v>
                </c:pt>
                <c:pt idx="237" formatCode="0">
                  <c:v>55.05117565629033</c:v>
                </c:pt>
                <c:pt idx="238" formatCode="0">
                  <c:v>55.05117565629033</c:v>
                </c:pt>
                <c:pt idx="239" formatCode="0">
                  <c:v>55.05117565629033</c:v>
                </c:pt>
                <c:pt idx="240" formatCode="0">
                  <c:v>55.05117565629033</c:v>
                </c:pt>
              </c:numCache>
            </c:numRef>
          </c:val>
        </c:ser>
        <c:ser>
          <c:idx val="5"/>
          <c:order val="5"/>
          <c:tx>
            <c:strRef>
              <c:f>'D-fir Even T40H80U25'!$AL$77</c:f>
              <c:strCache>
                <c:ptCount val="1"/>
                <c:pt idx="0">
                  <c:v>Wood products </c:v>
                </c:pt>
              </c:strCache>
            </c:strRef>
          </c:tx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T40H80U25'!$AL$78:$AL$318</c:f>
              <c:numCache>
                <c:formatCode>General</c:formatCode>
                <c:ptCount val="241"/>
                <c:pt idx="40" formatCode="0">
                  <c:v>7.331593374487475</c:v>
                </c:pt>
                <c:pt idx="41" formatCode="0">
                  <c:v>7.219528158374147</c:v>
                </c:pt>
                <c:pt idx="42" formatCode="0">
                  <c:v>7.109175886776568</c:v>
                </c:pt>
                <c:pt idx="43" formatCode="0">
                  <c:v>7.000510376914604</c:v>
                </c:pt>
                <c:pt idx="44" formatCode="0">
                  <c:v>6.893505846218387</c:v>
                </c:pt>
                <c:pt idx="45" formatCode="0">
                  <c:v>6.788136906210997</c:v>
                </c:pt>
                <c:pt idx="46" formatCode="0">
                  <c:v>6.684378556484655</c:v>
                </c:pt>
                <c:pt idx="47" formatCode="0">
                  <c:v>6.582206178768997</c:v>
                </c:pt>
                <c:pt idx="48" formatCode="0">
                  <c:v>6.481595531090001</c:v>
                </c:pt>
                <c:pt idx="49" formatCode="0">
                  <c:v>6.382522742018203</c:v>
                </c:pt>
                <c:pt idx="50" formatCode="0">
                  <c:v>6.284964305004843</c:v>
                </c:pt>
                <c:pt idx="51" formatCode="0">
                  <c:v>6.188897072804564</c:v>
                </c:pt>
                <c:pt idx="52" formatCode="0">
                  <c:v>6.094298251983371</c:v>
                </c:pt>
                <c:pt idx="53" formatCode="0">
                  <c:v>6.001145397510541</c:v>
                </c:pt>
                <c:pt idx="54" formatCode="0">
                  <c:v>5.909416407433192</c:v>
                </c:pt>
                <c:pt idx="55" formatCode="0">
                  <c:v>5.819089517632251</c:v>
                </c:pt>
                <c:pt idx="56" formatCode="0">
                  <c:v>5.73014329665858</c:v>
                </c:pt>
                <c:pt idx="57" formatCode="0">
                  <c:v>5.642556640648041</c:v>
                </c:pt>
                <c:pt idx="58" formatCode="0">
                  <c:v>5.55630876831427</c:v>
                </c:pt>
                <c:pt idx="59" formatCode="0">
                  <c:v>5.471379216018</c:v>
                </c:pt>
                <c:pt idx="60" formatCode="0">
                  <c:v>5.387747832911747</c:v>
                </c:pt>
                <c:pt idx="61" formatCode="0">
                  <c:v>5.305394776158708</c:v>
                </c:pt>
                <c:pt idx="62" formatCode="0">
                  <c:v>5.224300506224746</c:v>
                </c:pt>
                <c:pt idx="63" formatCode="0">
                  <c:v>5.144445782242323</c:v>
                </c:pt>
                <c:pt idx="64" formatCode="0">
                  <c:v>5.065811657445326</c:v>
                </c:pt>
                <c:pt idx="65" formatCode="0">
                  <c:v>4.988379474673636</c:v>
                </c:pt>
                <c:pt idx="66" formatCode="0">
                  <c:v>4.912130861946439</c:v>
                </c:pt>
                <c:pt idx="67" formatCode="0">
                  <c:v>4.837047728103181</c:v>
                </c:pt>
                <c:pt idx="68" formatCode="0">
                  <c:v>4.763112258511176</c:v>
                </c:pt>
                <c:pt idx="69" formatCode="0">
                  <c:v>4.690306910838793</c:v>
                </c:pt>
                <c:pt idx="70" formatCode="0">
                  <c:v>4.618614410893278</c:v>
                </c:pt>
                <c:pt idx="71" formatCode="0">
                  <c:v>4.548017748522178</c:v>
                </c:pt>
                <c:pt idx="72" formatCode="0">
                  <c:v>4.478500173577424</c:v>
                </c:pt>
                <c:pt idx="73" formatCode="0">
                  <c:v>4.4100451919411</c:v>
                </c:pt>
                <c:pt idx="74" formatCode="0">
                  <c:v>4.342636561611958</c:v>
                </c:pt>
                <c:pt idx="75" formatCode="0">
                  <c:v>4.276258288851747</c:v>
                </c:pt>
                <c:pt idx="76" formatCode="0">
                  <c:v>4.210894624390463</c:v>
                </c:pt>
                <c:pt idx="77" formatCode="0">
                  <c:v>4.146530059689579</c:v>
                </c:pt>
                <c:pt idx="78" formatCode="0">
                  <c:v>4.083149323262415</c:v>
                </c:pt>
                <c:pt idx="79" formatCode="0">
                  <c:v>4.02073737705074</c:v>
                </c:pt>
                <c:pt idx="80" formatCode="0">
                  <c:v>90.48753851072094</c:v>
                </c:pt>
                <c:pt idx="81" formatCode="0">
                  <c:v>89.10441412822939</c:v>
                </c:pt>
                <c:pt idx="82" formatCode="0">
                  <c:v>87.74243114364666</c:v>
                </c:pt>
                <c:pt idx="83" formatCode="0">
                  <c:v>86.40126640548236</c:v>
                </c:pt>
                <c:pt idx="84" formatCode="0">
                  <c:v>85.08060170169654</c:v>
                </c:pt>
                <c:pt idx="85" formatCode="0">
                  <c:v>83.78012368419885</c:v>
                </c:pt>
                <c:pt idx="86" formatCode="0">
                  <c:v>82.49952379450196</c:v>
                </c:pt>
                <c:pt idx="87" formatCode="0">
                  <c:v>81.23849819051124</c:v>
                </c:pt>
                <c:pt idx="88" formatCode="0">
                  <c:v>79.99674767443352</c:v>
                </c:pt>
                <c:pt idx="89" formatCode="0">
                  <c:v>78.77397762178782</c:v>
                </c:pt>
                <c:pt idx="90" formatCode="0">
                  <c:v>77.56989791150122</c:v>
                </c:pt>
                <c:pt idx="91" formatCode="0">
                  <c:v>76.38422285707298</c:v>
                </c:pt>
                <c:pt idx="92" formatCode="0">
                  <c:v>75.21667113879114</c:v>
                </c:pt>
                <c:pt idx="93" formatCode="0">
                  <c:v>74.0669657369851</c:v>
                </c:pt>
                <c:pt idx="94" formatCode="0">
                  <c:v>72.93483386629827</c:v>
                </c:pt>
                <c:pt idx="95" formatCode="0">
                  <c:v>71.82000691096569</c:v>
                </c:pt>
                <c:pt idx="96" formatCode="0">
                  <c:v>70.72222036108073</c:v>
                </c:pt>
                <c:pt idx="97" formatCode="0">
                  <c:v>69.641213749836</c:v>
                </c:pt>
                <c:pt idx="98" formatCode="0">
                  <c:v>68.57673059172367</c:v>
                </c:pt>
                <c:pt idx="99" formatCode="0">
                  <c:v>67.52851832168024</c:v>
                </c:pt>
                <c:pt idx="100" formatCode="0">
                  <c:v>66.49632823516157</c:v>
                </c:pt>
                <c:pt idx="101" formatCode="0">
                  <c:v>65.47991542913395</c:v>
                </c:pt>
                <c:pt idx="102" formatCode="0">
                  <c:v>64.47903874396712</c:v>
                </c:pt>
                <c:pt idx="103" formatCode="0">
                  <c:v>63.49346070621518</c:v>
                </c:pt>
                <c:pt idx="104" formatCode="0">
                  <c:v>62.52294747227269</c:v>
                </c:pt>
                <c:pt idx="105" formatCode="0">
                  <c:v>61.56726877289143</c:v>
                </c:pt>
                <c:pt idx="106" formatCode="0">
                  <c:v>60.62619785854553</c:v>
                </c:pt>
                <c:pt idx="107" formatCode="0">
                  <c:v>59.6995114456316</c:v>
                </c:pt>
                <c:pt idx="108" formatCode="0">
                  <c:v>58.78698966349137</c:v>
                </c:pt>
                <c:pt idx="109" formatCode="0">
                  <c:v>57.88841600224386</c:v>
                </c:pt>
                <c:pt idx="110" formatCode="0">
                  <c:v>57.00357726141515</c:v>
                </c:pt>
                <c:pt idx="111" formatCode="0">
                  <c:v>56.13226349935318</c:v>
                </c:pt>
                <c:pt idx="112" formatCode="0">
                  <c:v>55.27426798341596</c:v>
                </c:pt>
                <c:pt idx="113" formatCode="0">
                  <c:v>54.42938714092097</c:v>
                </c:pt>
                <c:pt idx="114" formatCode="0">
                  <c:v>53.59742051084452</c:v>
                </c:pt>
                <c:pt idx="115" formatCode="0">
                  <c:v>52.77817069625906</c:v>
                </c:pt>
                <c:pt idx="116" formatCode="0">
                  <c:v>51.971443317498</c:v>
                </c:pt>
                <c:pt idx="117" formatCode="0">
                  <c:v>51.17704696603584</c:v>
                </c:pt>
                <c:pt idx="118" formatCode="0">
                  <c:v>50.39479315907376</c:v>
                </c:pt>
                <c:pt idx="119" formatCode="0">
                  <c:v>49.62449629481908</c:v>
                </c:pt>
                <c:pt idx="120" formatCode="0">
                  <c:v>48.86597360844837</c:v>
                </c:pt>
                <c:pt idx="121" formatCode="0">
                  <c:v>48.11904512874369</c:v>
                </c:pt>
                <c:pt idx="122" formatCode="0">
                  <c:v>47.38353363539158</c:v>
                </c:pt>
                <c:pt idx="123" formatCode="0">
                  <c:v>46.65926461693493</c:v>
                </c:pt>
                <c:pt idx="124" formatCode="0">
                  <c:v>45.94606622936733</c:v>
                </c:pt>
                <c:pt idx="125" formatCode="0">
                  <c:v>45.24376925536047</c:v>
                </c:pt>
                <c:pt idx="126" formatCode="0">
                  <c:v>44.5522070641147</c:v>
                </c:pt>
                <c:pt idx="127" formatCode="0">
                  <c:v>43.87121557182333</c:v>
                </c:pt>
                <c:pt idx="128" formatCode="0">
                  <c:v>43.20063320274118</c:v>
                </c:pt>
                <c:pt idx="129" formatCode="0">
                  <c:v>42.54030085084827</c:v>
                </c:pt>
                <c:pt idx="130" formatCode="0">
                  <c:v>41.89006184209943</c:v>
                </c:pt>
                <c:pt idx="131" formatCode="0">
                  <c:v>41.249761897251</c:v>
                </c:pt>
                <c:pt idx="132" formatCode="0">
                  <c:v>40.61924909525562</c:v>
                </c:pt>
                <c:pt idx="133" formatCode="0">
                  <c:v>39.99837383721675</c:v>
                </c:pt>
                <c:pt idx="134" formatCode="0">
                  <c:v>39.38698881089391</c:v>
                </c:pt>
                <c:pt idx="135" formatCode="0">
                  <c:v>38.78494895575061</c:v>
                </c:pt>
                <c:pt idx="136" formatCode="0">
                  <c:v>38.1921114285365</c:v>
                </c:pt>
                <c:pt idx="137" formatCode="0">
                  <c:v>37.60833556939558</c:v>
                </c:pt>
                <c:pt idx="138" formatCode="0">
                  <c:v>37.03348286849255</c:v>
                </c:pt>
                <c:pt idx="139" formatCode="0">
                  <c:v>36.46741693314914</c:v>
                </c:pt>
                <c:pt idx="140" formatCode="0">
                  <c:v>35.91000345548284</c:v>
                </c:pt>
                <c:pt idx="141" formatCode="0">
                  <c:v>35.36111018054036</c:v>
                </c:pt>
                <c:pt idx="142" formatCode="0">
                  <c:v>34.820606874918</c:v>
                </c:pt>
                <c:pt idx="143" formatCode="0">
                  <c:v>34.28836529586184</c:v>
                </c:pt>
                <c:pt idx="144" formatCode="0">
                  <c:v>33.76425916084012</c:v>
                </c:pt>
                <c:pt idx="145" formatCode="0">
                  <c:v>33.24816411758078</c:v>
                </c:pt>
                <c:pt idx="146" formatCode="0">
                  <c:v>32.73995771456697</c:v>
                </c:pt>
                <c:pt idx="147" formatCode="0">
                  <c:v>32.23951937198356</c:v>
                </c:pt>
                <c:pt idx="148" formatCode="0">
                  <c:v>31.7467303531076</c:v>
                </c:pt>
                <c:pt idx="149" formatCode="0">
                  <c:v>31.26147373613635</c:v>
                </c:pt>
                <c:pt idx="150" formatCode="0">
                  <c:v>30.78363438644572</c:v>
                </c:pt>
                <c:pt idx="151" formatCode="0">
                  <c:v>30.31309892927276</c:v>
                </c:pt>
                <c:pt idx="152" formatCode="0">
                  <c:v>29.8497557228158</c:v>
                </c:pt>
                <c:pt idx="153" formatCode="0">
                  <c:v>29.39349483174568</c:v>
                </c:pt>
                <c:pt idx="154" formatCode="0">
                  <c:v>28.94420800112193</c:v>
                </c:pt>
                <c:pt idx="155" formatCode="0">
                  <c:v>28.50178863070757</c:v>
                </c:pt>
                <c:pt idx="156" formatCode="0">
                  <c:v>28.06613174967659</c:v>
                </c:pt>
                <c:pt idx="157" formatCode="0">
                  <c:v>27.63713399170798</c:v>
                </c:pt>
                <c:pt idx="158" formatCode="0">
                  <c:v>27.21469357046049</c:v>
                </c:pt>
                <c:pt idx="159" formatCode="0">
                  <c:v>26.79871025542226</c:v>
                </c:pt>
                <c:pt idx="160" formatCode="0">
                  <c:v>26.38908534812953</c:v>
                </c:pt>
                <c:pt idx="161" formatCode="0">
                  <c:v>110.3553820496616</c:v>
                </c:pt>
                <c:pt idx="162" formatCode="0">
                  <c:v>108.6685727700172</c:v>
                </c:pt>
                <c:pt idx="163" formatCode="0">
                  <c:v>107.0075467869648</c:v>
                </c:pt>
                <c:pt idx="164" formatCode="0">
                  <c:v>105.3719099964456</c:v>
                </c:pt>
                <c:pt idx="165" formatCode="0">
                  <c:v>103.7612743183791</c:v>
                </c:pt>
                <c:pt idx="166" formatCode="0">
                  <c:v>102.1752576045844</c:v>
                </c:pt>
                <c:pt idx="167" formatCode="0">
                  <c:v>100.6134835481102</c:v>
                </c:pt>
                <c:pt idx="168" formatCode="0">
                  <c:v>99.07558159394981</c:v>
                </c:pt>
                <c:pt idx="169" formatCode="0">
                  <c:v>97.56118685112136</c:v>
                </c:pt>
                <c:pt idx="170" formatCode="0">
                  <c:v>96.06994000609185</c:v>
                </c:pt>
                <c:pt idx="171" formatCode="0">
                  <c:v>94.60148723752435</c:v>
                </c:pt>
                <c:pt idx="172" formatCode="0">
                  <c:v>93.15548013232856</c:v>
                </c:pt>
                <c:pt idx="173" formatCode="0">
                  <c:v>91.73157560299423</c:v>
                </c:pt>
                <c:pt idx="174" formatCode="0">
                  <c:v>90.32943580618857</c:v>
                </c:pt>
                <c:pt idx="175" formatCode="0">
                  <c:v>88.94872806259755</c:v>
                </c:pt>
                <c:pt idx="176" formatCode="0">
                  <c:v>87.58912477799265</c:v>
                </c:pt>
                <c:pt idx="177" formatCode="0">
                  <c:v>86.25030336550412</c:v>
                </c:pt>
                <c:pt idx="178" formatCode="0">
                  <c:v>84.93194616908212</c:v>
                </c:pt>
                <c:pt idx="179" formatCode="0">
                  <c:v>83.6337403881281</c:v>
                </c:pt>
                <c:pt idx="180" formatCode="0">
                  <c:v>82.35537800327793</c:v>
                </c:pt>
                <c:pt idx="181" formatCode="0">
                  <c:v>81.09655570331953</c:v>
                </c:pt>
                <c:pt idx="182" formatCode="0">
                  <c:v>79.85697481322762</c:v>
                </c:pt>
                <c:pt idx="183" formatCode="0">
                  <c:v>78.63634122329856</c:v>
                </c:pt>
                <c:pt idx="184" formatCode="0">
                  <c:v>77.43436531936805</c:v>
                </c:pt>
                <c:pt idx="185" formatCode="0">
                  <c:v>76.25076191409599</c:v>
                </c:pt>
                <c:pt idx="186" formatCode="0">
                  <c:v>75.08525017930118</c:v>
                </c:pt>
                <c:pt idx="187" formatCode="0">
                  <c:v>73.93755357933054</c:v>
                </c:pt>
                <c:pt idx="188" formatCode="0">
                  <c:v>72.80739980544674</c:v>
                </c:pt>
                <c:pt idx="189" formatCode="0">
                  <c:v>71.69452071121884</c:v>
                </c:pt>
                <c:pt idx="190" formatCode="0">
                  <c:v>70.59865224890032</c:v>
                </c:pt>
                <c:pt idx="191" formatCode="0">
                  <c:v>69.51953440677971</c:v>
                </c:pt>
                <c:pt idx="192" formatCode="0">
                  <c:v>68.45691114748878</c:v>
                </c:pt>
                <c:pt idx="193" formatCode="0">
                  <c:v>67.41053034725373</c:v>
                </c:pt>
                <c:pt idx="194" formatCode="0">
                  <c:v>66.38014373607493</c:v>
                </c:pt>
                <c:pt idx="195" formatCode="0">
                  <c:v>65.36550683882106</c:v>
                </c:pt>
                <c:pt idx="196" formatCode="0">
                  <c:v>64.36637891722356</c:v>
                </c:pt>
                <c:pt idx="197" formatCode="0">
                  <c:v>63.38252291275777</c:v>
                </c:pt>
                <c:pt idx="198" formatCode="0">
                  <c:v>62.4137053903972</c:v>
                </c:pt>
                <c:pt idx="199" formatCode="0">
                  <c:v>61.45969648322735</c:v>
                </c:pt>
                <c:pt idx="200" formatCode="0">
                  <c:v>60.52026983790636</c:v>
                </c:pt>
                <c:pt idx="201" formatCode="0">
                  <c:v>59.59520256095907</c:v>
                </c:pt>
                <c:pt idx="202" formatCode="0">
                  <c:v>58.68427516589221</c:v>
                </c:pt>
                <c:pt idx="203" formatCode="0">
                  <c:v>57.78727152111772</c:v>
                </c:pt>
                <c:pt idx="204" formatCode="0">
                  <c:v>56.90397879867233</c:v>
                </c:pt>
                <c:pt idx="205" formatCode="0">
                  <c:v>56.03418742372074</c:v>
                </c:pt>
                <c:pt idx="206" formatCode="0">
                  <c:v>55.17769102483078</c:v>
                </c:pt>
                <c:pt idx="207" formatCode="0">
                  <c:v>54.33428638500862</c:v>
                </c:pt>
                <c:pt idx="208" formatCode="0">
                  <c:v>53.5037733934824</c:v>
                </c:pt>
                <c:pt idx="209" formatCode="0">
                  <c:v>52.68595499822281</c:v>
                </c:pt>
                <c:pt idx="210" formatCode="0">
                  <c:v>51.88063715918954</c:v>
                </c:pt>
                <c:pt idx="211" formatCode="0">
                  <c:v>51.0876288022922</c:v>
                </c:pt>
                <c:pt idx="212" formatCode="0">
                  <c:v>50.30674177405511</c:v>
                </c:pt>
                <c:pt idx="213" formatCode="0">
                  <c:v>49.5377907969749</c:v>
                </c:pt>
                <c:pt idx="214" formatCode="0">
                  <c:v>48.78059342556068</c:v>
                </c:pt>
                <c:pt idx="215" formatCode="0">
                  <c:v>48.03497000304593</c:v>
                </c:pt>
                <c:pt idx="216" formatCode="0">
                  <c:v>47.30074361876218</c:v>
                </c:pt>
                <c:pt idx="217" formatCode="0">
                  <c:v>46.57774006616429</c:v>
                </c:pt>
                <c:pt idx="218" formatCode="0">
                  <c:v>45.86578780149711</c:v>
                </c:pt>
                <c:pt idx="219" formatCode="0">
                  <c:v>45.16471790309429</c:v>
                </c:pt>
                <c:pt idx="220" formatCode="0">
                  <c:v>44.47436403129878</c:v>
                </c:pt>
                <c:pt idx="221" formatCode="0">
                  <c:v>43.79456238899632</c:v>
                </c:pt>
                <c:pt idx="222" formatCode="0">
                  <c:v>43.12515168275206</c:v>
                </c:pt>
                <c:pt idx="223" formatCode="0">
                  <c:v>42.46597308454106</c:v>
                </c:pt>
                <c:pt idx="224" formatCode="0">
                  <c:v>41.81687019406406</c:v>
                </c:pt>
                <c:pt idx="225" formatCode="0">
                  <c:v>41.17768900163897</c:v>
                </c:pt>
                <c:pt idx="226" formatCode="0">
                  <c:v>40.54827785165977</c:v>
                </c:pt>
                <c:pt idx="227" formatCode="0">
                  <c:v>39.92848740661381</c:v>
                </c:pt>
                <c:pt idx="228" formatCode="0">
                  <c:v>39.31817061164928</c:v>
                </c:pt>
                <c:pt idx="229" formatCode="0">
                  <c:v>38.71718265968404</c:v>
                </c:pt>
                <c:pt idx="230" formatCode="0">
                  <c:v>38.125380957048</c:v>
                </c:pt>
                <c:pt idx="231" formatCode="0">
                  <c:v>37.54262508965059</c:v>
                </c:pt>
                <c:pt idx="232" formatCode="0">
                  <c:v>36.96877678966527</c:v>
                </c:pt>
                <c:pt idx="233" formatCode="0">
                  <c:v>36.40369990272337</c:v>
                </c:pt>
                <c:pt idx="234" formatCode="0">
                  <c:v>35.84726035560942</c:v>
                </c:pt>
                <c:pt idx="235" formatCode="0">
                  <c:v>35.29932612445016</c:v>
                </c:pt>
                <c:pt idx="236" formatCode="0">
                  <c:v>34.75976720338986</c:v>
                </c:pt>
                <c:pt idx="237" formatCode="0">
                  <c:v>34.22845557374438</c:v>
                </c:pt>
                <c:pt idx="238" formatCode="0">
                  <c:v>33.70526517362686</c:v>
                </c:pt>
                <c:pt idx="239" formatCode="0">
                  <c:v>33.19007186803746</c:v>
                </c:pt>
                <c:pt idx="240" formatCode="0">
                  <c:v>32.68275341941053</c:v>
                </c:pt>
              </c:numCache>
            </c:numRef>
          </c:val>
        </c:ser>
        <c:ser>
          <c:idx val="6"/>
          <c:order val="6"/>
          <c:tx>
            <c:strRef>
              <c:f>'D-fir Even T40H80U25'!$AM$77</c:f>
              <c:strCache>
                <c:ptCount val="1"/>
                <c:pt idx="0">
                  <c:v>Landfill storage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T40H80U25'!$AM$78:$AM$318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0.0560886406647208</c:v>
                </c:pt>
                <c:pt idx="42" formatCode="0">
                  <c:v>0.111319952599309</c:v>
                </c:pt>
                <c:pt idx="43" formatCode="0">
                  <c:v>0.165707040285222</c:v>
                </c:pt>
                <c:pt idx="44" formatCode="0">
                  <c:v>0.219262807898679</c:v>
                </c:pt>
                <c:pt idx="45" formatCode="0">
                  <c:v>0.271999962372378</c:v>
                </c:pt>
                <c:pt idx="46" formatCode="0">
                  <c:v>0.323931016410411</c:v>
                </c:pt>
                <c:pt idx="47" formatCode="0">
                  <c:v>0.375068291457098</c:v>
                </c:pt>
                <c:pt idx="48" formatCode="0">
                  <c:v>0.425423920620436</c:v>
                </c:pt>
                <c:pt idx="49" formatCode="0">
                  <c:v>0.475009851550871</c:v>
                </c:pt>
                <c:pt idx="50" formatCode="0">
                  <c:v>0.523837849276057</c:v>
                </c:pt>
                <c:pt idx="51" formatCode="0">
                  <c:v>0.571919498992297</c:v>
                </c:pt>
                <c:pt idx="52" formatCode="0">
                  <c:v>0.619266208813304</c:v>
                </c:pt>
                <c:pt idx="53" formatCode="0">
                  <c:v>0.665889212476955</c:v>
                </c:pt>
                <c:pt idx="54" formatCode="0">
                  <c:v>0.711799572010669</c:v>
                </c:pt>
                <c:pt idx="55" formatCode="0">
                  <c:v>0.75700818035604</c:v>
                </c:pt>
                <c:pt idx="56" formatCode="0">
                  <c:v>0.801525763953362</c:v>
                </c:pt>
                <c:pt idx="57" formatCode="0">
                  <c:v>0.845362885286637</c:v>
                </c:pt>
                <c:pt idx="58" formatCode="0">
                  <c:v>0.888529945389689</c:v>
                </c:pt>
                <c:pt idx="59" formatCode="0">
                  <c:v>0.931037186313972</c:v>
                </c:pt>
                <c:pt idx="60" formatCode="0">
                  <c:v>0.972894693558652</c:v>
                </c:pt>
                <c:pt idx="61" formatCode="0">
                  <c:v>1.014112398463548</c:v>
                </c:pt>
                <c:pt idx="62" formatCode="0">
                  <c:v>1.054700080565496</c:v>
                </c:pt>
                <c:pt idx="63" formatCode="0">
                  <c:v>1.094667369918699</c:v>
                </c:pt>
                <c:pt idx="64" formatCode="0">
                  <c:v>1.134023749379596</c:v>
                </c:pt>
                <c:pt idx="65" formatCode="0">
                  <c:v>1.172778556856827</c:v>
                </c:pt>
                <c:pt idx="66" formatCode="0">
                  <c:v>1.21094098752679</c:v>
                </c:pt>
                <c:pt idx="67" formatCode="0">
                  <c:v>1.24852009601534</c:v>
                </c:pt>
                <c:pt idx="68" formatCode="0">
                  <c:v>1.285524798546138</c:v>
                </c:pt>
                <c:pt idx="69" formatCode="0">
                  <c:v>1.321963875056165</c:v>
                </c:pt>
                <c:pt idx="70" formatCode="0">
                  <c:v>1.357845971278896</c:v>
                </c:pt>
                <c:pt idx="71" formatCode="0">
                  <c:v>1.393179600795632</c:v>
                </c:pt>
                <c:pt idx="72" formatCode="0">
                  <c:v>1.42797314705548</c:v>
                </c:pt>
                <c:pt idx="73" formatCode="0">
                  <c:v>1.46223486536446</c:v>
                </c:pt>
                <c:pt idx="74" formatCode="0">
                  <c:v>1.495972884844197</c:v>
                </c:pt>
                <c:pt idx="75" formatCode="0">
                  <c:v>1.529195210360682</c:v>
                </c:pt>
                <c:pt idx="76" formatCode="0">
                  <c:v>1.561909724423555</c:v>
                </c:pt>
                <c:pt idx="77" formatCode="0">
                  <c:v>1.594124189056348</c:v>
                </c:pt>
                <c:pt idx="78" formatCode="0">
                  <c:v>1.625846247638143</c:v>
                </c:pt>
                <c:pt idx="79" formatCode="0">
                  <c:v>1.657083426717087</c:v>
                </c:pt>
                <c:pt idx="80" formatCode="0">
                  <c:v>1.687843137796177</c:v>
                </c:pt>
                <c:pt idx="81" formatCode="0">
                  <c:v>2.600751628613672</c:v>
                </c:pt>
                <c:pt idx="82" formatCode="0">
                  <c:v>3.49970608760076</c:v>
                </c:pt>
                <c:pt idx="83" formatCode="0">
                  <c:v>4.384919805581539</c:v>
                </c:pt>
                <c:pt idx="84" formatCode="0">
                  <c:v>5.256602813177146</c:v>
                </c:pt>
                <c:pt idx="85" formatCode="0">
                  <c:v>6.114961930638805</c:v>
                </c:pt>
                <c:pt idx="86" formatCode="0">
                  <c:v>6.960200816919077</c:v>
                </c:pt>
                <c:pt idx="87" formatCode="0">
                  <c:v>7.792520017993124</c:v>
                </c:pt>
                <c:pt idx="88" formatCode="0">
                  <c:v>8.612117014441336</c:v>
                </c:pt>
                <c:pt idx="89" formatCode="0">
                  <c:v>9.419186268304647</c:v>
                </c:pt>
                <c:pt idx="90" formatCode="0">
                  <c:v>10.21391926922363</c:v>
                </c:pt>
                <c:pt idx="91" formatCode="0">
                  <c:v>10.9965045798724</c:v>
                </c:pt>
                <c:pt idx="92" formatCode="0">
                  <c:v>11.76712788069803</c:v>
                </c:pt>
                <c:pt idx="93" formatCode="0">
                  <c:v>12.52597201397605</c:v>
                </c:pt>
                <c:pt idx="94" formatCode="0">
                  <c:v>13.27321702719265</c:v>
                </c:pt>
                <c:pt idx="95" formatCode="0">
                  <c:v>14.00904021576373</c:v>
                </c:pt>
                <c:pt idx="96" formatCode="0">
                  <c:v>14.73361616510092</c:v>
                </c:pt>
                <c:pt idx="97" formatCode="0">
                  <c:v>15.44711679203473</c:v>
                </c:pt>
                <c:pt idx="98" formatCode="0">
                  <c:v>16.14971138560441</c:v>
                </c:pt>
                <c:pt idx="99" formatCode="0">
                  <c:v>16.84156664722445</c:v>
                </c:pt>
                <c:pt idx="100" formatCode="0">
                  <c:v>17.52284673023702</c:v>
                </c:pt>
                <c:pt idx="101" formatCode="0">
                  <c:v>18.19371327885989</c:v>
                </c:pt>
                <c:pt idx="102" formatCode="0">
                  <c:v>18.85432546653902</c:v>
                </c:pt>
                <c:pt idx="103" formatCode="0">
                  <c:v>19.50484003371496</c:v>
                </c:pt>
                <c:pt idx="104" formatCode="0">
                  <c:v>20.14541132501187</c:v>
                </c:pt>
                <c:pt idx="105" formatCode="0">
                  <c:v>20.77619132585818</c:v>
                </c:pt>
                <c:pt idx="106" formatCode="0">
                  <c:v>21.39732969854754</c:v>
                </c:pt>
                <c:pt idx="107" formatCode="0">
                  <c:v>22.00897381774845</c:v>
                </c:pt>
                <c:pt idx="108" formatCode="0">
                  <c:v>22.61126880547115</c:v>
                </c:pt>
                <c:pt idx="109" formatCode="0">
                  <c:v>23.20435756550017</c:v>
                </c:pt>
                <c:pt idx="110" formatCode="0">
                  <c:v>23.78838081730034</c:v>
                </c:pt>
                <c:pt idx="111" formatCode="0">
                  <c:v>24.3634771294047</c:v>
                </c:pt>
                <c:pt idx="112" formatCode="0">
                  <c:v>24.92978295229204</c:v>
                </c:pt>
                <c:pt idx="113" formatCode="0">
                  <c:v>25.48743265076188</c:v>
                </c:pt>
                <c:pt idx="114" formatCode="0">
                  <c:v>26.03655853581457</c:v>
                </c:pt>
                <c:pt idx="115" formatCode="0">
                  <c:v>26.57729089604414</c:v>
                </c:pt>
                <c:pt idx="116" formatCode="0">
                  <c:v>27.10975802855124</c:v>
                </c:pt>
                <c:pt idx="117" formatCode="0">
                  <c:v>27.63408626938368</c:v>
                </c:pt>
                <c:pt idx="118" formatCode="0">
                  <c:v>28.15040002351154</c:v>
                </c:pt>
                <c:pt idx="119" formatCode="0">
                  <c:v>28.65882179434421</c:v>
                </c:pt>
                <c:pt idx="120" formatCode="0">
                  <c:v>29.15947221279618</c:v>
                </c:pt>
                <c:pt idx="121" formatCode="0">
                  <c:v>29.65247006590864</c:v>
                </c:pt>
                <c:pt idx="122" formatCode="0">
                  <c:v>30.13793232503348</c:v>
                </c:pt>
                <c:pt idx="123" formatCode="0">
                  <c:v>30.61597417358658</c:v>
                </c:pt>
                <c:pt idx="124" formatCode="0">
                  <c:v>31.08670903437687</c:v>
                </c:pt>
                <c:pt idx="125" formatCode="0">
                  <c:v>31.55024859651761</c:v>
                </c:pt>
                <c:pt idx="126" formatCode="0">
                  <c:v>32.00670284192635</c:v>
                </c:pt>
                <c:pt idx="127" formatCode="0">
                  <c:v>32.4561800714199</c:v>
                </c:pt>
                <c:pt idx="128" formatCode="0">
                  <c:v>32.89878693041029</c:v>
                </c:pt>
                <c:pt idx="129" formatCode="0">
                  <c:v>33.33462843420809</c:v>
                </c:pt>
                <c:pt idx="130" formatCode="0">
                  <c:v>33.76380799293892</c:v>
                </c:pt>
                <c:pt idx="131" formatCode="0">
                  <c:v>34.18642743607905</c:v>
                </c:pt>
                <c:pt idx="132" formatCode="0">
                  <c:v>34.60258703661608</c:v>
                </c:pt>
                <c:pt idx="133" formatCode="0">
                  <c:v>35.0123855348402</c:v>
                </c:pt>
                <c:pt idx="134" formatCode="0">
                  <c:v>35.41592016177184</c:v>
                </c:pt>
                <c:pt idx="135" formatCode="0">
                  <c:v>35.81328666223133</c:v>
                </c:pt>
                <c:pt idx="136" formatCode="0">
                  <c:v>36.2045793175557</c:v>
                </c:pt>
                <c:pt idx="137" formatCode="0">
                  <c:v>36.58989096796853</c:v>
                </c:pt>
                <c:pt idx="138" formatCode="0">
                  <c:v>36.96931303460754</c:v>
                </c:pt>
                <c:pt idx="139" formatCode="0">
                  <c:v>37.34293554121584</c:v>
                </c:pt>
                <c:pt idx="140" formatCode="0">
                  <c:v>37.71084713550138</c:v>
                </c:pt>
                <c:pt idx="141" formatCode="0">
                  <c:v>38.07313511016997</c:v>
                </c:pt>
                <c:pt idx="142" formatCode="0">
                  <c:v>38.42988542363688</c:v>
                </c:pt>
                <c:pt idx="143" formatCode="0">
                  <c:v>38.78118272042172</c:v>
                </c:pt>
                <c:pt idx="144" formatCode="0">
                  <c:v>39.12711035123174</c:v>
                </c:pt>
                <c:pt idx="145" formatCode="0">
                  <c:v>39.46775039273802</c:v>
                </c:pt>
                <c:pt idx="146" formatCode="0">
                  <c:v>39.80318366704946</c:v>
                </c:pt>
                <c:pt idx="147" formatCode="0">
                  <c:v>40.13348976088903</c:v>
                </c:pt>
                <c:pt idx="148" formatCode="0">
                  <c:v>40.45874704447699</c:v>
                </c:pt>
                <c:pt idx="149" formatCode="0">
                  <c:v>40.77903269012544</c:v>
                </c:pt>
                <c:pt idx="150" formatCode="0">
                  <c:v>41.0944226905486</c:v>
                </c:pt>
                <c:pt idx="151" formatCode="0">
                  <c:v>41.40499187689328</c:v>
                </c:pt>
                <c:pt idx="152" formatCode="0">
                  <c:v>41.71081393649373</c:v>
                </c:pt>
                <c:pt idx="153" formatCode="0">
                  <c:v>42.01196143035509</c:v>
                </c:pt>
                <c:pt idx="154" formatCode="0">
                  <c:v>42.3085058103696</c:v>
                </c:pt>
                <c:pt idx="155" formatCode="0">
                  <c:v>42.60051743626968</c:v>
                </c:pt>
                <c:pt idx="156" formatCode="0">
                  <c:v>42.88806559232185</c:v>
                </c:pt>
                <c:pt idx="157" formatCode="0">
                  <c:v>43.17121850376552</c:v>
                </c:pt>
                <c:pt idx="158" formatCode="0">
                  <c:v>43.45004335300045</c:v>
                </c:pt>
                <c:pt idx="159" formatCode="0">
                  <c:v>43.72460629552678</c:v>
                </c:pt>
                <c:pt idx="160" formatCode="0">
                  <c:v>43.99497247564157</c:v>
                </c:pt>
                <c:pt idx="161" formatCode="0">
                  <c:v>41.16081427874798</c:v>
                </c:pt>
                <c:pt idx="162" formatCode="0">
                  <c:v>42.28647833803061</c:v>
                </c:pt>
                <c:pt idx="163" formatCode="0">
                  <c:v>43.39493634405427</c:v>
                </c:pt>
                <c:pt idx="164" formatCode="0">
                  <c:v>44.48645129559409</c:v>
                </c:pt>
                <c:pt idx="165" formatCode="0">
                  <c:v>45.56128217142382</c:v>
                </c:pt>
                <c:pt idx="166" formatCode="0">
                  <c:v>46.61968399176281</c:v>
                </c:pt>
                <c:pt idx="167" formatCode="0">
                  <c:v>47.66190787878325</c:v>
                </c:pt>
                <c:pt idx="168" formatCode="0">
                  <c:v>48.68820111619296</c:v>
                </c:pt>
                <c:pt idx="169" formatCode="0">
                  <c:v>49.69880720790714</c:v>
                </c:pt>
                <c:pt idx="170" formatCode="0">
                  <c:v>50.6939659358235</c:v>
                </c:pt>
                <c:pt idx="171" formatCode="0">
                  <c:v>51.6739134167142</c:v>
                </c:pt>
                <c:pt idx="172" formatCode="0">
                  <c:v>52.63888215824819</c:v>
                </c:pt>
                <c:pt idx="173" formatCode="0">
                  <c:v>53.5891011141573</c:v>
                </c:pt>
                <c:pt idx="174" formatCode="0">
                  <c:v>54.52479573855895</c:v>
                </c:pt>
                <c:pt idx="175" formatCode="0">
                  <c:v>55.4461880394487</c:v>
                </c:pt>
                <c:pt idx="176" formatCode="0">
                  <c:v>56.35349663137502</c:v>
                </c:pt>
                <c:pt idx="177" formatCode="0">
                  <c:v>57.24693678730904</c:v>
                </c:pt>
                <c:pt idx="178" formatCode="0">
                  <c:v>58.12672048972132</c:v>
                </c:pt>
                <c:pt idx="179" formatCode="0">
                  <c:v>58.99305648087796</c:v>
                </c:pt>
                <c:pt idx="180" formatCode="0">
                  <c:v>59.84615031236797</c:v>
                </c:pt>
                <c:pt idx="181" formatCode="0">
                  <c:v>60.68620439387355</c:v>
                </c:pt>
                <c:pt idx="182" formatCode="0">
                  <c:v>61.51341804119488</c:v>
                </c:pt>
                <c:pt idx="183" formatCode="0">
                  <c:v>62.32798752354089</c:v>
                </c:pt>
                <c:pt idx="184" formatCode="0">
                  <c:v>63.13010611009717</c:v>
                </c:pt>
                <c:pt idx="185" formatCode="0">
                  <c:v>63.91996411588207</c:v>
                </c:pt>
                <c:pt idx="186" formatCode="0">
                  <c:v>64.69774894690181</c:v>
                </c:pt>
                <c:pt idx="187" formatCode="0">
                  <c:v>65.46364514461554</c:v>
                </c:pt>
                <c:pt idx="188" formatCode="0">
                  <c:v>66.21783442972066</c:v>
                </c:pt>
                <c:pt idx="189" formatCode="0">
                  <c:v>66.96049574526874</c:v>
                </c:pt>
                <c:pt idx="190" formatCode="0">
                  <c:v>67.69180529912264</c:v>
                </c:pt>
                <c:pt idx="191" formatCode="0">
                  <c:v>68.41193660576446</c:v>
                </c:pt>
                <c:pt idx="192" formatCode="0">
                  <c:v>69.12106052746461</c:v>
                </c:pt>
                <c:pt idx="193" formatCode="0">
                  <c:v>69.81934531482148</c:v>
                </c:pt>
                <c:pt idx="194" formatCode="0">
                  <c:v>70.50695664668146</c:v>
                </c:pt>
                <c:pt idx="195" formatCode="0">
                  <c:v>71.18405766944887</c:v>
                </c:pt>
                <c:pt idx="196" formatCode="0">
                  <c:v>71.85080903579495</c:v>
                </c:pt>
                <c:pt idx="197" formatCode="0">
                  <c:v>72.5073689427751</c:v>
                </c:pt>
                <c:pt idx="198" formatCode="0">
                  <c:v>73.15389316936374</c:v>
                </c:pt>
                <c:pt idx="199" formatCode="0">
                  <c:v>73.79053511341507</c:v>
                </c:pt>
                <c:pt idx="200" formatCode="0">
                  <c:v>74.41744582805928</c:v>
                </c:pt>
                <c:pt idx="201" formatCode="0">
                  <c:v>75.03477405754211</c:v>
                </c:pt>
                <c:pt idx="202" formatCode="0">
                  <c:v>75.64266627251673</c:v>
                </c:pt>
                <c:pt idx="203" formatCode="0">
                  <c:v>76.24126670479624</c:v>
                </c:pt>
                <c:pt idx="204" formatCode="0">
                  <c:v>76.8307173815748</c:v>
                </c:pt>
                <c:pt idx="205" formatCode="0">
                  <c:v>77.41115815912583</c:v>
                </c:pt>
                <c:pt idx="206" formatCode="0">
                  <c:v>77.98272675598507</c:v>
                </c:pt>
                <c:pt idx="207" formatCode="0">
                  <c:v>78.54555878562638</c:v>
                </c:pt>
                <c:pt idx="208" formatCode="0">
                  <c:v>79.09978778863821</c:v>
                </c:pt>
                <c:pt idx="209" formatCode="0">
                  <c:v>79.64554526440811</c:v>
                </c:pt>
                <c:pt idx="210" formatCode="0">
                  <c:v>80.18296070232297</c:v>
                </c:pt>
                <c:pt idx="211" formatCode="0">
                  <c:v>80.71216161249248</c:v>
                </c:pt>
                <c:pt idx="212" formatCode="0">
                  <c:v>81.2332735560027</c:v>
                </c:pt>
                <c:pt idx="213" formatCode="0">
                  <c:v>81.74642017470755</c:v>
                </c:pt>
                <c:pt idx="214" formatCode="0">
                  <c:v>82.25172322056465</c:v>
                </c:pt>
                <c:pt idx="215" formatCode="0">
                  <c:v>82.74930258452282</c:v>
                </c:pt>
                <c:pt idx="216" formatCode="0">
                  <c:v>83.23927632496817</c:v>
                </c:pt>
                <c:pt idx="217" formatCode="0">
                  <c:v>83.72176069573518</c:v>
                </c:pt>
                <c:pt idx="218" formatCode="0">
                  <c:v>84.19687017368975</c:v>
                </c:pt>
                <c:pt idx="219" formatCode="0">
                  <c:v>84.66471748589056</c:v>
                </c:pt>
                <c:pt idx="220" formatCode="0">
                  <c:v>85.12541363633542</c:v>
                </c:pt>
                <c:pt idx="221" formatCode="0">
                  <c:v>85.57906793229859</c:v>
                </c:pt>
                <c:pt idx="222" formatCode="0">
                  <c:v>86.02578801026561</c:v>
                </c:pt>
                <c:pt idx="223" formatCode="0">
                  <c:v>86.46567986147174</c:v>
                </c:pt>
                <c:pt idx="224" formatCode="0">
                  <c:v>86.89884785705007</c:v>
                </c:pt>
                <c:pt idx="225" formatCode="0">
                  <c:v>87.32539477279508</c:v>
                </c:pt>
                <c:pt idx="226" formatCode="0">
                  <c:v>87.74542181354786</c:v>
                </c:pt>
                <c:pt idx="227" formatCode="0">
                  <c:v>88.15902863720852</c:v>
                </c:pt>
                <c:pt idx="228" formatCode="0">
                  <c:v>88.56631337838152</c:v>
                </c:pt>
                <c:pt idx="229" formatCode="0">
                  <c:v>88.96737267165966</c:v>
                </c:pt>
                <c:pt idx="230" formatCode="0">
                  <c:v>89.36230167455211</c:v>
                </c:pt>
                <c:pt idx="231" formatCode="0">
                  <c:v>89.75119409006197</c:v>
                </c:pt>
                <c:pt idx="232" formatCode="0">
                  <c:v>90.13414218891884</c:v>
                </c:pt>
                <c:pt idx="233" formatCode="0">
                  <c:v>90.51123683147141</c:v>
                </c:pt>
                <c:pt idx="234" formatCode="0">
                  <c:v>90.88256748924544</c:v>
                </c:pt>
                <c:pt idx="235" formatCode="0">
                  <c:v>91.2482222661724</c:v>
                </c:pt>
                <c:pt idx="236" formatCode="0">
                  <c:v>91.60828791949329</c:v>
                </c:pt>
                <c:pt idx="237" formatCode="0">
                  <c:v>91.96284988034335</c:v>
                </c:pt>
                <c:pt idx="238" formatCode="0">
                  <c:v>92.31199227402179</c:v>
                </c:pt>
                <c:pt idx="239" formatCode="0">
                  <c:v>92.65579793995178</c:v>
                </c:pt>
                <c:pt idx="240" formatCode="0">
                  <c:v>92.99434845133548</c:v>
                </c:pt>
              </c:numCache>
            </c:numRef>
          </c:val>
        </c:ser>
        <c:ser>
          <c:idx val="7"/>
          <c:order val="7"/>
          <c:tx>
            <c:strRef>
              <c:f>'D-fir Even T40H80U25'!$AN$77</c:f>
              <c:strCache>
                <c:ptCount val="1"/>
                <c:pt idx="0">
                  <c:v>Energy from post-consumer residues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chemeClr val="accent5">
                  <a:lumMod val="60000"/>
                  <a:lumOff val="40000"/>
                </a:schemeClr>
              </a:bgClr>
            </a:pattFill>
          </c:spPr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T40H80U25'!$AN$78:$AN$318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0.0280163040283321</c:v>
                </c:pt>
                <c:pt idx="42" formatCode="0">
                  <c:v>0.0556043719277268</c:v>
                </c:pt>
                <c:pt idx="43" formatCode="0">
                  <c:v>0.0827707493932178</c:v>
                </c:pt>
                <c:pt idx="44" formatCode="0">
                  <c:v>0.109521882067272</c:v>
                </c:pt>
                <c:pt idx="45" formatCode="0">
                  <c:v>0.13586411706912</c:v>
                </c:pt>
                <c:pt idx="46" formatCode="0">
                  <c:v>0.161803704500705</c:v>
                </c:pt>
                <c:pt idx="47" formatCode="0">
                  <c:v>0.187346798929619</c:v>
                </c:pt>
                <c:pt idx="48" formatCode="0">
                  <c:v>0.212499460849369</c:v>
                </c:pt>
                <c:pt idx="49" formatCode="0">
                  <c:v>0.237267658117318</c:v>
                </c:pt>
                <c:pt idx="50" formatCode="0">
                  <c:v>0.261657267370658</c:v>
                </c:pt>
                <c:pt idx="51" formatCode="0">
                  <c:v>0.285674075420728</c:v>
                </c:pt>
                <c:pt idx="52" formatCode="0">
                  <c:v>0.309323780626026</c:v>
                </c:pt>
                <c:pt idx="53" formatCode="0">
                  <c:v>0.332611994244233</c:v>
                </c:pt>
                <c:pt idx="54" formatCode="0">
                  <c:v>0.355544241763571</c:v>
                </c:pt>
                <c:pt idx="55" formatCode="0">
                  <c:v>0.378125964213806</c:v>
                </c:pt>
                <c:pt idx="56" formatCode="0">
                  <c:v>0.400362519457224</c:v>
                </c:pt>
                <c:pt idx="57" formatCode="0">
                  <c:v>0.422259183459858</c:v>
                </c:pt>
                <c:pt idx="58" formatCode="0">
                  <c:v>0.443821151543301</c:v>
                </c:pt>
                <c:pt idx="59" formatCode="0">
                  <c:v>0.465053539617369</c:v>
                </c:pt>
                <c:pt idx="60" formatCode="0">
                  <c:v>0.485961385393932</c:v>
                </c:pt>
                <c:pt idx="61" formatCode="0">
                  <c:v>0.506549649582192</c:v>
                </c:pt>
                <c:pt idx="62" formatCode="0">
                  <c:v>0.526823217065683</c:v>
                </c:pt>
                <c:pt idx="63" formatCode="0">
                  <c:v>0.546786898061288</c:v>
                </c:pt>
                <c:pt idx="64" formatCode="0">
                  <c:v>0.566445429260537</c:v>
                </c:pt>
                <c:pt idx="65" formatCode="0">
                  <c:v>0.58580347495346</c:v>
                </c:pt>
                <c:pt idx="66" formatCode="0">
                  <c:v>0.604865628135259</c:v>
                </c:pt>
                <c:pt idx="67" formatCode="0">
                  <c:v>0.623636411596074</c:v>
                </c:pt>
                <c:pt idx="68" formatCode="0">
                  <c:v>0.642120278994075</c:v>
                </c:pt>
                <c:pt idx="69" formatCode="0">
                  <c:v>0.66032161591217</c:v>
                </c:pt>
                <c:pt idx="70" formatCode="0">
                  <c:v>0.678244740898549</c:v>
                </c:pt>
                <c:pt idx="71" formatCode="0">
                  <c:v>0.695893906491324</c:v>
                </c:pt>
                <c:pt idx="72" formatCode="0">
                  <c:v>0.713273300227512</c:v>
                </c:pt>
                <c:pt idx="73" formatCode="0">
                  <c:v>0.730387045636593</c:v>
                </c:pt>
                <c:pt idx="74" formatCode="0">
                  <c:v>0.747239203218879</c:v>
                </c:pt>
                <c:pt idx="75" formatCode="0">
                  <c:v>0.763833771408932</c:v>
                </c:pt>
                <c:pt idx="76" formatCode="0">
                  <c:v>0.780174687524253</c:v>
                </c:pt>
                <c:pt idx="77" formatCode="0">
                  <c:v>0.796265828699474</c:v>
                </c:pt>
                <c:pt idx="78" formatCode="0">
                  <c:v>0.812111012806265</c:v>
                </c:pt>
                <c:pt idx="79" formatCode="0">
                  <c:v>0.827713999359184</c:v>
                </c:pt>
                <c:pt idx="80" formatCode="0">
                  <c:v>0.843078490407681</c:v>
                </c:pt>
                <c:pt idx="81" formatCode="0">
                  <c:v>1.299076737569266</c:v>
                </c:pt>
                <c:pt idx="82" formatCode="0">
                  <c:v>1.748104938861518</c:v>
                </c:pt>
                <c:pt idx="83" formatCode="0">
                  <c:v>2.190269633157611</c:v>
                </c:pt>
                <c:pt idx="84" formatCode="0">
                  <c:v>2.625675730857715</c:v>
                </c:pt>
                <c:pt idx="85" formatCode="0">
                  <c:v>3.054426538780622</c:v>
                </c:pt>
                <c:pt idx="86" formatCode="0">
                  <c:v>3.476623784674863</c:v>
                </c:pt>
                <c:pt idx="87" formatCode="0">
                  <c:v>3.892367641355207</c:v>
                </c:pt>
                <c:pt idx="88" formatCode="0">
                  <c:v>4.301756750470198</c:v>
                </c:pt>
                <c:pt idx="89" formatCode="0">
                  <c:v>4.704888245906417</c:v>
                </c:pt>
                <c:pt idx="90" formatCode="0">
                  <c:v>5.101857776834982</c:v>
                </c:pt>
                <c:pt idx="91" formatCode="0">
                  <c:v>5.492759530405795</c:v>
                </c:pt>
                <c:pt idx="92" formatCode="0">
                  <c:v>5.877686254094918</c:v>
                </c:pt>
                <c:pt idx="93" formatCode="0">
                  <c:v>6.256729277710312</c:v>
                </c:pt>
                <c:pt idx="94" formatCode="0">
                  <c:v>6.629978535061263</c:v>
                </c:pt>
                <c:pt idx="95" formatCode="0">
                  <c:v>6.997522585296565</c:v>
                </c:pt>
                <c:pt idx="96" formatCode="0">
                  <c:v>7.359448633916543</c:v>
                </c:pt>
                <c:pt idx="97" formatCode="0">
                  <c:v>7.715842553463899</c:v>
                </c:pt>
                <c:pt idx="98" formatCode="0">
                  <c:v>8.066788903898304</c:v>
                </c:pt>
                <c:pt idx="99" formatCode="0">
                  <c:v>8.412370952659566</c:v>
                </c:pt>
                <c:pt idx="100" formatCode="0">
                  <c:v>8.752670694424084</c:v>
                </c:pt>
                <c:pt idx="101" formatCode="0">
                  <c:v>9.087768870559381</c:v>
                </c:pt>
                <c:pt idx="102" formatCode="0">
                  <c:v>9.417744988281226</c:v>
                </c:pt>
                <c:pt idx="103" formatCode="0">
                  <c:v>9.74267733951796</c:v>
                </c:pt>
                <c:pt idx="104" formatCode="0">
                  <c:v>10.06264301948645</c:v>
                </c:pt>
                <c:pt idx="105" formatCode="0">
                  <c:v>10.37771794498411</c:v>
                </c:pt>
                <c:pt idx="106" formatCode="0">
                  <c:v>10.68797687240137</c:v>
                </c:pt>
                <c:pt idx="107" formatCode="0">
                  <c:v>10.99349341545876</c:v>
                </c:pt>
                <c:pt idx="108" formatCode="0">
                  <c:v>11.2943400626729</c:v>
                </c:pt>
                <c:pt idx="109" formatCode="0">
                  <c:v>11.59058819455553</c:v>
                </c:pt>
                <c:pt idx="110" formatCode="0">
                  <c:v>11.88230810054961</c:v>
                </c:pt>
                <c:pt idx="111" formatCode="0">
                  <c:v>12.16956899570664</c:v>
                </c:pt>
                <c:pt idx="112" formatCode="0">
                  <c:v>12.45243903710891</c:v>
                </c:pt>
                <c:pt idx="113" formatCode="0">
                  <c:v>12.7309853400409</c:v>
                </c:pt>
                <c:pt idx="114" formatCode="0">
                  <c:v>13.00527399391337</c:v>
                </c:pt>
                <c:pt idx="115" formatCode="0">
                  <c:v>13.27537007794412</c:v>
                </c:pt>
                <c:pt idx="116" formatCode="0">
                  <c:v>13.54133767659902</c:v>
                </c:pt>
                <c:pt idx="117" formatCode="0">
                  <c:v>13.80323989479704</c:v>
                </c:pt>
                <c:pt idx="118" formatCode="0">
                  <c:v>14.06113887288289</c:v>
                </c:pt>
                <c:pt idx="119" formatCode="0">
                  <c:v>14.31509580137073</c:v>
                </c:pt>
                <c:pt idx="120" formatCode="0">
                  <c:v>14.56517093546262</c:v>
                </c:pt>
                <c:pt idx="121" formatCode="0">
                  <c:v>14.81142360934497</c:v>
                </c:pt>
                <c:pt idx="122" formatCode="0">
                  <c:v>15.05391225026647</c:v>
                </c:pt>
                <c:pt idx="123" formatCode="0">
                  <c:v>15.29269439240088</c:v>
                </c:pt>
                <c:pt idx="124" formatCode="0">
                  <c:v>15.52782669049793</c:v>
                </c:pt>
                <c:pt idx="125" formatCode="0">
                  <c:v>15.75936493332547</c:v>
                </c:pt>
                <c:pt idx="126" formatCode="0">
                  <c:v>15.98736405690626</c:v>
                </c:pt>
                <c:pt idx="127" formatCode="0">
                  <c:v>16.2118781575524</c:v>
                </c:pt>
                <c:pt idx="128" formatCode="0">
                  <c:v>16.43296050470044</c:v>
                </c:pt>
                <c:pt idx="129" formatCode="0">
                  <c:v>16.65066355355049</c:v>
                </c:pt>
                <c:pt idx="130" formatCode="0">
                  <c:v>16.86503895751194</c:v>
                </c:pt>
                <c:pt idx="131" formatCode="0">
                  <c:v>17.07613758045906</c:v>
                </c:pt>
                <c:pt idx="132" formatCode="0">
                  <c:v>17.28400950879923</c:v>
                </c:pt>
                <c:pt idx="133" formatCode="0">
                  <c:v>17.48870406335673</c:v>
                </c:pt>
                <c:pt idx="134" formatCode="0">
                  <c:v>17.69026981107484</c:v>
                </c:pt>
                <c:pt idx="135" formatCode="0">
                  <c:v>17.88875457653912</c:v>
                </c:pt>
                <c:pt idx="136" formatCode="0">
                  <c:v>18.08420545332453</c:v>
                </c:pt>
                <c:pt idx="137" formatCode="0">
                  <c:v>18.27666881516909</c:v>
                </c:pt>
                <c:pt idx="138" formatCode="0">
                  <c:v>18.46619032697679</c:v>
                </c:pt>
                <c:pt idx="139" formatCode="0">
                  <c:v>18.65281495565226</c:v>
                </c:pt>
                <c:pt idx="140" formatCode="0">
                  <c:v>18.83658698076992</c:v>
                </c:pt>
                <c:pt idx="141" formatCode="0">
                  <c:v>19.0175500050799</c:v>
                </c:pt>
                <c:pt idx="142" formatCode="0">
                  <c:v>19.19574696485358</c:v>
                </c:pt>
                <c:pt idx="143" formatCode="0">
                  <c:v>19.37122014007078</c:v>
                </c:pt>
                <c:pt idx="144" formatCode="0">
                  <c:v>19.54401116445141</c:v>
                </c:pt>
                <c:pt idx="145" formatCode="0">
                  <c:v>19.71416103533367</c:v>
                </c:pt>
                <c:pt idx="146" formatCode="0">
                  <c:v>19.88171012340132</c:v>
                </c:pt>
                <c:pt idx="147" formatCode="0">
                  <c:v>20.04669818226224</c:v>
                </c:pt>
                <c:pt idx="148" formatCode="0">
                  <c:v>20.20916435788061</c:v>
                </c:pt>
                <c:pt idx="149" formatCode="0">
                  <c:v>20.36914719786486</c:v>
                </c:pt>
                <c:pt idx="150" formatCode="0">
                  <c:v>20.52668466061368</c:v>
                </c:pt>
                <c:pt idx="151" formatCode="0">
                  <c:v>20.68181412432232</c:v>
                </c:pt>
                <c:pt idx="152" formatCode="0">
                  <c:v>20.83457239585101</c:v>
                </c:pt>
                <c:pt idx="153" formatCode="0">
                  <c:v>20.98499571945808</c:v>
                </c:pt>
                <c:pt idx="154" formatCode="0">
                  <c:v>21.13311978539939</c:v>
                </c:pt>
                <c:pt idx="155" formatCode="0">
                  <c:v>21.27897973839644</c:v>
                </c:pt>
                <c:pt idx="156" formatCode="0">
                  <c:v>21.42261018597495</c:v>
                </c:pt>
                <c:pt idx="157" formatCode="0">
                  <c:v>21.56404520667608</c:v>
                </c:pt>
                <c:pt idx="158" formatCode="0">
                  <c:v>21.70331835814208</c:v>
                </c:pt>
                <c:pt idx="159" formatCode="0">
                  <c:v>21.84046268507832</c:v>
                </c:pt>
                <c:pt idx="160" formatCode="0">
                  <c:v>21.97551072709369</c:v>
                </c:pt>
                <c:pt idx="161" formatCode="0">
                  <c:v>20.55984729208191</c:v>
                </c:pt>
                <c:pt idx="162" formatCode="0">
                  <c:v>21.12211705196335</c:v>
                </c:pt>
                <c:pt idx="163" formatCode="0">
                  <c:v>21.67579237964749</c:v>
                </c:pt>
                <c:pt idx="164" formatCode="0">
                  <c:v>22.22100464315389</c:v>
                </c:pt>
                <c:pt idx="165" formatCode="0">
                  <c:v>22.7578832025094</c:v>
                </c:pt>
                <c:pt idx="166" formatCode="0">
                  <c:v>23.28655544044095</c:v>
                </c:pt>
                <c:pt idx="167" formatCode="0">
                  <c:v>23.80714679259902</c:v>
                </c:pt>
                <c:pt idx="168" formatCode="0">
                  <c:v>24.31978077731915</c:v>
                </c:pt>
                <c:pt idx="169" formatCode="0">
                  <c:v>24.82457902492863</c:v>
                </c:pt>
                <c:pt idx="170" formatCode="0">
                  <c:v>25.32166130660514</c:v>
                </c:pt>
                <c:pt idx="171" formatCode="0">
                  <c:v>25.81114556279431</c:v>
                </c:pt>
                <c:pt idx="172" formatCode="0">
                  <c:v>26.2931479311929</c:v>
                </c:pt>
                <c:pt idx="173" formatCode="0">
                  <c:v>26.76778277430434</c:v>
                </c:pt>
                <c:pt idx="174" formatCode="0">
                  <c:v>27.2351627065729</c:v>
                </c:pt>
                <c:pt idx="175" formatCode="0">
                  <c:v>27.69539862110324</c:v>
                </c:pt>
                <c:pt idx="176" formatCode="0">
                  <c:v>28.14859971597153</c:v>
                </c:pt>
                <c:pt idx="177" formatCode="0">
                  <c:v>28.59487352013439</c:v>
                </c:pt>
                <c:pt idx="178" formatCode="0">
                  <c:v>29.03432591894172</c:v>
                </c:pt>
                <c:pt idx="179" formatCode="0">
                  <c:v>29.46706117925972</c:v>
                </c:pt>
                <c:pt idx="180" formatCode="0">
                  <c:v>29.89318197420978</c:v>
                </c:pt>
                <c:pt idx="181" formatCode="0">
                  <c:v>30.31278940752924</c:v>
                </c:pt>
                <c:pt idx="182" formatCode="0">
                  <c:v>30.72598303755987</c:v>
                </c:pt>
                <c:pt idx="183" formatCode="0">
                  <c:v>31.13286090086957</c:v>
                </c:pt>
                <c:pt idx="184" formatCode="0">
                  <c:v>31.53351953551307</c:v>
                </c:pt>
                <c:pt idx="185" formatCode="0">
                  <c:v>31.92805400393708</c:v>
                </c:pt>
                <c:pt idx="186" formatCode="0">
                  <c:v>32.31655791553536</c:v>
                </c:pt>
                <c:pt idx="187" formatCode="0">
                  <c:v>32.6991234488589</c:v>
                </c:pt>
                <c:pt idx="188" formatCode="0">
                  <c:v>33.07584137348684</c:v>
                </c:pt>
                <c:pt idx="189" formatCode="0">
                  <c:v>33.4468010715628</c:v>
                </c:pt>
                <c:pt idx="190" formatCode="0">
                  <c:v>33.81209055900231</c:v>
                </c:pt>
                <c:pt idx="191" formatCode="0">
                  <c:v>34.17179650637584</c:v>
                </c:pt>
                <c:pt idx="192" formatCode="0">
                  <c:v>34.52600425947283</c:v>
                </c:pt>
                <c:pt idx="193" formatCode="0">
                  <c:v>34.87479785955118</c:v>
                </c:pt>
                <c:pt idx="194" formatCode="0">
                  <c:v>35.21826006327744</c:v>
                </c:pt>
                <c:pt idx="195" formatCode="0">
                  <c:v>35.55647236236207</c:v>
                </c:pt>
                <c:pt idx="196" formatCode="0">
                  <c:v>35.88951500289457</c:v>
                </c:pt>
                <c:pt idx="197" formatCode="0">
                  <c:v>36.21746700438316</c:v>
                </c:pt>
                <c:pt idx="198" formatCode="0">
                  <c:v>36.54040617850335</c:v>
                </c:pt>
                <c:pt idx="199" formatCode="0">
                  <c:v>36.85840914755997</c:v>
                </c:pt>
                <c:pt idx="200" formatCode="0">
                  <c:v>37.17155136266696</c:v>
                </c:pt>
                <c:pt idx="201" formatCode="0">
                  <c:v>37.47990712164939</c:v>
                </c:pt>
                <c:pt idx="202" formatCode="0">
                  <c:v>37.78354958667168</c:v>
                </c:pt>
                <c:pt idx="203" formatCode="0">
                  <c:v>38.08255080159651</c:v>
                </c:pt>
                <c:pt idx="204" formatCode="0">
                  <c:v>38.37698170907831</c:v>
                </c:pt>
                <c:pt idx="205" formatCode="0">
                  <c:v>38.6669121673955</c:v>
                </c:pt>
                <c:pt idx="206" formatCode="0">
                  <c:v>38.95241096702549</c:v>
                </c:pt>
                <c:pt idx="207" formatCode="0">
                  <c:v>39.2335458469662</c:v>
                </c:pt>
                <c:pt idx="208" formatCode="0">
                  <c:v>39.51038351080828</c:v>
                </c:pt>
                <c:pt idx="209" formatCode="0">
                  <c:v>39.78298964256147</c:v>
                </c:pt>
                <c:pt idx="210" formatCode="0">
                  <c:v>40.05142892223923</c:v>
                </c:pt>
                <c:pt idx="211" formatCode="0">
                  <c:v>40.31576504120501</c:v>
                </c:pt>
                <c:pt idx="212" formatCode="0">
                  <c:v>40.57606071728404</c:v>
                </c:pt>
                <c:pt idx="213" formatCode="0">
                  <c:v>40.83237770964411</c:v>
                </c:pt>
                <c:pt idx="214" formatCode="0">
                  <c:v>41.08477683344885</c:v>
                </c:pt>
                <c:pt idx="215" formatCode="0">
                  <c:v>41.3333179742871</c:v>
                </c:pt>
                <c:pt idx="216" formatCode="0">
                  <c:v>41.57806010238168</c:v>
                </c:pt>
                <c:pt idx="217" formatCode="0">
                  <c:v>41.81906128658098</c:v>
                </c:pt>
                <c:pt idx="218" formatCode="0">
                  <c:v>42.0563787081367</c:v>
                </c:pt>
                <c:pt idx="219" formatCode="0">
                  <c:v>42.29006867427098</c:v>
                </c:pt>
                <c:pt idx="220" formatCode="0">
                  <c:v>42.52018663153615</c:v>
                </c:pt>
                <c:pt idx="221" formatCode="0">
                  <c:v>42.7467871789703</c:v>
                </c:pt>
                <c:pt idx="222" formatCode="0">
                  <c:v>42.96992408105172</c:v>
                </c:pt>
                <c:pt idx="223" formatCode="0">
                  <c:v>43.18965028045539</c:v>
                </c:pt>
                <c:pt idx="224" formatCode="0">
                  <c:v>43.40601791061439</c:v>
                </c:pt>
                <c:pt idx="225" formatCode="0">
                  <c:v>43.61907830808942</c:v>
                </c:pt>
                <c:pt idx="226" formatCode="0">
                  <c:v>43.82888202474916</c:v>
                </c:pt>
                <c:pt idx="227" formatCode="0">
                  <c:v>44.03547883976447</c:v>
                </c:pt>
                <c:pt idx="228" formatCode="0">
                  <c:v>44.23891777141931</c:v>
                </c:pt>
                <c:pt idx="229" formatCode="0">
                  <c:v>44.43924708874106</c:v>
                </c:pt>
                <c:pt idx="230" formatCode="0">
                  <c:v>44.63651432295307</c:v>
                </c:pt>
                <c:pt idx="231" formatCode="0">
                  <c:v>44.83076627875221</c:v>
                </c:pt>
                <c:pt idx="232" formatCode="0">
                  <c:v>45.02204904541399</c:v>
                </c:pt>
                <c:pt idx="233" formatCode="0">
                  <c:v>45.21040800772795</c:v>
                </c:pt>
                <c:pt idx="234" formatCode="0">
                  <c:v>45.39588785676594</c:v>
                </c:pt>
                <c:pt idx="235" formatCode="0">
                  <c:v>45.57853260048568</c:v>
                </c:pt>
                <c:pt idx="236" formatCode="0">
                  <c:v>45.75838557417246</c:v>
                </c:pt>
                <c:pt idx="237" formatCode="0">
                  <c:v>45.93548945072094</c:v>
                </c:pt>
                <c:pt idx="238" formatCode="0">
                  <c:v>46.10988625076012</c:v>
                </c:pt>
                <c:pt idx="239" formatCode="0">
                  <c:v>46.28161735262326</c:v>
                </c:pt>
                <c:pt idx="240" formatCode="0">
                  <c:v>46.45072350216557</c:v>
                </c:pt>
              </c:numCache>
            </c:numRef>
          </c:val>
        </c:ser>
        <c:ser>
          <c:idx val="8"/>
          <c:order val="8"/>
          <c:tx>
            <c:strRef>
              <c:f>'D-fir Even T40H80U25'!$AO$77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spPr>
            <a:pattFill prst="narHorz">
              <a:fgClr>
                <a:srgbClr val="FF6600"/>
              </a:fgClr>
              <a:bgClr>
                <a:prstClr val="white"/>
              </a:bgClr>
            </a:pattFill>
          </c:spPr>
          <c:invertIfNegative val="0"/>
          <c:cat>
            <c:numRef>
              <c:f>'D-fir Even T40H80U25'!$AE$78:$AE$318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T40H80U25'!$AO$78:$AO$318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53.50011590924044</c:v>
                </c:pt>
                <c:pt idx="81" formatCode="0">
                  <c:v>53.50011590924044</c:v>
                </c:pt>
                <c:pt idx="82" formatCode="0">
                  <c:v>53.50011590924044</c:v>
                </c:pt>
                <c:pt idx="83" formatCode="0">
                  <c:v>53.50011590924044</c:v>
                </c:pt>
                <c:pt idx="84" formatCode="0">
                  <c:v>53.50011590924044</c:v>
                </c:pt>
                <c:pt idx="85" formatCode="0">
                  <c:v>53.50011590924044</c:v>
                </c:pt>
                <c:pt idx="86" formatCode="0">
                  <c:v>53.50011590924044</c:v>
                </c:pt>
                <c:pt idx="87" formatCode="0">
                  <c:v>53.50011590924044</c:v>
                </c:pt>
                <c:pt idx="88" formatCode="0">
                  <c:v>53.50011590924044</c:v>
                </c:pt>
                <c:pt idx="89" formatCode="0">
                  <c:v>53.50011590924044</c:v>
                </c:pt>
                <c:pt idx="90" formatCode="0">
                  <c:v>53.50011590924044</c:v>
                </c:pt>
                <c:pt idx="91" formatCode="0">
                  <c:v>53.50011590924044</c:v>
                </c:pt>
                <c:pt idx="92" formatCode="0">
                  <c:v>53.50011590924044</c:v>
                </c:pt>
                <c:pt idx="93" formatCode="0">
                  <c:v>53.50011590924044</c:v>
                </c:pt>
                <c:pt idx="94" formatCode="0">
                  <c:v>53.50011590924044</c:v>
                </c:pt>
                <c:pt idx="95" formatCode="0">
                  <c:v>53.50011590924044</c:v>
                </c:pt>
                <c:pt idx="96" formatCode="0">
                  <c:v>53.50011590924044</c:v>
                </c:pt>
                <c:pt idx="97" formatCode="0">
                  <c:v>53.50011590924044</c:v>
                </c:pt>
                <c:pt idx="98" formatCode="0">
                  <c:v>53.50011590924044</c:v>
                </c:pt>
                <c:pt idx="99" formatCode="0">
                  <c:v>53.50011590924044</c:v>
                </c:pt>
                <c:pt idx="100" formatCode="0">
                  <c:v>53.50011590924044</c:v>
                </c:pt>
                <c:pt idx="101" formatCode="0">
                  <c:v>53.50011590924044</c:v>
                </c:pt>
                <c:pt idx="102" formatCode="0">
                  <c:v>53.50011590924044</c:v>
                </c:pt>
                <c:pt idx="103" formatCode="0">
                  <c:v>53.50011590924044</c:v>
                </c:pt>
                <c:pt idx="104" formatCode="0">
                  <c:v>53.50011590924044</c:v>
                </c:pt>
                <c:pt idx="105" formatCode="0">
                  <c:v>53.50011590924044</c:v>
                </c:pt>
                <c:pt idx="106" formatCode="0">
                  <c:v>53.50011590924044</c:v>
                </c:pt>
                <c:pt idx="107" formatCode="0">
                  <c:v>53.50011590924044</c:v>
                </c:pt>
                <c:pt idx="108" formatCode="0">
                  <c:v>53.50011590924044</c:v>
                </c:pt>
                <c:pt idx="109" formatCode="0">
                  <c:v>53.50011590924044</c:v>
                </c:pt>
                <c:pt idx="110" formatCode="0">
                  <c:v>53.50011590924044</c:v>
                </c:pt>
                <c:pt idx="111" formatCode="0">
                  <c:v>53.50011590924044</c:v>
                </c:pt>
                <c:pt idx="112" formatCode="0">
                  <c:v>53.50011590924044</c:v>
                </c:pt>
                <c:pt idx="113" formatCode="0">
                  <c:v>53.50011590924044</c:v>
                </c:pt>
                <c:pt idx="114" formatCode="0">
                  <c:v>53.50011590924044</c:v>
                </c:pt>
                <c:pt idx="115" formatCode="0">
                  <c:v>53.50011590924044</c:v>
                </c:pt>
                <c:pt idx="116" formatCode="0">
                  <c:v>53.50011590924044</c:v>
                </c:pt>
                <c:pt idx="117" formatCode="0">
                  <c:v>53.50011590924044</c:v>
                </c:pt>
                <c:pt idx="118" formatCode="0">
                  <c:v>53.50011590924044</c:v>
                </c:pt>
                <c:pt idx="119" formatCode="0">
                  <c:v>53.50011590924044</c:v>
                </c:pt>
                <c:pt idx="120" formatCode="0">
                  <c:v>53.50011590924044</c:v>
                </c:pt>
                <c:pt idx="121" formatCode="0">
                  <c:v>53.50011590924044</c:v>
                </c:pt>
                <c:pt idx="122" formatCode="0">
                  <c:v>53.50011590924044</c:v>
                </c:pt>
                <c:pt idx="123" formatCode="0">
                  <c:v>53.50011590924044</c:v>
                </c:pt>
                <c:pt idx="124" formatCode="0">
                  <c:v>53.50011590924044</c:v>
                </c:pt>
                <c:pt idx="125" formatCode="0">
                  <c:v>53.50011590924044</c:v>
                </c:pt>
                <c:pt idx="126" formatCode="0">
                  <c:v>53.50011590924044</c:v>
                </c:pt>
                <c:pt idx="127" formatCode="0">
                  <c:v>53.50011590924044</c:v>
                </c:pt>
                <c:pt idx="128" formatCode="0">
                  <c:v>53.50011590924044</c:v>
                </c:pt>
                <c:pt idx="129" formatCode="0">
                  <c:v>53.50011590924044</c:v>
                </c:pt>
                <c:pt idx="130" formatCode="0">
                  <c:v>53.50011590924044</c:v>
                </c:pt>
                <c:pt idx="131" formatCode="0">
                  <c:v>53.50011590924044</c:v>
                </c:pt>
                <c:pt idx="132" formatCode="0">
                  <c:v>53.50011590924044</c:v>
                </c:pt>
                <c:pt idx="133" formatCode="0">
                  <c:v>53.50011590924044</c:v>
                </c:pt>
                <c:pt idx="134" formatCode="0">
                  <c:v>53.50011590924044</c:v>
                </c:pt>
                <c:pt idx="135" formatCode="0">
                  <c:v>53.50011590924044</c:v>
                </c:pt>
                <c:pt idx="136" formatCode="0">
                  <c:v>53.50011590924044</c:v>
                </c:pt>
                <c:pt idx="137" formatCode="0">
                  <c:v>53.50011590924044</c:v>
                </c:pt>
                <c:pt idx="138" formatCode="0">
                  <c:v>53.50011590924044</c:v>
                </c:pt>
                <c:pt idx="139" formatCode="0">
                  <c:v>53.50011590924044</c:v>
                </c:pt>
                <c:pt idx="140" formatCode="0">
                  <c:v>53.50011590924044</c:v>
                </c:pt>
                <c:pt idx="141" formatCode="0">
                  <c:v>53.50011590924044</c:v>
                </c:pt>
                <c:pt idx="142" formatCode="0">
                  <c:v>53.50011590924044</c:v>
                </c:pt>
                <c:pt idx="143" formatCode="0">
                  <c:v>53.50011590924044</c:v>
                </c:pt>
                <c:pt idx="144" formatCode="0">
                  <c:v>53.50011590924044</c:v>
                </c:pt>
                <c:pt idx="145" formatCode="0">
                  <c:v>53.50011590924044</c:v>
                </c:pt>
                <c:pt idx="146" formatCode="0">
                  <c:v>53.50011590924044</c:v>
                </c:pt>
                <c:pt idx="147" formatCode="0">
                  <c:v>53.50011590924044</c:v>
                </c:pt>
                <c:pt idx="148" formatCode="0">
                  <c:v>53.50011590924044</c:v>
                </c:pt>
                <c:pt idx="149" formatCode="0">
                  <c:v>53.50011590924044</c:v>
                </c:pt>
                <c:pt idx="150" formatCode="0">
                  <c:v>53.50011590924044</c:v>
                </c:pt>
                <c:pt idx="151" formatCode="0">
                  <c:v>53.50011590924044</c:v>
                </c:pt>
                <c:pt idx="152" formatCode="0">
                  <c:v>53.50011590924044</c:v>
                </c:pt>
                <c:pt idx="153" formatCode="0">
                  <c:v>53.50011590924044</c:v>
                </c:pt>
                <c:pt idx="154" formatCode="0">
                  <c:v>53.50011590924044</c:v>
                </c:pt>
                <c:pt idx="155" formatCode="0">
                  <c:v>53.50011590924044</c:v>
                </c:pt>
                <c:pt idx="156" formatCode="0">
                  <c:v>53.50011590924044</c:v>
                </c:pt>
                <c:pt idx="157" formatCode="0">
                  <c:v>53.50011590924044</c:v>
                </c:pt>
                <c:pt idx="158" formatCode="0">
                  <c:v>53.50011590924044</c:v>
                </c:pt>
                <c:pt idx="159" formatCode="0">
                  <c:v>53.50011590924044</c:v>
                </c:pt>
                <c:pt idx="160" formatCode="0">
                  <c:v>53.50011590924044</c:v>
                </c:pt>
                <c:pt idx="161" formatCode="0">
                  <c:v>73.58751617360302</c:v>
                </c:pt>
                <c:pt idx="162" formatCode="0">
                  <c:v>73.58751617360302</c:v>
                </c:pt>
                <c:pt idx="163" formatCode="0">
                  <c:v>73.58751617360302</c:v>
                </c:pt>
                <c:pt idx="164" formatCode="0">
                  <c:v>73.58751617360302</c:v>
                </c:pt>
                <c:pt idx="165" formatCode="0">
                  <c:v>73.58751617360302</c:v>
                </c:pt>
                <c:pt idx="166" formatCode="0">
                  <c:v>73.58751617360302</c:v>
                </c:pt>
                <c:pt idx="167" formatCode="0">
                  <c:v>73.58751617360302</c:v>
                </c:pt>
                <c:pt idx="168" formatCode="0">
                  <c:v>73.58751617360302</c:v>
                </c:pt>
                <c:pt idx="169" formatCode="0">
                  <c:v>73.58751617360302</c:v>
                </c:pt>
                <c:pt idx="170" formatCode="0">
                  <c:v>73.58751617360302</c:v>
                </c:pt>
                <c:pt idx="171" formatCode="0">
                  <c:v>73.58751617360302</c:v>
                </c:pt>
                <c:pt idx="172" formatCode="0">
                  <c:v>73.58751617360302</c:v>
                </c:pt>
                <c:pt idx="173" formatCode="0">
                  <c:v>73.58751617360302</c:v>
                </c:pt>
                <c:pt idx="174" formatCode="0">
                  <c:v>73.58751617360302</c:v>
                </c:pt>
                <c:pt idx="175" formatCode="0">
                  <c:v>73.58751617360302</c:v>
                </c:pt>
                <c:pt idx="176" formatCode="0">
                  <c:v>73.58751617360302</c:v>
                </c:pt>
                <c:pt idx="177" formatCode="0">
                  <c:v>73.58751617360302</c:v>
                </c:pt>
                <c:pt idx="178" formatCode="0">
                  <c:v>73.58751617360302</c:v>
                </c:pt>
                <c:pt idx="179" formatCode="0">
                  <c:v>73.58751617360302</c:v>
                </c:pt>
                <c:pt idx="180" formatCode="0">
                  <c:v>73.58751617360302</c:v>
                </c:pt>
                <c:pt idx="181" formatCode="0">
                  <c:v>73.58751617360302</c:v>
                </c:pt>
                <c:pt idx="182" formatCode="0">
                  <c:v>73.58751617360302</c:v>
                </c:pt>
                <c:pt idx="183" formatCode="0">
                  <c:v>73.58751617360302</c:v>
                </c:pt>
                <c:pt idx="184" formatCode="0">
                  <c:v>73.58751617360302</c:v>
                </c:pt>
                <c:pt idx="185" formatCode="0">
                  <c:v>73.58751617360302</c:v>
                </c:pt>
                <c:pt idx="186" formatCode="0">
                  <c:v>73.58751617360302</c:v>
                </c:pt>
                <c:pt idx="187" formatCode="0">
                  <c:v>73.58751617360302</c:v>
                </c:pt>
                <c:pt idx="188" formatCode="0">
                  <c:v>73.58751617360302</c:v>
                </c:pt>
                <c:pt idx="189" formatCode="0">
                  <c:v>73.58751617360302</c:v>
                </c:pt>
                <c:pt idx="190" formatCode="0">
                  <c:v>73.58751617360302</c:v>
                </c:pt>
                <c:pt idx="191" formatCode="0">
                  <c:v>73.58751617360302</c:v>
                </c:pt>
                <c:pt idx="192" formatCode="0">
                  <c:v>73.58751617360302</c:v>
                </c:pt>
                <c:pt idx="193" formatCode="0">
                  <c:v>73.58751617360302</c:v>
                </c:pt>
                <c:pt idx="194" formatCode="0">
                  <c:v>73.58751617360302</c:v>
                </c:pt>
                <c:pt idx="195" formatCode="0">
                  <c:v>73.58751617360302</c:v>
                </c:pt>
                <c:pt idx="196" formatCode="0">
                  <c:v>73.58751617360302</c:v>
                </c:pt>
                <c:pt idx="197" formatCode="0">
                  <c:v>73.58751617360302</c:v>
                </c:pt>
                <c:pt idx="198" formatCode="0">
                  <c:v>73.58751617360302</c:v>
                </c:pt>
                <c:pt idx="199" formatCode="0">
                  <c:v>73.58751617360302</c:v>
                </c:pt>
                <c:pt idx="200" formatCode="0">
                  <c:v>73.58751617360302</c:v>
                </c:pt>
                <c:pt idx="201" formatCode="0">
                  <c:v>73.58751617360302</c:v>
                </c:pt>
                <c:pt idx="202" formatCode="0">
                  <c:v>73.58751617360302</c:v>
                </c:pt>
                <c:pt idx="203" formatCode="0">
                  <c:v>73.58751617360302</c:v>
                </c:pt>
                <c:pt idx="204" formatCode="0">
                  <c:v>73.58751617360302</c:v>
                </c:pt>
                <c:pt idx="205" formatCode="0">
                  <c:v>73.58751617360302</c:v>
                </c:pt>
                <c:pt idx="206" formatCode="0">
                  <c:v>73.58751617360302</c:v>
                </c:pt>
                <c:pt idx="207" formatCode="0">
                  <c:v>73.58751617360302</c:v>
                </c:pt>
                <c:pt idx="208" formatCode="0">
                  <c:v>73.58751617360302</c:v>
                </c:pt>
                <c:pt idx="209" formatCode="0">
                  <c:v>73.58751617360302</c:v>
                </c:pt>
                <c:pt idx="210" formatCode="0">
                  <c:v>73.58751617360302</c:v>
                </c:pt>
                <c:pt idx="211" formatCode="0">
                  <c:v>73.58751617360302</c:v>
                </c:pt>
                <c:pt idx="212" formatCode="0">
                  <c:v>73.58751617360302</c:v>
                </c:pt>
                <c:pt idx="213" formatCode="0">
                  <c:v>73.58751617360302</c:v>
                </c:pt>
                <c:pt idx="214" formatCode="0">
                  <c:v>73.58751617360302</c:v>
                </c:pt>
                <c:pt idx="215" formatCode="0">
                  <c:v>73.58751617360302</c:v>
                </c:pt>
                <c:pt idx="216" formatCode="0">
                  <c:v>73.58751617360302</c:v>
                </c:pt>
                <c:pt idx="217" formatCode="0">
                  <c:v>73.58751617360302</c:v>
                </c:pt>
                <c:pt idx="218" formatCode="0">
                  <c:v>73.58751617360302</c:v>
                </c:pt>
                <c:pt idx="219" formatCode="0">
                  <c:v>73.58751617360302</c:v>
                </c:pt>
                <c:pt idx="220" formatCode="0">
                  <c:v>73.58751617360302</c:v>
                </c:pt>
                <c:pt idx="221" formatCode="0">
                  <c:v>73.58751617360302</c:v>
                </c:pt>
                <c:pt idx="222" formatCode="0">
                  <c:v>73.58751617360302</c:v>
                </c:pt>
                <c:pt idx="223" formatCode="0">
                  <c:v>73.58751617360302</c:v>
                </c:pt>
                <c:pt idx="224" formatCode="0">
                  <c:v>73.58751617360302</c:v>
                </c:pt>
                <c:pt idx="225" formatCode="0">
                  <c:v>73.58751617360302</c:v>
                </c:pt>
                <c:pt idx="226" formatCode="0">
                  <c:v>73.58751617360302</c:v>
                </c:pt>
                <c:pt idx="227" formatCode="0">
                  <c:v>73.58751617360302</c:v>
                </c:pt>
                <c:pt idx="228" formatCode="0">
                  <c:v>73.58751617360302</c:v>
                </c:pt>
                <c:pt idx="229" formatCode="0">
                  <c:v>73.58751617360302</c:v>
                </c:pt>
                <c:pt idx="230" formatCode="0">
                  <c:v>73.58751617360302</c:v>
                </c:pt>
                <c:pt idx="231" formatCode="0">
                  <c:v>73.58751617360302</c:v>
                </c:pt>
                <c:pt idx="232" formatCode="0">
                  <c:v>73.58751617360302</c:v>
                </c:pt>
                <c:pt idx="233" formatCode="0">
                  <c:v>73.58751617360302</c:v>
                </c:pt>
                <c:pt idx="234" formatCode="0">
                  <c:v>73.58751617360302</c:v>
                </c:pt>
                <c:pt idx="235" formatCode="0">
                  <c:v>73.58751617360302</c:v>
                </c:pt>
                <c:pt idx="236" formatCode="0">
                  <c:v>73.58751617360302</c:v>
                </c:pt>
                <c:pt idx="237" formatCode="0">
                  <c:v>73.58751617360302</c:v>
                </c:pt>
                <c:pt idx="238" formatCode="0">
                  <c:v>73.58751617360302</c:v>
                </c:pt>
                <c:pt idx="239" formatCode="0">
                  <c:v>73.58751617360302</c:v>
                </c:pt>
                <c:pt idx="240" formatCode="0">
                  <c:v>73.58751617360302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6132520"/>
        <c:axId val="-2116153704"/>
      </c:barChart>
      <c:lineChart>
        <c:grouping val="standard"/>
        <c:varyColors val="0"/>
        <c:ser>
          <c:idx val="0"/>
          <c:order val="0"/>
          <c:tx>
            <c:strRef>
              <c:f>'D-fir Even T40H80U25'!$AG$77</c:f>
              <c:strCache>
                <c:ptCount val="1"/>
                <c:pt idx="0">
                  <c:v>Let-grow forest</c:v>
                </c:pt>
              </c:strCache>
            </c:strRef>
          </c:tx>
          <c:marker>
            <c:symbol val="none"/>
          </c:marker>
          <c:val>
            <c:numRef>
              <c:f>'D-fir Even T40H80U25'!$AG$78:$AG$318</c:f>
              <c:numCache>
                <c:formatCode>0</c:formatCode>
                <c:ptCount val="24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55.74663608176077</c:v>
                </c:pt>
                <c:pt idx="42">
                  <c:v>59.24762029036885</c:v>
                </c:pt>
                <c:pt idx="43">
                  <c:v>62.74860449897693</c:v>
                </c:pt>
                <c:pt idx="44">
                  <c:v>66.24958870758502</c:v>
                </c:pt>
                <c:pt idx="45">
                  <c:v>69.75057291619311</c:v>
                </c:pt>
                <c:pt idx="46">
                  <c:v>73.2515571248012</c:v>
                </c:pt>
                <c:pt idx="47">
                  <c:v>76.75254133340928</c:v>
                </c:pt>
                <c:pt idx="48">
                  <c:v>80.25352554201737</c:v>
                </c:pt>
                <c:pt idx="49">
                  <c:v>83.75450975062545</c:v>
                </c:pt>
                <c:pt idx="50">
                  <c:v>87.25549395923354</c:v>
                </c:pt>
                <c:pt idx="51">
                  <c:v>90.75647816784164</c:v>
                </c:pt>
                <c:pt idx="52">
                  <c:v>94.25746237644972</c:v>
                </c:pt>
                <c:pt idx="53">
                  <c:v>97.75844658505781</c:v>
                </c:pt>
                <c:pt idx="54">
                  <c:v>101.2594307936659</c:v>
                </c:pt>
                <c:pt idx="55">
                  <c:v>104.760415002274</c:v>
                </c:pt>
                <c:pt idx="56">
                  <c:v>108.2613992108821</c:v>
                </c:pt>
                <c:pt idx="57">
                  <c:v>111.7623834194902</c:v>
                </c:pt>
                <c:pt idx="58">
                  <c:v>115.2633676280983</c:v>
                </c:pt>
                <c:pt idx="59">
                  <c:v>118.7643518367063</c:v>
                </c:pt>
                <c:pt idx="60">
                  <c:v>122.2653360453144</c:v>
                </c:pt>
                <c:pt idx="61">
                  <c:v>125.7663202539225</c:v>
                </c:pt>
                <c:pt idx="62">
                  <c:v>129.2673044625306</c:v>
                </c:pt>
                <c:pt idx="63">
                  <c:v>132.7682886711387</c:v>
                </c:pt>
                <c:pt idx="64">
                  <c:v>136.2692728797468</c:v>
                </c:pt>
                <c:pt idx="65">
                  <c:v>139.7702570883549</c:v>
                </c:pt>
                <c:pt idx="66">
                  <c:v>143.271241296963</c:v>
                </c:pt>
                <c:pt idx="67">
                  <c:v>146.772225505571</c:v>
                </c:pt>
                <c:pt idx="68">
                  <c:v>150.2732097141791</c:v>
                </c:pt>
                <c:pt idx="69">
                  <c:v>153.7741939227872</c:v>
                </c:pt>
                <c:pt idx="70">
                  <c:v>157.2751781313953</c:v>
                </c:pt>
                <c:pt idx="71">
                  <c:v>160.7761623400034</c:v>
                </c:pt>
                <c:pt idx="72">
                  <c:v>164.2771465486115</c:v>
                </c:pt>
                <c:pt idx="73">
                  <c:v>167.7781307572196</c:v>
                </c:pt>
                <c:pt idx="74">
                  <c:v>171.2791149658277</c:v>
                </c:pt>
                <c:pt idx="75">
                  <c:v>174.7800991744357</c:v>
                </c:pt>
                <c:pt idx="76">
                  <c:v>178.2810833830438</c:v>
                </c:pt>
                <c:pt idx="77">
                  <c:v>181.7820675916519</c:v>
                </c:pt>
                <c:pt idx="78">
                  <c:v>185.28305180026</c:v>
                </c:pt>
                <c:pt idx="79">
                  <c:v>188.7840360088681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  <c:pt idx="161">
                  <c:v>249.6906745755</c:v>
                </c:pt>
                <c:pt idx="162">
                  <c:v>249.8689494383705</c:v>
                </c:pt>
                <c:pt idx="163">
                  <c:v>250.0420365953062</c:v>
                </c:pt>
                <c:pt idx="164">
                  <c:v>250.2100846602024</c:v>
                </c:pt>
                <c:pt idx="165">
                  <c:v>250.3732381272869</c:v>
                </c:pt>
                <c:pt idx="166">
                  <c:v>250.5316374771345</c:v>
                </c:pt>
                <c:pt idx="167">
                  <c:v>250.6854192804525</c:v>
                </c:pt>
                <c:pt idx="168">
                  <c:v>250.8347162996535</c:v>
                </c:pt>
                <c:pt idx="169">
                  <c:v>250.9796575882306</c:v>
                </c:pt>
                <c:pt idx="170">
                  <c:v>251.1203685879546</c:v>
                </c:pt>
                <c:pt idx="171">
                  <c:v>251.2569712239139</c:v>
                </c:pt>
                <c:pt idx="172">
                  <c:v>251.38958399742</c:v>
                </c:pt>
                <c:pt idx="173">
                  <c:v>251.5183220768023</c:v>
                </c:pt>
                <c:pt idx="174">
                  <c:v>251.6432973861198</c:v>
                </c:pt>
                <c:pt idx="175">
                  <c:v>251.7646186918149</c:v>
                </c:pt>
                <c:pt idx="176">
                  <c:v>251.882391687339</c:v>
                </c:pt>
                <c:pt idx="177">
                  <c:v>251.9967190757788</c:v>
                </c:pt>
                <c:pt idx="178">
                  <c:v>252.1077006505136</c:v>
                </c:pt>
                <c:pt idx="179">
                  <c:v>252.2154333739349</c:v>
                </c:pt>
                <c:pt idx="180">
                  <c:v>252.3200114542595</c:v>
                </c:pt>
                <c:pt idx="181">
                  <c:v>252.4215264204682</c:v>
                </c:pt>
                <c:pt idx="182">
                  <c:v>252.5200671954038</c:v>
                </c:pt>
                <c:pt idx="183">
                  <c:v>252.6157201670591</c:v>
                </c:pt>
                <c:pt idx="184">
                  <c:v>252.708569258091</c:v>
                </c:pt>
                <c:pt idx="185">
                  <c:v>252.7986959935914</c:v>
                </c:pt>
                <c:pt idx="186">
                  <c:v>252.8861795671506</c:v>
                </c:pt>
                <c:pt idx="187">
                  <c:v>252.9710969052446</c:v>
                </c:pt>
                <c:pt idx="188">
                  <c:v>253.0535227299816</c:v>
                </c:pt>
                <c:pt idx="189">
                  <c:v>253.1335296202404</c:v>
                </c:pt>
                <c:pt idx="190">
                  <c:v>253.2111880712334</c:v>
                </c:pt>
                <c:pt idx="191">
                  <c:v>253.2865665525292</c:v>
                </c:pt>
                <c:pt idx="192">
                  <c:v>253.3597315645651</c:v>
                </c:pt>
                <c:pt idx="193">
                  <c:v>253.4307476936845</c:v>
                </c:pt>
                <c:pt idx="194">
                  <c:v>253.4996776657306</c:v>
                </c:pt>
                <c:pt idx="195">
                  <c:v>253.5665823982283</c:v>
                </c:pt>
                <c:pt idx="196">
                  <c:v>253.6315210511866</c:v>
                </c:pt>
                <c:pt idx="197">
                  <c:v>253.6945510765527</c:v>
                </c:pt>
                <c:pt idx="198">
                  <c:v>253.7557282663483</c:v>
                </c:pt>
                <c:pt idx="199">
                  <c:v>253.8151067995198</c:v>
                </c:pt>
                <c:pt idx="200">
                  <c:v>253.8727392875311</c:v>
                </c:pt>
                <c:pt idx="201">
                  <c:v>253.9286768187306</c:v>
                </c:pt>
                <c:pt idx="202">
                  <c:v>253.9829690015198</c:v>
                </c:pt>
                <c:pt idx="203">
                  <c:v>254.0356640063527</c:v>
                </c:pt>
                <c:pt idx="204">
                  <c:v>254.0868086065963</c:v>
                </c:pt>
                <c:pt idx="205">
                  <c:v>254.1364482182776</c:v>
                </c:pt>
                <c:pt idx="206">
                  <c:v>254.1846269387444</c:v>
                </c:pt>
                <c:pt idx="207">
                  <c:v>254.2313875842706</c:v>
                </c:pt>
                <c:pt idx="208">
                  <c:v>254.2767717266265</c:v>
                </c:pt>
                <c:pt idx="209">
                  <c:v>254.3208197286451</c:v>
                </c:pt>
                <c:pt idx="210">
                  <c:v>254.3635707788073</c:v>
                </c:pt>
                <c:pt idx="211">
                  <c:v>254.4050629248708</c:v>
                </c:pt>
                <c:pt idx="212">
                  <c:v>254.4453331065687</c:v>
                </c:pt>
                <c:pt idx="213">
                  <c:v>254.4844171874</c:v>
                </c:pt>
                <c:pt idx="214">
                  <c:v>254.5223499855358</c:v>
                </c:pt>
                <c:pt idx="215">
                  <c:v>254.5591653038653</c:v>
                </c:pt>
                <c:pt idx="216">
                  <c:v>254.5948959592025</c:v>
                </c:pt>
                <c:pt idx="217">
                  <c:v>254.6295738106761</c:v>
                </c:pt>
                <c:pt idx="218">
                  <c:v>254.6632297873243</c:v>
                </c:pt>
                <c:pt idx="219">
                  <c:v>254.6958939149153</c:v>
                </c:pt>
                <c:pt idx="220">
                  <c:v>254.7275953420134</c:v>
                </c:pt>
                <c:pt idx="221">
                  <c:v>254.7583623653123</c:v>
                </c:pt>
                <c:pt idx="222">
                  <c:v>254.7882224542527</c:v>
                </c:pt>
                <c:pt idx="223">
                  <c:v>254.8172022749468</c:v>
                </c:pt>
                <c:pt idx="224">
                  <c:v>254.8453277134235</c:v>
                </c:pt>
                <c:pt idx="225">
                  <c:v>254.8726238982181</c:v>
                </c:pt>
                <c:pt idx="226">
                  <c:v>254.89911522232</c:v>
                </c:pt>
                <c:pt idx="227">
                  <c:v>254.9248253644975</c:v>
                </c:pt>
                <c:pt idx="228">
                  <c:v>254.9497773100163</c:v>
                </c:pt>
                <c:pt idx="229">
                  <c:v>254.9739933707691</c:v>
                </c:pt>
                <c:pt idx="230">
                  <c:v>254.9974952048303</c:v>
                </c:pt>
                <c:pt idx="231">
                  <c:v>255.0203038354545</c:v>
                </c:pt>
                <c:pt idx="232">
                  <c:v>255.0424396695305</c:v>
                </c:pt>
                <c:pt idx="233">
                  <c:v>255.0639225155099</c:v>
                </c:pt>
                <c:pt idx="234">
                  <c:v>255.0847716008205</c:v>
                </c:pt>
                <c:pt idx="235">
                  <c:v>255.1050055887828</c:v>
                </c:pt>
                <c:pt idx="236">
                  <c:v>255.1246425950397</c:v>
                </c:pt>
                <c:pt idx="237">
                  <c:v>255.1437002035162</c:v>
                </c:pt>
                <c:pt idx="238">
                  <c:v>255.1621954819195</c:v>
                </c:pt>
                <c:pt idx="239">
                  <c:v>255.1801449967939</c:v>
                </c:pt>
                <c:pt idx="240">
                  <c:v>255.1975648281427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6132520"/>
        <c:axId val="-2116153704"/>
      </c:lineChart>
      <c:catAx>
        <c:axId val="-2116132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153704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116153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Climate Benefits in Tonnes of Carbon per Hectare</a:t>
                </a:r>
              </a:p>
            </c:rich>
          </c:tx>
          <c:layout>
            <c:manualLayout>
              <c:xMode val="edge"/>
              <c:yMode val="edge"/>
              <c:x val="0.02321083172147"/>
              <c:y val="0.2801184962173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16132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227345522488"/>
          <c:y val="0.0690085020047341"/>
          <c:w val="0.310016849059122"/>
          <c:h val="0.891579392299889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effectLst/>
              </a:rPr>
              <a:t>Climate Benefits of California Mixed Conifer Forest: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1" i="0" baseline="0">
                <a:effectLst/>
              </a:rPr>
              <a:t>Forest&amp;Products v Let-Grow Forest </a:t>
            </a:r>
          </a:p>
          <a:p>
            <a:pPr>
              <a:defRPr/>
            </a:pPr>
            <a:r>
              <a:rPr lang="en-US" sz="1200" b="1" i="0" baseline="0">
                <a:effectLst/>
              </a:rPr>
              <a:t>With Year 40 thin and 75% utilization of logging residues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032126735589349"/>
          <c:y val="0.0287757446689271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'D-fir Even T40H80U75'!$AK$77</c:f>
              <c:strCache>
                <c:ptCount val="1"/>
                <c:pt idx="0">
                  <c:v>Logging slash left </c:v>
                </c:pt>
              </c:strCache>
            </c:strRef>
          </c:tx>
          <c:invertIfNegative val="0"/>
          <c:val>
            <c:numRef>
              <c:f>'D-fir Even T40H80U75'!$AK$78:$AK$318</c:f>
              <c:numCache>
                <c:formatCode>General</c:formatCode>
                <c:ptCount val="241"/>
                <c:pt idx="40" formatCode="0">
                  <c:v>6.284222892417835</c:v>
                </c:pt>
                <c:pt idx="41" formatCode="0">
                  <c:v>6.070159190847558</c:v>
                </c:pt>
                <c:pt idx="42" formatCode="0">
                  <c:v>5.863387284796701</c:v>
                </c:pt>
                <c:pt idx="43" formatCode="0">
                  <c:v>5.663658788941143</c:v>
                </c:pt>
                <c:pt idx="44" formatCode="0">
                  <c:v>5.470733778872745</c:v>
                </c:pt>
                <c:pt idx="45" formatCode="0">
                  <c:v>5.284380502889487</c:v>
                </c:pt>
                <c:pt idx="46" formatCode="0">
                  <c:v>5.1043751036031</c:v>
                </c:pt>
                <c:pt idx="47" formatCode="0">
                  <c:v>4.930501349029758</c:v>
                </c:pt>
                <c:pt idx="48" formatCode="0">
                  <c:v>4.762550372840803</c:v>
                </c:pt>
                <c:pt idx="49" formatCode="0">
                  <c:v>4.600320423461499</c:v>
                </c:pt>
                <c:pt idx="50" formatCode="0">
                  <c:v>4.443616621716392</c:v>
                </c:pt>
                <c:pt idx="51" formatCode="0">
                  <c:v>4.292250726730154</c:v>
                </c:pt>
                <c:pt idx="52" formatCode="0">
                  <c:v>4.146040909802725</c:v>
                </c:pt>
                <c:pt idx="53" formatCode="0">
                  <c:v>4.004811535987073</c:v>
                </c:pt>
                <c:pt idx="54" formatCode="0">
                  <c:v>3.868392953107225</c:v>
                </c:pt>
                <c:pt idx="55" formatCode="0">
                  <c:v>3.736621287963135</c:v>
                </c:pt>
                <c:pt idx="56" formatCode="0">
                  <c:v>3.609338249477538</c:v>
                </c:pt>
                <c:pt idx="57" formatCode="0">
                  <c:v>3.486390938548362</c:v>
                </c:pt>
                <c:pt idx="58" formatCode="0">
                  <c:v>3.367631664378251</c:v>
                </c:pt>
                <c:pt idx="59" formatCode="0">
                  <c:v>3.252917767060596</c:v>
                </c:pt>
                <c:pt idx="60" formatCode="0">
                  <c:v>3.142111446208917</c:v>
                </c:pt>
                <c:pt idx="61" formatCode="0">
                  <c:v>3.035079595423779</c:v>
                </c:pt>
                <c:pt idx="62" formatCode="0">
                  <c:v>2.931693642398351</c:v>
                </c:pt>
                <c:pt idx="63" formatCode="0">
                  <c:v>2.831829394470572</c:v>
                </c:pt>
                <c:pt idx="64" formatCode="0">
                  <c:v>2.735366889436372</c:v>
                </c:pt>
                <c:pt idx="65" formatCode="0">
                  <c:v>2.642190251444743</c:v>
                </c:pt>
                <c:pt idx="66" formatCode="0">
                  <c:v>2.55218755180155</c:v>
                </c:pt>
                <c:pt idx="67" formatCode="0">
                  <c:v>2.465250674514879</c:v>
                </c:pt>
                <c:pt idx="68" formatCode="0">
                  <c:v>2.381275186420401</c:v>
                </c:pt>
                <c:pt idx="69" formatCode="0">
                  <c:v>2.30016021173075</c:v>
                </c:pt>
                <c:pt idx="70" formatCode="0">
                  <c:v>2.221808310858196</c:v>
                </c:pt>
                <c:pt idx="71" formatCode="0">
                  <c:v>2.146125363365078</c:v>
                </c:pt>
                <c:pt idx="72" formatCode="0">
                  <c:v>2.073020454901363</c:v>
                </c:pt>
                <c:pt idx="73" formatCode="0">
                  <c:v>2.002405767993536</c:v>
                </c:pt>
                <c:pt idx="74" formatCode="0">
                  <c:v>1.934196476553612</c:v>
                </c:pt>
                <c:pt idx="75" formatCode="0">
                  <c:v>1.868310643981567</c:v>
                </c:pt>
                <c:pt idx="76" formatCode="0">
                  <c:v>1.80466912473877</c:v>
                </c:pt>
                <c:pt idx="77" formatCode="0">
                  <c:v>1.743195469274181</c:v>
                </c:pt>
                <c:pt idx="78" formatCode="0">
                  <c:v>1.683815832189126</c:v>
                </c:pt>
                <c:pt idx="79" formatCode="0">
                  <c:v>1.626458883530298</c:v>
                </c:pt>
                <c:pt idx="80" formatCode="0">
                  <c:v>20.79955774485206</c:v>
                </c:pt>
                <c:pt idx="81" formatCode="0">
                  <c:v>20.09104845132274</c:v>
                </c:pt>
                <c:pt idx="82" formatCode="0">
                  <c:v>19.40667358532189</c:v>
                </c:pt>
                <c:pt idx="83" formatCode="0">
                  <c:v>18.74561103964859</c:v>
                </c:pt>
                <c:pt idx="84" formatCode="0">
                  <c:v>18.10706671109122</c:v>
                </c:pt>
                <c:pt idx="85" formatCode="0">
                  <c:v>17.49027354650873</c:v>
                </c:pt>
                <c:pt idx="86" formatCode="0">
                  <c:v>16.89449062140598</c:v>
                </c:pt>
                <c:pt idx="87" formatCode="0">
                  <c:v>16.31900224989613</c:v>
                </c:pt>
                <c:pt idx="88" formatCode="0">
                  <c:v>15.76311712498096</c:v>
                </c:pt>
                <c:pt idx="89" formatCode="0">
                  <c:v>15.22616748811647</c:v>
                </c:pt>
                <c:pt idx="90" formatCode="0">
                  <c:v>14.70750832706607</c:v>
                </c:pt>
                <c:pt idx="91" formatCode="0">
                  <c:v>14.2065166010778</c:v>
                </c:pt>
                <c:pt idx="92" formatCode="0">
                  <c:v>13.72259049245496</c:v>
                </c:pt>
                <c:pt idx="93" formatCode="0">
                  <c:v>13.25514868362093</c:v>
                </c:pt>
                <c:pt idx="94" formatCode="0">
                  <c:v>12.8036296588098</c:v>
                </c:pt>
                <c:pt idx="95" formatCode="0">
                  <c:v>12.36749102954401</c:v>
                </c:pt>
                <c:pt idx="96" formatCode="0">
                  <c:v>11.9462088830887</c:v>
                </c:pt>
                <c:pt idx="97" formatCode="0">
                  <c:v>11.53927715310008</c:v>
                </c:pt>
                <c:pt idx="98" formatCode="0">
                  <c:v>11.14620701171183</c:v>
                </c:pt>
                <c:pt idx="99" formatCode="0">
                  <c:v>10.7665262823293</c:v>
                </c:pt>
                <c:pt idx="100" formatCode="0">
                  <c:v>10.39977887242603</c:v>
                </c:pt>
                <c:pt idx="101" formatCode="0">
                  <c:v>10.04552422566137</c:v>
                </c:pt>
                <c:pt idx="102" formatCode="0">
                  <c:v>9.703336792660943</c:v>
                </c:pt>
                <c:pt idx="103" formatCode="0">
                  <c:v>9.372805519824298</c:v>
                </c:pt>
                <c:pt idx="104" formatCode="0">
                  <c:v>9.053533355545608</c:v>
                </c:pt>
                <c:pt idx="105" formatCode="0">
                  <c:v>8.745136773254364</c:v>
                </c:pt>
                <c:pt idx="106" formatCode="0">
                  <c:v>8.44724531070299</c:v>
                </c:pt>
                <c:pt idx="107" formatCode="0">
                  <c:v>8.159501124948063</c:v>
                </c:pt>
                <c:pt idx="108" formatCode="0">
                  <c:v>7.881558562490481</c:v>
                </c:pt>
                <c:pt idx="109" formatCode="0">
                  <c:v>7.613083744058239</c:v>
                </c:pt>
                <c:pt idx="110" formatCode="0">
                  <c:v>7.353754163533033</c:v>
                </c:pt>
                <c:pt idx="111" formatCode="0">
                  <c:v>7.103258300538895</c:v>
                </c:pt>
                <c:pt idx="112" formatCode="0">
                  <c:v>6.861295246227478</c:v>
                </c:pt>
                <c:pt idx="113" formatCode="0">
                  <c:v>6.627574341810464</c:v>
                </c:pt>
                <c:pt idx="114" formatCode="0">
                  <c:v>6.401814829404899</c:v>
                </c:pt>
                <c:pt idx="115" formatCode="0">
                  <c:v>6.183745514772004</c:v>
                </c:pt>
                <c:pt idx="116" formatCode="0">
                  <c:v>5.97310444154435</c:v>
                </c:pt>
                <c:pt idx="117" formatCode="0">
                  <c:v>5.769638576550038</c:v>
                </c:pt>
                <c:pt idx="118" formatCode="0">
                  <c:v>5.573103505855915</c:v>
                </c:pt>
                <c:pt idx="119" formatCode="0">
                  <c:v>5.38326314116465</c:v>
                </c:pt>
                <c:pt idx="120" formatCode="0">
                  <c:v>5.199889436213014</c:v>
                </c:pt>
                <c:pt idx="121" formatCode="0">
                  <c:v>5.022762112830685</c:v>
                </c:pt>
                <c:pt idx="122" formatCode="0">
                  <c:v>4.851668396330471</c:v>
                </c:pt>
                <c:pt idx="123" formatCode="0">
                  <c:v>4.686402759912148</c:v>
                </c:pt>
                <c:pt idx="124" formatCode="0">
                  <c:v>4.526766677772804</c:v>
                </c:pt>
                <c:pt idx="125" formatCode="0">
                  <c:v>4.372568386627183</c:v>
                </c:pt>
                <c:pt idx="126" formatCode="0">
                  <c:v>4.223622655351496</c:v>
                </c:pt>
                <c:pt idx="127" formatCode="0">
                  <c:v>4.079750562474031</c:v>
                </c:pt>
                <c:pt idx="128" formatCode="0">
                  <c:v>3.94077928124524</c:v>
                </c:pt>
                <c:pt idx="129" formatCode="0">
                  <c:v>3.806541872029118</c:v>
                </c:pt>
                <c:pt idx="130" formatCode="0">
                  <c:v>3.676877081766516</c:v>
                </c:pt>
                <c:pt idx="131" formatCode="0">
                  <c:v>3.551629150269449</c:v>
                </c:pt>
                <c:pt idx="132" formatCode="0">
                  <c:v>3.430647623113739</c:v>
                </c:pt>
                <c:pt idx="133" formatCode="0">
                  <c:v>3.313787170905233</c:v>
                </c:pt>
                <c:pt idx="134" formatCode="0">
                  <c:v>3.20090741470245</c:v>
                </c:pt>
                <c:pt idx="135" formatCode="0">
                  <c:v>3.091872757386002</c:v>
                </c:pt>
                <c:pt idx="136" formatCode="0">
                  <c:v>2.986552220772175</c:v>
                </c:pt>
                <c:pt idx="137" formatCode="0">
                  <c:v>2.88481928827502</c:v>
                </c:pt>
                <c:pt idx="138" formatCode="0">
                  <c:v>2.786551752927958</c:v>
                </c:pt>
                <c:pt idx="139" formatCode="0">
                  <c:v>2.691631570582323</c:v>
                </c:pt>
                <c:pt idx="140" formatCode="0">
                  <c:v>2.599944718106507</c:v>
                </c:pt>
                <c:pt idx="141" formatCode="0">
                  <c:v>2.511381056415342</c:v>
                </c:pt>
                <c:pt idx="142" formatCode="0">
                  <c:v>2.425834198165236</c:v>
                </c:pt>
                <c:pt idx="143" formatCode="0">
                  <c:v>2.343201379956075</c:v>
                </c:pt>
                <c:pt idx="144" formatCode="0">
                  <c:v>2.263383338886402</c:v>
                </c:pt>
                <c:pt idx="145" formatCode="0">
                  <c:v>2.186284193313592</c:v>
                </c:pt>
                <c:pt idx="146" formatCode="0">
                  <c:v>2.111811327675748</c:v>
                </c:pt>
                <c:pt idx="147" formatCode="0">
                  <c:v>2.039875281237016</c:v>
                </c:pt>
                <c:pt idx="148" formatCode="0">
                  <c:v>1.97038964062262</c:v>
                </c:pt>
                <c:pt idx="149" formatCode="0">
                  <c:v>1.90327093601456</c:v>
                </c:pt>
                <c:pt idx="150" formatCode="0">
                  <c:v>1.838438540883258</c:v>
                </c:pt>
                <c:pt idx="151" formatCode="0">
                  <c:v>1.775814575134724</c:v>
                </c:pt>
                <c:pt idx="152" formatCode="0">
                  <c:v>1.71532381155687</c:v>
                </c:pt>
                <c:pt idx="153" formatCode="0">
                  <c:v>1.656893585452616</c:v>
                </c:pt>
                <c:pt idx="154" formatCode="0">
                  <c:v>1.600453707351225</c:v>
                </c:pt>
                <c:pt idx="155" formatCode="0">
                  <c:v>1.545936378693001</c:v>
                </c:pt>
                <c:pt idx="156" formatCode="0">
                  <c:v>1.493276110386087</c:v>
                </c:pt>
                <c:pt idx="157" formatCode="0">
                  <c:v>1.44240964413751</c:v>
                </c:pt>
                <c:pt idx="158" formatCode="0">
                  <c:v>1.39327587646398</c:v>
                </c:pt>
                <c:pt idx="159" formatCode="0">
                  <c:v>1.345815785291162</c:v>
                </c:pt>
                <c:pt idx="160" formatCode="0">
                  <c:v>1.299972359053253</c:v>
                </c:pt>
                <c:pt idx="161" formatCode="0">
                  <c:v>20.16232536374915</c:v>
                </c:pt>
                <c:pt idx="162" formatCode="0">
                  <c:v>19.47552254444815</c:v>
                </c:pt>
                <c:pt idx="163" formatCode="0">
                  <c:v>18.81211475047731</c:v>
                </c:pt>
                <c:pt idx="164" formatCode="0">
                  <c:v>18.171305061389</c:v>
                </c:pt>
                <c:pt idx="165" formatCode="0">
                  <c:v>17.55232370277155</c:v>
                </c:pt>
                <c:pt idx="166" formatCode="0">
                  <c:v>16.9544271215557</c:v>
                </c:pt>
                <c:pt idx="167" formatCode="0">
                  <c:v>16.37689709281935</c:v>
                </c:pt>
                <c:pt idx="168" formatCode="0">
                  <c:v>15.8190398570179</c:v>
                </c:pt>
                <c:pt idx="169" formatCode="0">
                  <c:v>15.28018528660369</c:v>
                </c:pt>
                <c:pt idx="170" formatCode="0">
                  <c:v>14.7596860810334</c:v>
                </c:pt>
                <c:pt idx="171" formatCode="0">
                  <c:v>14.25691698919655</c:v>
                </c:pt>
                <c:pt idx="172" formatCode="0">
                  <c:v>13.77127405833077</c:v>
                </c:pt>
                <c:pt idx="173" formatCode="0">
                  <c:v>13.30217390852198</c:v>
                </c:pt>
                <c:pt idx="174" formatCode="0">
                  <c:v>12.84905303191759</c:v>
                </c:pt>
                <c:pt idx="175" formatCode="0">
                  <c:v>12.41136711581113</c:v>
                </c:pt>
                <c:pt idx="176" formatCode="0">
                  <c:v>11.98859038878515</c:v>
                </c:pt>
                <c:pt idx="177" formatCode="0">
                  <c:v>11.58021498912682</c:v>
                </c:pt>
                <c:pt idx="178" formatCode="0">
                  <c:v>11.18575035475763</c:v>
                </c:pt>
                <c:pt idx="179" formatCode="0">
                  <c:v>10.80472263394437</c:v>
                </c:pt>
                <c:pt idx="180" formatCode="0">
                  <c:v>10.43667411608342</c:v>
                </c:pt>
                <c:pt idx="181" formatCode="0">
                  <c:v>10.08116268187457</c:v>
                </c:pt>
                <c:pt idx="182" formatCode="0">
                  <c:v>9.737761272224077</c:v>
                </c:pt>
                <c:pt idx="183" formatCode="0">
                  <c:v>9.406057375238656</c:v>
                </c:pt>
                <c:pt idx="184" formatCode="0">
                  <c:v>9.085652530694495</c:v>
                </c:pt>
                <c:pt idx="185" formatCode="0">
                  <c:v>8.776161851385774</c:v>
                </c:pt>
                <c:pt idx="186" formatCode="0">
                  <c:v>8.477213560777852</c:v>
                </c:pt>
                <c:pt idx="187" formatCode="0">
                  <c:v>8.188448546409675</c:v>
                </c:pt>
                <c:pt idx="188" formatCode="0">
                  <c:v>7.90951992850895</c:v>
                </c:pt>
                <c:pt idx="189" formatCode="0">
                  <c:v>7.640092643301843</c:v>
                </c:pt>
                <c:pt idx="190" formatCode="0">
                  <c:v>7.379843040516702</c:v>
                </c:pt>
                <c:pt idx="191" formatCode="0">
                  <c:v>7.128458494598273</c:v>
                </c:pt>
                <c:pt idx="192" formatCode="0">
                  <c:v>6.885637029165386</c:v>
                </c:pt>
                <c:pt idx="193" formatCode="0">
                  <c:v>6.651086954260993</c:v>
                </c:pt>
                <c:pt idx="194" formatCode="0">
                  <c:v>6.424526515958796</c:v>
                </c:pt>
                <c:pt idx="195" formatCode="0">
                  <c:v>6.205683557905567</c:v>
                </c:pt>
                <c:pt idx="196" formatCode="0">
                  <c:v>5.994295194392578</c:v>
                </c:pt>
                <c:pt idx="197" formatCode="0">
                  <c:v>5.79010749456341</c:v>
                </c:pt>
                <c:pt idx="198" formatCode="0">
                  <c:v>5.592875177378815</c:v>
                </c:pt>
                <c:pt idx="199" formatCode="0">
                  <c:v>5.402361316972187</c:v>
                </c:pt>
                <c:pt idx="200" formatCode="0">
                  <c:v>5.218337058041708</c:v>
                </c:pt>
                <c:pt idx="201" formatCode="0">
                  <c:v>5.040581340937287</c:v>
                </c:pt>
                <c:pt idx="202" formatCode="0">
                  <c:v>4.868880636112039</c:v>
                </c:pt>
                <c:pt idx="203" formatCode="0">
                  <c:v>4.703028687619328</c:v>
                </c:pt>
                <c:pt idx="204" formatCode="0">
                  <c:v>4.542826265347248</c:v>
                </c:pt>
                <c:pt idx="205" formatCode="0">
                  <c:v>4.388080925692887</c:v>
                </c:pt>
                <c:pt idx="206" formatCode="0">
                  <c:v>4.238606780388925</c:v>
                </c:pt>
                <c:pt idx="207" formatCode="0">
                  <c:v>4.094224273204839</c:v>
                </c:pt>
                <c:pt idx="208" formatCode="0">
                  <c:v>3.954759964254475</c:v>
                </c:pt>
                <c:pt idx="209" formatCode="0">
                  <c:v>3.820046321650921</c:v>
                </c:pt>
                <c:pt idx="210" formatCode="0">
                  <c:v>3.68992152025835</c:v>
                </c:pt>
                <c:pt idx="211" formatCode="0">
                  <c:v>3.564229247299136</c:v>
                </c:pt>
                <c:pt idx="212" formatCode="0">
                  <c:v>3.442818514582695</c:v>
                </c:pt>
                <c:pt idx="213" formatCode="0">
                  <c:v>3.325543477130496</c:v>
                </c:pt>
                <c:pt idx="214" formatCode="0">
                  <c:v>3.212263257979398</c:v>
                </c:pt>
                <c:pt idx="215" formatCode="0">
                  <c:v>3.102841778952783</c:v>
                </c:pt>
                <c:pt idx="216" formatCode="0">
                  <c:v>2.997147597196288</c:v>
                </c:pt>
                <c:pt idx="217" formatCode="0">
                  <c:v>2.895053747281706</c:v>
                </c:pt>
                <c:pt idx="218" formatCode="0">
                  <c:v>2.796437588689407</c:v>
                </c:pt>
                <c:pt idx="219" formatCode="0">
                  <c:v>2.701180658486093</c:v>
                </c:pt>
                <c:pt idx="220" formatCode="0">
                  <c:v>2.609168529020853</c:v>
                </c:pt>
                <c:pt idx="221" formatCode="0">
                  <c:v>2.520290670468643</c:v>
                </c:pt>
                <c:pt idx="222" formatCode="0">
                  <c:v>2.43444031805602</c:v>
                </c:pt>
                <c:pt idx="223" formatCode="0">
                  <c:v>2.351514343809664</c:v>
                </c:pt>
                <c:pt idx="224" formatCode="0">
                  <c:v>2.271413132673625</c:v>
                </c:pt>
                <c:pt idx="225" formatCode="0">
                  <c:v>2.194040462846444</c:v>
                </c:pt>
                <c:pt idx="226" formatCode="0">
                  <c:v>2.119303390194463</c:v>
                </c:pt>
                <c:pt idx="227" formatCode="0">
                  <c:v>2.04711213660242</c:v>
                </c:pt>
                <c:pt idx="228" formatCode="0">
                  <c:v>1.977379982127238</c:v>
                </c:pt>
                <c:pt idx="229" formatCode="0">
                  <c:v>1.910023160825461</c:v>
                </c:pt>
                <c:pt idx="230" formatCode="0">
                  <c:v>1.844960760129175</c:v>
                </c:pt>
                <c:pt idx="231" formatCode="0">
                  <c:v>1.782114623649568</c:v>
                </c:pt>
                <c:pt idx="232" formatCode="0">
                  <c:v>1.721409257291347</c:v>
                </c:pt>
                <c:pt idx="233" formatCode="0">
                  <c:v>1.662771738565248</c:v>
                </c:pt>
                <c:pt idx="234" formatCode="0">
                  <c:v>1.606131628989699</c:v>
                </c:pt>
                <c:pt idx="235" formatCode="0">
                  <c:v>1.551420889476392</c:v>
                </c:pt>
                <c:pt idx="236" formatCode="0">
                  <c:v>1.498573798598145</c:v>
                </c:pt>
                <c:pt idx="237" formatCode="0">
                  <c:v>1.447526873640853</c:v>
                </c:pt>
                <c:pt idx="238" formatCode="0">
                  <c:v>1.398218794344704</c:v>
                </c:pt>
                <c:pt idx="239" formatCode="0">
                  <c:v>1.350590329243047</c:v>
                </c:pt>
                <c:pt idx="240" formatCode="0">
                  <c:v>1.304584264510427</c:v>
                </c:pt>
              </c:numCache>
            </c:numRef>
          </c:val>
        </c:ser>
        <c:ser>
          <c:idx val="2"/>
          <c:order val="2"/>
          <c:tx>
            <c:strRef>
              <c:f>'D-fir Even T40H80U75'!$AL$77</c:f>
              <c:strCache>
                <c:ptCount val="1"/>
                <c:pt idx="0">
                  <c:v>Regenerated forest </c:v>
                </c:pt>
              </c:strCache>
            </c:strRef>
          </c:tx>
          <c:invertIfNegative val="0"/>
          <c:val>
            <c:numRef>
              <c:f>'D-fir Even T40H80U75'!$AL$78:$AL$318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0.0</c:v>
                </c:pt>
                <c:pt idx="81" formatCode="0">
                  <c:v>0.023299439689354</c:v>
                </c:pt>
                <c:pt idx="82" formatCode="0">
                  <c:v>0.173089405647495</c:v>
                </c:pt>
                <c:pt idx="83" formatCode="0">
                  <c:v>0.542813423617352</c:v>
                </c:pt>
                <c:pt idx="84" formatCode="0">
                  <c:v>1.196311362151283</c:v>
                </c:pt>
                <c:pt idx="85" formatCode="0">
                  <c:v>2.173815052139461</c:v>
                </c:pt>
                <c:pt idx="86" formatCode="0">
                  <c:v>3.496916297787195</c:v>
                </c:pt>
                <c:pt idx="87" formatCode="0">
                  <c:v>5.17266943052747</c:v>
                </c:pt>
                <c:pt idx="88" formatCode="0">
                  <c:v>7.196966127491617</c:v>
                </c:pt>
                <c:pt idx="89" formatCode="0">
                  <c:v>9.557299366271184</c:v>
                </c:pt>
                <c:pt idx="90" formatCode="0">
                  <c:v>12.23501560219317</c:v>
                </c:pt>
                <c:pt idx="91" formatCode="0">
                  <c:v>15.20713909103712</c:v>
                </c:pt>
                <c:pt idx="92" formatCode="0">
                  <c:v>18.4478393599361</c:v>
                </c:pt>
                <c:pt idx="93" formatCode="0">
                  <c:v>21.92960182714282</c:v>
                </c:pt>
                <c:pt idx="94" formatCode="0">
                  <c:v>25.62415220888978</c:v>
                </c:pt>
                <c:pt idx="95" formatCode="0">
                  <c:v>29.50317739008753</c:v>
                </c:pt>
                <c:pt idx="96" formatCode="0">
                  <c:v>33.53887867066924</c:v>
                </c:pt>
                <c:pt idx="97" formatCode="0">
                  <c:v>37.70438755593841</c:v>
                </c:pt>
                <c:pt idx="98" formatCode="0">
                  <c:v>41.97406938744024</c:v>
                </c:pt>
                <c:pt idx="99" formatCode="0">
                  <c:v>46.32373598237774</c:v>
                </c:pt>
                <c:pt idx="100" formatCode="0">
                  <c:v>50.73078495468293</c:v>
                </c:pt>
                <c:pt idx="101" formatCode="0">
                  <c:v>55.1742804356626</c:v>
                </c:pt>
                <c:pt idx="102" formatCode="0">
                  <c:v>59.63498741640741</c:v>
                </c:pt>
                <c:pt idx="103" formatCode="0">
                  <c:v>64.09536982929194</c:v>
                </c:pt>
                <c:pt idx="104" formatCode="0">
                  <c:v>68.53956071329945</c:v>
                </c:pt>
                <c:pt idx="105" formatCode="0">
                  <c:v>72.95331131754322</c:v>
                </c:pt>
                <c:pt idx="106" formatCode="0">
                  <c:v>77.32392474651278</c:v>
                </c:pt>
                <c:pt idx="107" formatCode="0">
                  <c:v>81.64017870281204</c:v>
                </c:pt>
                <c:pt idx="108" formatCode="0">
                  <c:v>85.89224100741715</c:v>
                </c:pt>
                <c:pt idx="109" formatCode="0">
                  <c:v>90.07158084728101</c:v>
                </c:pt>
                <c:pt idx="110" formatCode="0">
                  <c:v>94.17087809291407</c:v>
                </c:pt>
                <c:pt idx="111" formatCode="0">
                  <c:v>98.18393252518453</c:v>
                </c:pt>
                <c:pt idx="112" formatCode="0">
                  <c:v>102.1055743946893</c:v>
                </c:pt>
                <c:pt idx="113" formatCode="0">
                  <c:v>105.9315773947817</c:v>
                </c:pt>
                <c:pt idx="114" formatCode="0">
                  <c:v>109.6585748489354</c:v>
                </c:pt>
                <c:pt idx="115" formatCode="0">
                  <c:v>113.2839796845767</c:v>
                </c:pt>
                <c:pt idx="116" formatCode="0">
                  <c:v>116.8059085803754</c:v>
                </c:pt>
                <c:pt idx="117" formatCode="0">
                  <c:v>120.2231105250745</c:v>
                </c:pt>
                <c:pt idx="118" formatCode="0">
                  <c:v>123.5348999072007</c:v>
                </c:pt>
                <c:pt idx="119" formatCode="0">
                  <c:v>126.7410941613137</c:v>
                </c:pt>
                <c:pt idx="120" formatCode="0">
                  <c:v>129.8419559235024</c:v>
                </c:pt>
                <c:pt idx="121" formatCode="0">
                  <c:v>132.8381395929877</c:v>
                </c:pt>
                <c:pt idx="122" formatCode="0">
                  <c:v>135.7306421548784</c:v>
                </c:pt>
                <c:pt idx="123" formatCode="0">
                  <c:v>138.5207580887904</c:v>
                </c:pt>
                <c:pt idx="124" formatCode="0">
                  <c:v>141.2100381670281</c:v>
                </c:pt>
                <c:pt idx="125" formatCode="0">
                  <c:v>143.8002519325306</c:v>
                </c:pt>
                <c:pt idx="126" formatCode="0">
                  <c:v>146.2933536393292</c:v>
                </c:pt>
                <c:pt idx="127" formatCode="0">
                  <c:v>148.6914514355723</c:v>
                </c:pt>
                <c:pt idx="128" formatCode="0">
                  <c:v>150.9967795702391</c:v>
                </c:pt>
                <c:pt idx="129" formatCode="0">
                  <c:v>153.2116734086124</c:v>
                </c:pt>
                <c:pt idx="130" formatCode="0">
                  <c:v>155.3385470477245</c:v>
                </c:pt>
                <c:pt idx="131" formatCode="0">
                  <c:v>157.3798733307425</c:v>
                </c:pt>
                <c:pt idx="132" formatCode="0">
                  <c:v>159.3381660681544</c:v>
                </c:pt>
                <c:pt idx="133" formatCode="0">
                  <c:v>161.2159642832814</c:v>
                </c:pt>
                <c:pt idx="134" formatCode="0">
                  <c:v>163.0158183097519</c:v>
                </c:pt>
                <c:pt idx="135" formatCode="0">
                  <c:v>164.7402775789108</c:v>
                </c:pt>
                <c:pt idx="136" formatCode="0">
                  <c:v>166.3918799454804</c:v>
                </c:pt>
                <c:pt idx="137" formatCode="0">
                  <c:v>167.9731424100191</c:v>
                </c:pt>
                <c:pt idx="138" formatCode="0">
                  <c:v>169.4865531067011</c:v>
                </c:pt>
                <c:pt idx="139" formatCode="0">
                  <c:v>170.9345644345898</c:v>
                </c:pt>
                <c:pt idx="140" formatCode="0">
                  <c:v>172.3195872198431</c:v>
                </c:pt>
                <c:pt idx="141" formatCode="0">
                  <c:v>173.6439858051126</c:v>
                </c:pt>
                <c:pt idx="142" formatCode="0">
                  <c:v>174.9100739707693</c:v>
                </c:pt>
                <c:pt idx="143" formatCode="0">
                  <c:v>176.1201116004789</c:v>
                </c:pt>
                <c:pt idx="144" formatCode="0">
                  <c:v>177.2763020110622</c:v>
                </c:pt>
                <c:pt idx="145" formatCode="0">
                  <c:v>178.3807898735142</c:v>
                </c:pt>
                <c:pt idx="146" formatCode="0">
                  <c:v>179.4356596585163</c:v>
                </c:pt>
                <c:pt idx="147" formatCode="0">
                  <c:v>180.442934545793</c:v>
                </c:pt>
                <c:pt idx="148" formatCode="0">
                  <c:v>181.4045757422317</c:v>
                </c:pt>
                <c:pt idx="149" formatCode="0">
                  <c:v>182.3224821588415</c:v>
                </c:pt>
                <c:pt idx="150" formatCode="0">
                  <c:v>183.198490401375</c:v>
                </c:pt>
                <c:pt idx="151" formatCode="0">
                  <c:v>184.034375033817</c:v>
                </c:pt>
                <c:pt idx="152" formatCode="0">
                  <c:v>184.8318490779611</c:v>
                </c:pt>
                <c:pt idx="153" formatCode="0">
                  <c:v>185.5925647159808</c:v>
                </c:pt>
                <c:pt idx="154" formatCode="0">
                  <c:v>186.3181141662764</c:v>
                </c:pt>
                <c:pt idx="155" formatCode="0">
                  <c:v>187.0100307059605</c:v>
                </c:pt>
                <c:pt idx="156" formatCode="0">
                  <c:v>187.6697898161565</c:v>
                </c:pt>
                <c:pt idx="157" formatCode="0">
                  <c:v>188.2988104288468</c:v>
                </c:pt>
                <c:pt idx="158" formatCode="0">
                  <c:v>188.8984562563364</c:v>
                </c:pt>
                <c:pt idx="159" formatCode="0">
                  <c:v>189.47003718651</c:v>
                </c:pt>
                <c:pt idx="160" formatCode="0">
                  <c:v>190.0148107289847</c:v>
                </c:pt>
                <c:pt idx="161" formatCode="0">
                  <c:v>0.0</c:v>
                </c:pt>
                <c:pt idx="162" formatCode="0">
                  <c:v>0.023299439689354</c:v>
                </c:pt>
                <c:pt idx="163" formatCode="0">
                  <c:v>0.173089405647495</c:v>
                </c:pt>
                <c:pt idx="164" formatCode="0">
                  <c:v>0.542813423617352</c:v>
                </c:pt>
                <c:pt idx="165" formatCode="0">
                  <c:v>1.196311362151283</c:v>
                </c:pt>
                <c:pt idx="166" formatCode="0">
                  <c:v>2.173815052139461</c:v>
                </c:pt>
                <c:pt idx="167" formatCode="0">
                  <c:v>3.496916297787195</c:v>
                </c:pt>
                <c:pt idx="168" formatCode="0">
                  <c:v>5.17266943052747</c:v>
                </c:pt>
                <c:pt idx="169" formatCode="0">
                  <c:v>7.196966127491617</c:v>
                </c:pt>
                <c:pt idx="170" formatCode="0">
                  <c:v>9.557299366271184</c:v>
                </c:pt>
                <c:pt idx="171" formatCode="0">
                  <c:v>12.23501560219317</c:v>
                </c:pt>
                <c:pt idx="172" formatCode="0">
                  <c:v>15.20713909103712</c:v>
                </c:pt>
                <c:pt idx="173" formatCode="0">
                  <c:v>18.4478393599361</c:v>
                </c:pt>
                <c:pt idx="174" formatCode="0">
                  <c:v>21.92960182714282</c:v>
                </c:pt>
                <c:pt idx="175" formatCode="0">
                  <c:v>25.62415220888978</c:v>
                </c:pt>
                <c:pt idx="176" formatCode="0">
                  <c:v>29.50317739008753</c:v>
                </c:pt>
                <c:pt idx="177" formatCode="0">
                  <c:v>33.53887867066924</c:v>
                </c:pt>
                <c:pt idx="178" formatCode="0">
                  <c:v>37.70438755593841</c:v>
                </c:pt>
                <c:pt idx="179" formatCode="0">
                  <c:v>41.97406938744024</c:v>
                </c:pt>
                <c:pt idx="180" formatCode="0">
                  <c:v>46.32373598237774</c:v>
                </c:pt>
                <c:pt idx="181" formatCode="0">
                  <c:v>50.73078495468293</c:v>
                </c:pt>
                <c:pt idx="182" formatCode="0">
                  <c:v>55.1742804356626</c:v>
                </c:pt>
                <c:pt idx="183" formatCode="0">
                  <c:v>59.63498741640741</c:v>
                </c:pt>
                <c:pt idx="184" formatCode="0">
                  <c:v>64.09536982929194</c:v>
                </c:pt>
                <c:pt idx="185" formatCode="0">
                  <c:v>68.53956071329945</c:v>
                </c:pt>
                <c:pt idx="186" formatCode="0">
                  <c:v>72.95331131754322</c:v>
                </c:pt>
                <c:pt idx="187" formatCode="0">
                  <c:v>77.32392474651278</c:v>
                </c:pt>
                <c:pt idx="188" formatCode="0">
                  <c:v>81.64017870281204</c:v>
                </c:pt>
                <c:pt idx="189" formatCode="0">
                  <c:v>85.89224100741715</c:v>
                </c:pt>
                <c:pt idx="190" formatCode="0">
                  <c:v>90.07158084728101</c:v>
                </c:pt>
                <c:pt idx="191" formatCode="0">
                  <c:v>94.17087809291407</c:v>
                </c:pt>
                <c:pt idx="192" formatCode="0">
                  <c:v>98.18393252518453</c:v>
                </c:pt>
                <c:pt idx="193" formatCode="0">
                  <c:v>102.1055743946893</c:v>
                </c:pt>
                <c:pt idx="194" formatCode="0">
                  <c:v>105.9315773947817</c:v>
                </c:pt>
                <c:pt idx="195" formatCode="0">
                  <c:v>109.6585748489354</c:v>
                </c:pt>
                <c:pt idx="196" formatCode="0">
                  <c:v>113.2839796845767</c:v>
                </c:pt>
                <c:pt idx="197" formatCode="0">
                  <c:v>116.8059085803754</c:v>
                </c:pt>
                <c:pt idx="198" formatCode="0">
                  <c:v>120.2231105250745</c:v>
                </c:pt>
                <c:pt idx="199" formatCode="0">
                  <c:v>123.5348999072007</c:v>
                </c:pt>
                <c:pt idx="200" formatCode="0">
                  <c:v>126.7410941613137</c:v>
                </c:pt>
                <c:pt idx="201" formatCode="0">
                  <c:v>129.8419559235024</c:v>
                </c:pt>
                <c:pt idx="202" formatCode="0">
                  <c:v>132.8381395929877</c:v>
                </c:pt>
                <c:pt idx="203" formatCode="0">
                  <c:v>135.7306421548784</c:v>
                </c:pt>
                <c:pt idx="204" formatCode="0">
                  <c:v>138.5207580887904</c:v>
                </c:pt>
                <c:pt idx="205" formatCode="0">
                  <c:v>141.2100381670281</c:v>
                </c:pt>
                <c:pt idx="206" formatCode="0">
                  <c:v>143.8002519325306</c:v>
                </c:pt>
                <c:pt idx="207" formatCode="0">
                  <c:v>146.2933536393292</c:v>
                </c:pt>
                <c:pt idx="208" formatCode="0">
                  <c:v>148.6914514355723</c:v>
                </c:pt>
                <c:pt idx="209" formatCode="0">
                  <c:v>150.9967795702391</c:v>
                </c:pt>
                <c:pt idx="210" formatCode="0">
                  <c:v>153.2116734086124</c:v>
                </c:pt>
                <c:pt idx="211" formatCode="0">
                  <c:v>155.3385470477245</c:v>
                </c:pt>
                <c:pt idx="212" formatCode="0">
                  <c:v>157.3798733307425</c:v>
                </c:pt>
                <c:pt idx="213" formatCode="0">
                  <c:v>159.3381660681544</c:v>
                </c:pt>
                <c:pt idx="214" formatCode="0">
                  <c:v>161.2159642832814</c:v>
                </c:pt>
                <c:pt idx="215" formatCode="0">
                  <c:v>163.0158183097519</c:v>
                </c:pt>
                <c:pt idx="216" formatCode="0">
                  <c:v>164.7402775789108</c:v>
                </c:pt>
                <c:pt idx="217" formatCode="0">
                  <c:v>166.3918799454804</c:v>
                </c:pt>
                <c:pt idx="218" formatCode="0">
                  <c:v>167.9731424100191</c:v>
                </c:pt>
                <c:pt idx="219" formatCode="0">
                  <c:v>169.4865531067011</c:v>
                </c:pt>
                <c:pt idx="220" formatCode="0">
                  <c:v>170.9345644345898</c:v>
                </c:pt>
                <c:pt idx="221" formatCode="0">
                  <c:v>172.3195872198431</c:v>
                </c:pt>
                <c:pt idx="222" formatCode="0">
                  <c:v>173.6439858051126</c:v>
                </c:pt>
                <c:pt idx="223" formatCode="0">
                  <c:v>174.9100739707693</c:v>
                </c:pt>
                <c:pt idx="224" formatCode="0">
                  <c:v>176.1201116004789</c:v>
                </c:pt>
                <c:pt idx="225" formatCode="0">
                  <c:v>177.2763020110622</c:v>
                </c:pt>
                <c:pt idx="226" formatCode="0">
                  <c:v>178.3807898735142</c:v>
                </c:pt>
                <c:pt idx="227" formatCode="0">
                  <c:v>179.4356596585163</c:v>
                </c:pt>
                <c:pt idx="228" formatCode="0">
                  <c:v>180.442934545793</c:v>
                </c:pt>
                <c:pt idx="229" formatCode="0">
                  <c:v>181.4045757422317</c:v>
                </c:pt>
                <c:pt idx="230" formatCode="0">
                  <c:v>182.3224821588415</c:v>
                </c:pt>
                <c:pt idx="231" formatCode="0">
                  <c:v>183.198490401375</c:v>
                </c:pt>
                <c:pt idx="232" formatCode="0">
                  <c:v>184.034375033817</c:v>
                </c:pt>
                <c:pt idx="233" formatCode="0">
                  <c:v>184.8318490779611</c:v>
                </c:pt>
                <c:pt idx="234" formatCode="0">
                  <c:v>185.5925647159808</c:v>
                </c:pt>
                <c:pt idx="235" formatCode="0">
                  <c:v>186.3181141662764</c:v>
                </c:pt>
                <c:pt idx="236" formatCode="0">
                  <c:v>187.0100307059605</c:v>
                </c:pt>
                <c:pt idx="237" formatCode="0">
                  <c:v>187.6697898161565</c:v>
                </c:pt>
                <c:pt idx="238" formatCode="0">
                  <c:v>188.2988104288468</c:v>
                </c:pt>
                <c:pt idx="239" formatCode="0">
                  <c:v>188.8984562563364</c:v>
                </c:pt>
                <c:pt idx="240" formatCode="0">
                  <c:v>189.47003718651</c:v>
                </c:pt>
              </c:numCache>
            </c:numRef>
          </c:val>
        </c:ser>
        <c:ser>
          <c:idx val="3"/>
          <c:order val="3"/>
          <c:tx>
            <c:strRef>
              <c:f>'D-fir Even T40H80U75'!$AM$77</c:f>
              <c:strCache>
                <c:ptCount val="1"/>
                <c:pt idx="0">
                  <c:v>Net energy from logging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75000"/>
                </a:schemeClr>
              </a:bgClr>
            </a:pattFill>
          </c:spPr>
          <c:invertIfNegative val="0"/>
          <c:val>
            <c:numRef>
              <c:f>'D-fir Even T40H80U75'!$AM$78:$AM$318</c:f>
              <c:numCache>
                <c:formatCode>General</c:formatCode>
                <c:ptCount val="241"/>
                <c:pt idx="40" formatCode="0">
                  <c:v>18.8526686772535</c:v>
                </c:pt>
                <c:pt idx="41" formatCode="0">
                  <c:v>18.8526686772535</c:v>
                </c:pt>
                <c:pt idx="42" formatCode="0">
                  <c:v>18.8526686772535</c:v>
                </c:pt>
                <c:pt idx="43" formatCode="0">
                  <c:v>18.8526686772535</c:v>
                </c:pt>
                <c:pt idx="44" formatCode="0">
                  <c:v>18.8526686772535</c:v>
                </c:pt>
                <c:pt idx="45" formatCode="0">
                  <c:v>18.8526686772535</c:v>
                </c:pt>
                <c:pt idx="46" formatCode="0">
                  <c:v>18.8526686772535</c:v>
                </c:pt>
                <c:pt idx="47" formatCode="0">
                  <c:v>18.8526686772535</c:v>
                </c:pt>
                <c:pt idx="48" formatCode="0">
                  <c:v>18.8526686772535</c:v>
                </c:pt>
                <c:pt idx="49" formatCode="0">
                  <c:v>18.8526686772535</c:v>
                </c:pt>
                <c:pt idx="50" formatCode="0">
                  <c:v>18.8526686772535</c:v>
                </c:pt>
                <c:pt idx="51" formatCode="0">
                  <c:v>18.8526686772535</c:v>
                </c:pt>
                <c:pt idx="52" formatCode="0">
                  <c:v>18.8526686772535</c:v>
                </c:pt>
                <c:pt idx="53" formatCode="0">
                  <c:v>18.8526686772535</c:v>
                </c:pt>
                <c:pt idx="54" formatCode="0">
                  <c:v>18.8526686772535</c:v>
                </c:pt>
                <c:pt idx="55" formatCode="0">
                  <c:v>18.8526686772535</c:v>
                </c:pt>
                <c:pt idx="56" formatCode="0">
                  <c:v>18.8526686772535</c:v>
                </c:pt>
                <c:pt idx="57" formatCode="0">
                  <c:v>18.8526686772535</c:v>
                </c:pt>
                <c:pt idx="58" formatCode="0">
                  <c:v>18.8526686772535</c:v>
                </c:pt>
                <c:pt idx="59" formatCode="0">
                  <c:v>18.8526686772535</c:v>
                </c:pt>
                <c:pt idx="60" formatCode="0">
                  <c:v>18.8526686772535</c:v>
                </c:pt>
                <c:pt idx="61" formatCode="0">
                  <c:v>18.8526686772535</c:v>
                </c:pt>
                <c:pt idx="62" formatCode="0">
                  <c:v>18.8526686772535</c:v>
                </c:pt>
                <c:pt idx="63" formatCode="0">
                  <c:v>18.8526686772535</c:v>
                </c:pt>
                <c:pt idx="64" formatCode="0">
                  <c:v>18.8526686772535</c:v>
                </c:pt>
                <c:pt idx="65" formatCode="0">
                  <c:v>18.8526686772535</c:v>
                </c:pt>
                <c:pt idx="66" formatCode="0">
                  <c:v>18.8526686772535</c:v>
                </c:pt>
                <c:pt idx="67" formatCode="0">
                  <c:v>18.8526686772535</c:v>
                </c:pt>
                <c:pt idx="68" formatCode="0">
                  <c:v>18.8526686772535</c:v>
                </c:pt>
                <c:pt idx="69" formatCode="0">
                  <c:v>18.8526686772535</c:v>
                </c:pt>
                <c:pt idx="70" formatCode="0">
                  <c:v>18.8526686772535</c:v>
                </c:pt>
                <c:pt idx="71" formatCode="0">
                  <c:v>18.8526686772535</c:v>
                </c:pt>
                <c:pt idx="72" formatCode="0">
                  <c:v>18.8526686772535</c:v>
                </c:pt>
                <c:pt idx="73" formatCode="0">
                  <c:v>18.8526686772535</c:v>
                </c:pt>
                <c:pt idx="74" formatCode="0">
                  <c:v>18.8526686772535</c:v>
                </c:pt>
                <c:pt idx="75" formatCode="0">
                  <c:v>18.8526686772535</c:v>
                </c:pt>
                <c:pt idx="76" formatCode="0">
                  <c:v>18.8526686772535</c:v>
                </c:pt>
                <c:pt idx="77" formatCode="0">
                  <c:v>18.8526686772535</c:v>
                </c:pt>
                <c:pt idx="78" formatCode="0">
                  <c:v>18.8526686772535</c:v>
                </c:pt>
                <c:pt idx="79" formatCode="0">
                  <c:v>18.8526686772535</c:v>
                </c:pt>
                <c:pt idx="80" formatCode="0">
                  <c:v>70.769624135972</c:v>
                </c:pt>
                <c:pt idx="81" formatCode="0">
                  <c:v>70.769624135972</c:v>
                </c:pt>
                <c:pt idx="82" formatCode="0">
                  <c:v>70.769624135972</c:v>
                </c:pt>
                <c:pt idx="83" formatCode="0">
                  <c:v>70.769624135972</c:v>
                </c:pt>
                <c:pt idx="84" formatCode="0">
                  <c:v>70.769624135972</c:v>
                </c:pt>
                <c:pt idx="85" formatCode="0">
                  <c:v>70.769624135972</c:v>
                </c:pt>
                <c:pt idx="86" formatCode="0">
                  <c:v>70.769624135972</c:v>
                </c:pt>
                <c:pt idx="87" formatCode="0">
                  <c:v>70.769624135972</c:v>
                </c:pt>
                <c:pt idx="88" formatCode="0">
                  <c:v>70.769624135972</c:v>
                </c:pt>
                <c:pt idx="89" formatCode="0">
                  <c:v>70.769624135972</c:v>
                </c:pt>
                <c:pt idx="90" formatCode="0">
                  <c:v>70.769624135972</c:v>
                </c:pt>
                <c:pt idx="91" formatCode="0">
                  <c:v>70.769624135972</c:v>
                </c:pt>
                <c:pt idx="92" formatCode="0">
                  <c:v>70.769624135972</c:v>
                </c:pt>
                <c:pt idx="93" formatCode="0">
                  <c:v>70.769624135972</c:v>
                </c:pt>
                <c:pt idx="94" formatCode="0">
                  <c:v>70.769624135972</c:v>
                </c:pt>
                <c:pt idx="95" formatCode="0">
                  <c:v>70.769624135972</c:v>
                </c:pt>
                <c:pt idx="96" formatCode="0">
                  <c:v>70.769624135972</c:v>
                </c:pt>
                <c:pt idx="97" formatCode="0">
                  <c:v>70.769624135972</c:v>
                </c:pt>
                <c:pt idx="98" formatCode="0">
                  <c:v>70.769624135972</c:v>
                </c:pt>
                <c:pt idx="99" formatCode="0">
                  <c:v>70.769624135972</c:v>
                </c:pt>
                <c:pt idx="100" formatCode="0">
                  <c:v>70.769624135972</c:v>
                </c:pt>
                <c:pt idx="101" formatCode="0">
                  <c:v>70.769624135972</c:v>
                </c:pt>
                <c:pt idx="102" formatCode="0">
                  <c:v>70.769624135972</c:v>
                </c:pt>
                <c:pt idx="103" formatCode="0">
                  <c:v>70.769624135972</c:v>
                </c:pt>
                <c:pt idx="104" formatCode="0">
                  <c:v>70.769624135972</c:v>
                </c:pt>
                <c:pt idx="105" formatCode="0">
                  <c:v>70.769624135972</c:v>
                </c:pt>
                <c:pt idx="106" formatCode="0">
                  <c:v>70.769624135972</c:v>
                </c:pt>
                <c:pt idx="107" formatCode="0">
                  <c:v>70.769624135972</c:v>
                </c:pt>
                <c:pt idx="108" formatCode="0">
                  <c:v>70.769624135972</c:v>
                </c:pt>
                <c:pt idx="109" formatCode="0">
                  <c:v>70.769624135972</c:v>
                </c:pt>
                <c:pt idx="110" formatCode="0">
                  <c:v>70.769624135972</c:v>
                </c:pt>
                <c:pt idx="111" formatCode="0">
                  <c:v>70.769624135972</c:v>
                </c:pt>
                <c:pt idx="112" formatCode="0">
                  <c:v>70.769624135972</c:v>
                </c:pt>
                <c:pt idx="113" formatCode="0">
                  <c:v>70.769624135972</c:v>
                </c:pt>
                <c:pt idx="114" formatCode="0">
                  <c:v>70.769624135972</c:v>
                </c:pt>
                <c:pt idx="115" formatCode="0">
                  <c:v>70.769624135972</c:v>
                </c:pt>
                <c:pt idx="116" formatCode="0">
                  <c:v>70.769624135972</c:v>
                </c:pt>
                <c:pt idx="117" formatCode="0">
                  <c:v>70.769624135972</c:v>
                </c:pt>
                <c:pt idx="118" formatCode="0">
                  <c:v>70.769624135972</c:v>
                </c:pt>
                <c:pt idx="119" formatCode="0">
                  <c:v>70.769624135972</c:v>
                </c:pt>
                <c:pt idx="120" formatCode="0">
                  <c:v>70.769624135972</c:v>
                </c:pt>
                <c:pt idx="121" formatCode="0">
                  <c:v>70.769624135972</c:v>
                </c:pt>
                <c:pt idx="122" formatCode="0">
                  <c:v>70.769624135972</c:v>
                </c:pt>
                <c:pt idx="123" formatCode="0">
                  <c:v>70.769624135972</c:v>
                </c:pt>
                <c:pt idx="124" formatCode="0">
                  <c:v>70.769624135972</c:v>
                </c:pt>
                <c:pt idx="125" formatCode="0">
                  <c:v>70.769624135972</c:v>
                </c:pt>
                <c:pt idx="126" formatCode="0">
                  <c:v>70.769624135972</c:v>
                </c:pt>
                <c:pt idx="127" formatCode="0">
                  <c:v>70.769624135972</c:v>
                </c:pt>
                <c:pt idx="128" formatCode="0">
                  <c:v>70.769624135972</c:v>
                </c:pt>
                <c:pt idx="129" formatCode="0">
                  <c:v>70.769624135972</c:v>
                </c:pt>
                <c:pt idx="130" formatCode="0">
                  <c:v>70.769624135972</c:v>
                </c:pt>
                <c:pt idx="131" formatCode="0">
                  <c:v>70.769624135972</c:v>
                </c:pt>
                <c:pt idx="132" formatCode="0">
                  <c:v>70.769624135972</c:v>
                </c:pt>
                <c:pt idx="133" formatCode="0">
                  <c:v>70.769624135972</c:v>
                </c:pt>
                <c:pt idx="134" formatCode="0">
                  <c:v>70.769624135972</c:v>
                </c:pt>
                <c:pt idx="135" formatCode="0">
                  <c:v>70.769624135972</c:v>
                </c:pt>
                <c:pt idx="136" formatCode="0">
                  <c:v>70.769624135972</c:v>
                </c:pt>
                <c:pt idx="137" formatCode="0">
                  <c:v>70.769624135972</c:v>
                </c:pt>
                <c:pt idx="138" formatCode="0">
                  <c:v>70.769624135972</c:v>
                </c:pt>
                <c:pt idx="139" formatCode="0">
                  <c:v>70.769624135972</c:v>
                </c:pt>
                <c:pt idx="140" formatCode="0">
                  <c:v>70.769624135972</c:v>
                </c:pt>
                <c:pt idx="141" formatCode="0">
                  <c:v>70.769624135972</c:v>
                </c:pt>
                <c:pt idx="142" formatCode="0">
                  <c:v>70.769624135972</c:v>
                </c:pt>
                <c:pt idx="143" formatCode="0">
                  <c:v>70.769624135972</c:v>
                </c:pt>
                <c:pt idx="144" formatCode="0">
                  <c:v>70.769624135972</c:v>
                </c:pt>
                <c:pt idx="145" formatCode="0">
                  <c:v>70.769624135972</c:v>
                </c:pt>
                <c:pt idx="146" formatCode="0">
                  <c:v>70.769624135972</c:v>
                </c:pt>
                <c:pt idx="147" formatCode="0">
                  <c:v>70.769624135972</c:v>
                </c:pt>
                <c:pt idx="148" formatCode="0">
                  <c:v>70.769624135972</c:v>
                </c:pt>
                <c:pt idx="149" formatCode="0">
                  <c:v>70.769624135972</c:v>
                </c:pt>
                <c:pt idx="150" formatCode="0">
                  <c:v>70.769624135972</c:v>
                </c:pt>
                <c:pt idx="151" formatCode="0">
                  <c:v>70.769624135972</c:v>
                </c:pt>
                <c:pt idx="152" formatCode="0">
                  <c:v>70.769624135972</c:v>
                </c:pt>
                <c:pt idx="153" formatCode="0">
                  <c:v>70.769624135972</c:v>
                </c:pt>
                <c:pt idx="154" formatCode="0">
                  <c:v>70.769624135972</c:v>
                </c:pt>
                <c:pt idx="155" formatCode="0">
                  <c:v>70.769624135972</c:v>
                </c:pt>
                <c:pt idx="156" formatCode="0">
                  <c:v>70.769624135972</c:v>
                </c:pt>
                <c:pt idx="157" formatCode="0">
                  <c:v>70.769624135972</c:v>
                </c:pt>
                <c:pt idx="158" formatCode="0">
                  <c:v>70.769624135972</c:v>
                </c:pt>
                <c:pt idx="159" formatCode="0">
                  <c:v>70.769624135972</c:v>
                </c:pt>
                <c:pt idx="160" formatCode="0">
                  <c:v>70.769624135972</c:v>
                </c:pt>
                <c:pt idx="161" formatCode="0">
                  <c:v>103.2209543555444</c:v>
                </c:pt>
                <c:pt idx="162" formatCode="0">
                  <c:v>103.2209543555444</c:v>
                </c:pt>
                <c:pt idx="163" formatCode="0">
                  <c:v>103.2209543555444</c:v>
                </c:pt>
                <c:pt idx="164" formatCode="0">
                  <c:v>103.2209543555444</c:v>
                </c:pt>
                <c:pt idx="165" formatCode="0">
                  <c:v>103.2209543555444</c:v>
                </c:pt>
                <c:pt idx="166" formatCode="0">
                  <c:v>103.2209543555444</c:v>
                </c:pt>
                <c:pt idx="167" formatCode="0">
                  <c:v>103.2209543555444</c:v>
                </c:pt>
                <c:pt idx="168" formatCode="0">
                  <c:v>103.2209543555444</c:v>
                </c:pt>
                <c:pt idx="169" formatCode="0">
                  <c:v>103.2209543555444</c:v>
                </c:pt>
                <c:pt idx="170" formatCode="0">
                  <c:v>103.2209543555444</c:v>
                </c:pt>
                <c:pt idx="171" formatCode="0">
                  <c:v>103.2209543555444</c:v>
                </c:pt>
                <c:pt idx="172" formatCode="0">
                  <c:v>103.2209543555444</c:v>
                </c:pt>
                <c:pt idx="173" formatCode="0">
                  <c:v>103.2209543555444</c:v>
                </c:pt>
                <c:pt idx="174" formatCode="0">
                  <c:v>103.2209543555444</c:v>
                </c:pt>
                <c:pt idx="175" formatCode="0">
                  <c:v>103.2209543555444</c:v>
                </c:pt>
                <c:pt idx="176" formatCode="0">
                  <c:v>103.2209543555444</c:v>
                </c:pt>
                <c:pt idx="177" formatCode="0">
                  <c:v>103.2209543555444</c:v>
                </c:pt>
                <c:pt idx="178" formatCode="0">
                  <c:v>103.2209543555444</c:v>
                </c:pt>
                <c:pt idx="179" formatCode="0">
                  <c:v>103.2209543555444</c:v>
                </c:pt>
                <c:pt idx="180" formatCode="0">
                  <c:v>103.2209543555444</c:v>
                </c:pt>
                <c:pt idx="181" formatCode="0">
                  <c:v>103.2209543555444</c:v>
                </c:pt>
                <c:pt idx="182" formatCode="0">
                  <c:v>103.2209543555444</c:v>
                </c:pt>
                <c:pt idx="183" formatCode="0">
                  <c:v>103.2209543555444</c:v>
                </c:pt>
                <c:pt idx="184" formatCode="0">
                  <c:v>103.2209543555444</c:v>
                </c:pt>
                <c:pt idx="185" formatCode="0">
                  <c:v>103.2209543555444</c:v>
                </c:pt>
                <c:pt idx="186" formatCode="0">
                  <c:v>103.2209543555444</c:v>
                </c:pt>
                <c:pt idx="187" formatCode="0">
                  <c:v>103.2209543555444</c:v>
                </c:pt>
                <c:pt idx="188" formatCode="0">
                  <c:v>103.2209543555444</c:v>
                </c:pt>
                <c:pt idx="189" formatCode="0">
                  <c:v>103.2209543555444</c:v>
                </c:pt>
                <c:pt idx="190" formatCode="0">
                  <c:v>103.2209543555444</c:v>
                </c:pt>
                <c:pt idx="191" formatCode="0">
                  <c:v>103.2209543555444</c:v>
                </c:pt>
                <c:pt idx="192" formatCode="0">
                  <c:v>103.2209543555444</c:v>
                </c:pt>
                <c:pt idx="193" formatCode="0">
                  <c:v>103.2209543555444</c:v>
                </c:pt>
                <c:pt idx="194" formatCode="0">
                  <c:v>103.2209543555444</c:v>
                </c:pt>
                <c:pt idx="195" formatCode="0">
                  <c:v>103.2209543555444</c:v>
                </c:pt>
                <c:pt idx="196" formatCode="0">
                  <c:v>103.2209543555444</c:v>
                </c:pt>
                <c:pt idx="197" formatCode="0">
                  <c:v>103.2209543555444</c:v>
                </c:pt>
                <c:pt idx="198" formatCode="0">
                  <c:v>103.2209543555444</c:v>
                </c:pt>
                <c:pt idx="199" formatCode="0">
                  <c:v>103.2209543555444</c:v>
                </c:pt>
                <c:pt idx="200" formatCode="0">
                  <c:v>103.2209543555444</c:v>
                </c:pt>
                <c:pt idx="201" formatCode="0">
                  <c:v>103.2209543555444</c:v>
                </c:pt>
                <c:pt idx="202" formatCode="0">
                  <c:v>103.2209543555444</c:v>
                </c:pt>
                <c:pt idx="203" formatCode="0">
                  <c:v>103.2209543555444</c:v>
                </c:pt>
                <c:pt idx="204" formatCode="0">
                  <c:v>103.2209543555444</c:v>
                </c:pt>
                <c:pt idx="205" formatCode="0">
                  <c:v>103.2209543555444</c:v>
                </c:pt>
                <c:pt idx="206" formatCode="0">
                  <c:v>103.2209543555444</c:v>
                </c:pt>
                <c:pt idx="207" formatCode="0">
                  <c:v>103.2209543555444</c:v>
                </c:pt>
                <c:pt idx="208" formatCode="0">
                  <c:v>103.2209543555444</c:v>
                </c:pt>
                <c:pt idx="209" formatCode="0">
                  <c:v>103.2209543555444</c:v>
                </c:pt>
                <c:pt idx="210" formatCode="0">
                  <c:v>103.2209543555444</c:v>
                </c:pt>
                <c:pt idx="211" formatCode="0">
                  <c:v>103.2209543555444</c:v>
                </c:pt>
                <c:pt idx="212" formatCode="0">
                  <c:v>103.2209543555444</c:v>
                </c:pt>
                <c:pt idx="213" formatCode="0">
                  <c:v>103.2209543555444</c:v>
                </c:pt>
                <c:pt idx="214" formatCode="0">
                  <c:v>103.2209543555444</c:v>
                </c:pt>
                <c:pt idx="215" formatCode="0">
                  <c:v>103.2209543555444</c:v>
                </c:pt>
                <c:pt idx="216" formatCode="0">
                  <c:v>103.2209543555444</c:v>
                </c:pt>
                <c:pt idx="217" formatCode="0">
                  <c:v>103.2209543555444</c:v>
                </c:pt>
                <c:pt idx="218" formatCode="0">
                  <c:v>103.2209543555444</c:v>
                </c:pt>
                <c:pt idx="219" formatCode="0">
                  <c:v>103.2209543555444</c:v>
                </c:pt>
                <c:pt idx="220" formatCode="0">
                  <c:v>103.2209543555444</c:v>
                </c:pt>
                <c:pt idx="221" formatCode="0">
                  <c:v>103.2209543555444</c:v>
                </c:pt>
                <c:pt idx="222" formatCode="0">
                  <c:v>103.2209543555444</c:v>
                </c:pt>
                <c:pt idx="223" formatCode="0">
                  <c:v>103.2209543555444</c:v>
                </c:pt>
                <c:pt idx="224" formatCode="0">
                  <c:v>103.2209543555444</c:v>
                </c:pt>
                <c:pt idx="225" formatCode="0">
                  <c:v>103.2209543555444</c:v>
                </c:pt>
                <c:pt idx="226" formatCode="0">
                  <c:v>103.2209543555444</c:v>
                </c:pt>
                <c:pt idx="227" formatCode="0">
                  <c:v>103.2209543555444</c:v>
                </c:pt>
                <c:pt idx="228" formatCode="0">
                  <c:v>103.2209543555444</c:v>
                </c:pt>
                <c:pt idx="229" formatCode="0">
                  <c:v>103.2209543555444</c:v>
                </c:pt>
                <c:pt idx="230" formatCode="0">
                  <c:v>103.2209543555444</c:v>
                </c:pt>
                <c:pt idx="231" formatCode="0">
                  <c:v>103.2209543555444</c:v>
                </c:pt>
                <c:pt idx="232" formatCode="0">
                  <c:v>103.2209543555444</c:v>
                </c:pt>
                <c:pt idx="233" formatCode="0">
                  <c:v>103.2209543555444</c:v>
                </c:pt>
                <c:pt idx="234" formatCode="0">
                  <c:v>103.2209543555444</c:v>
                </c:pt>
                <c:pt idx="235" formatCode="0">
                  <c:v>103.2209543555444</c:v>
                </c:pt>
                <c:pt idx="236" formatCode="0">
                  <c:v>103.2209543555444</c:v>
                </c:pt>
                <c:pt idx="237" formatCode="0">
                  <c:v>103.2209543555444</c:v>
                </c:pt>
                <c:pt idx="238" formatCode="0">
                  <c:v>103.2209543555444</c:v>
                </c:pt>
                <c:pt idx="239" formatCode="0">
                  <c:v>103.2209543555444</c:v>
                </c:pt>
                <c:pt idx="240" formatCode="0">
                  <c:v>103.2209543555444</c:v>
                </c:pt>
              </c:numCache>
            </c:numRef>
          </c:val>
        </c:ser>
        <c:ser>
          <c:idx val="4"/>
          <c:order val="4"/>
          <c:tx>
            <c:strRef>
              <c:f>'D-fir Even T40H80U75'!$AN$77</c:f>
              <c:strCache>
                <c:ptCount val="1"/>
                <c:pt idx="0">
                  <c:v>Energy from sawmill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60000"/>
                  <a:lumOff val="40000"/>
                </a:schemeClr>
              </a:bgClr>
            </a:pattFill>
          </c:spPr>
          <c:invertIfNegative val="0"/>
          <c:val>
            <c:numRef>
              <c:f>'D-fir Even T40H80U75'!$AN$78:$AN$318</c:f>
              <c:numCache>
                <c:formatCode>General</c:formatCode>
                <c:ptCount val="241"/>
                <c:pt idx="40" formatCode="0">
                  <c:v>2.346109879835992</c:v>
                </c:pt>
                <c:pt idx="41" formatCode="0">
                  <c:v>2.346109879835992</c:v>
                </c:pt>
                <c:pt idx="42" formatCode="0">
                  <c:v>2.346109879835992</c:v>
                </c:pt>
                <c:pt idx="43" formatCode="0">
                  <c:v>2.346109879835992</c:v>
                </c:pt>
                <c:pt idx="44" formatCode="0">
                  <c:v>2.346109879835992</c:v>
                </c:pt>
                <c:pt idx="45" formatCode="0">
                  <c:v>2.346109879835992</c:v>
                </c:pt>
                <c:pt idx="46" formatCode="0">
                  <c:v>2.346109879835992</c:v>
                </c:pt>
                <c:pt idx="47" formatCode="0">
                  <c:v>2.346109879835992</c:v>
                </c:pt>
                <c:pt idx="48" formatCode="0">
                  <c:v>2.346109879835992</c:v>
                </c:pt>
                <c:pt idx="49" formatCode="0">
                  <c:v>2.346109879835992</c:v>
                </c:pt>
                <c:pt idx="50" formatCode="0">
                  <c:v>2.346109879835992</c:v>
                </c:pt>
                <c:pt idx="51" formatCode="0">
                  <c:v>2.346109879835992</c:v>
                </c:pt>
                <c:pt idx="52" formatCode="0">
                  <c:v>2.346109879835992</c:v>
                </c:pt>
                <c:pt idx="53" formatCode="0">
                  <c:v>2.346109879835992</c:v>
                </c:pt>
                <c:pt idx="54" formatCode="0">
                  <c:v>2.346109879835992</c:v>
                </c:pt>
                <c:pt idx="55" formatCode="0">
                  <c:v>2.346109879835992</c:v>
                </c:pt>
                <c:pt idx="56" formatCode="0">
                  <c:v>2.346109879835992</c:v>
                </c:pt>
                <c:pt idx="57" formatCode="0">
                  <c:v>2.346109879835992</c:v>
                </c:pt>
                <c:pt idx="58" formatCode="0">
                  <c:v>2.346109879835992</c:v>
                </c:pt>
                <c:pt idx="59" formatCode="0">
                  <c:v>2.346109879835992</c:v>
                </c:pt>
                <c:pt idx="60" formatCode="0">
                  <c:v>2.346109879835992</c:v>
                </c:pt>
                <c:pt idx="61" formatCode="0">
                  <c:v>2.346109879835992</c:v>
                </c:pt>
                <c:pt idx="62" formatCode="0">
                  <c:v>2.346109879835992</c:v>
                </c:pt>
                <c:pt idx="63" formatCode="0">
                  <c:v>2.346109879835992</c:v>
                </c:pt>
                <c:pt idx="64" formatCode="0">
                  <c:v>2.346109879835992</c:v>
                </c:pt>
                <c:pt idx="65" formatCode="0">
                  <c:v>2.346109879835992</c:v>
                </c:pt>
                <c:pt idx="66" formatCode="0">
                  <c:v>2.346109879835992</c:v>
                </c:pt>
                <c:pt idx="67" formatCode="0">
                  <c:v>2.346109879835992</c:v>
                </c:pt>
                <c:pt idx="68" formatCode="0">
                  <c:v>2.346109879835992</c:v>
                </c:pt>
                <c:pt idx="69" formatCode="0">
                  <c:v>2.346109879835992</c:v>
                </c:pt>
                <c:pt idx="70" formatCode="0">
                  <c:v>2.346109879835992</c:v>
                </c:pt>
                <c:pt idx="71" formatCode="0">
                  <c:v>2.346109879835992</c:v>
                </c:pt>
                <c:pt idx="72" formatCode="0">
                  <c:v>2.346109879835992</c:v>
                </c:pt>
                <c:pt idx="73" formatCode="0">
                  <c:v>2.346109879835992</c:v>
                </c:pt>
                <c:pt idx="74" formatCode="0">
                  <c:v>2.346109879835992</c:v>
                </c:pt>
                <c:pt idx="75" formatCode="0">
                  <c:v>2.346109879835992</c:v>
                </c:pt>
                <c:pt idx="76" formatCode="0">
                  <c:v>2.346109879835992</c:v>
                </c:pt>
                <c:pt idx="77" formatCode="0">
                  <c:v>2.346109879835992</c:v>
                </c:pt>
                <c:pt idx="78" formatCode="0">
                  <c:v>2.346109879835992</c:v>
                </c:pt>
                <c:pt idx="79" formatCode="0">
                  <c:v>2.346109879835992</c:v>
                </c:pt>
                <c:pt idx="80" formatCode="0">
                  <c:v>30.03515279115253</c:v>
                </c:pt>
                <c:pt idx="81" formatCode="0">
                  <c:v>30.03515279115253</c:v>
                </c:pt>
                <c:pt idx="82" formatCode="0">
                  <c:v>30.03515279115253</c:v>
                </c:pt>
                <c:pt idx="83" formatCode="0">
                  <c:v>30.03515279115253</c:v>
                </c:pt>
                <c:pt idx="84" formatCode="0">
                  <c:v>30.03515279115253</c:v>
                </c:pt>
                <c:pt idx="85" formatCode="0">
                  <c:v>30.03515279115253</c:v>
                </c:pt>
                <c:pt idx="86" formatCode="0">
                  <c:v>30.03515279115253</c:v>
                </c:pt>
                <c:pt idx="87" formatCode="0">
                  <c:v>30.03515279115253</c:v>
                </c:pt>
                <c:pt idx="88" formatCode="0">
                  <c:v>30.03515279115253</c:v>
                </c:pt>
                <c:pt idx="89" formatCode="0">
                  <c:v>30.03515279115253</c:v>
                </c:pt>
                <c:pt idx="90" formatCode="0">
                  <c:v>30.03515279115253</c:v>
                </c:pt>
                <c:pt idx="91" formatCode="0">
                  <c:v>30.03515279115253</c:v>
                </c:pt>
                <c:pt idx="92" formatCode="0">
                  <c:v>30.03515279115253</c:v>
                </c:pt>
                <c:pt idx="93" formatCode="0">
                  <c:v>30.03515279115253</c:v>
                </c:pt>
                <c:pt idx="94" formatCode="0">
                  <c:v>30.03515279115253</c:v>
                </c:pt>
                <c:pt idx="95" formatCode="0">
                  <c:v>30.03515279115253</c:v>
                </c:pt>
                <c:pt idx="96" formatCode="0">
                  <c:v>30.03515279115253</c:v>
                </c:pt>
                <c:pt idx="97" formatCode="0">
                  <c:v>30.03515279115253</c:v>
                </c:pt>
                <c:pt idx="98" formatCode="0">
                  <c:v>30.03515279115253</c:v>
                </c:pt>
                <c:pt idx="99" formatCode="0">
                  <c:v>30.03515279115253</c:v>
                </c:pt>
                <c:pt idx="100" formatCode="0">
                  <c:v>30.03515279115253</c:v>
                </c:pt>
                <c:pt idx="101" formatCode="0">
                  <c:v>30.03515279115253</c:v>
                </c:pt>
                <c:pt idx="102" formatCode="0">
                  <c:v>30.03515279115253</c:v>
                </c:pt>
                <c:pt idx="103" formatCode="0">
                  <c:v>30.03515279115253</c:v>
                </c:pt>
                <c:pt idx="104" formatCode="0">
                  <c:v>30.03515279115253</c:v>
                </c:pt>
                <c:pt idx="105" formatCode="0">
                  <c:v>30.03515279115253</c:v>
                </c:pt>
                <c:pt idx="106" formatCode="0">
                  <c:v>30.03515279115253</c:v>
                </c:pt>
                <c:pt idx="107" formatCode="0">
                  <c:v>30.03515279115253</c:v>
                </c:pt>
                <c:pt idx="108" formatCode="0">
                  <c:v>30.03515279115253</c:v>
                </c:pt>
                <c:pt idx="109" formatCode="0">
                  <c:v>30.03515279115253</c:v>
                </c:pt>
                <c:pt idx="110" formatCode="0">
                  <c:v>30.03515279115253</c:v>
                </c:pt>
                <c:pt idx="111" formatCode="0">
                  <c:v>30.03515279115253</c:v>
                </c:pt>
                <c:pt idx="112" formatCode="0">
                  <c:v>30.03515279115253</c:v>
                </c:pt>
                <c:pt idx="113" formatCode="0">
                  <c:v>30.03515279115253</c:v>
                </c:pt>
                <c:pt idx="114" formatCode="0">
                  <c:v>30.03515279115253</c:v>
                </c:pt>
                <c:pt idx="115" formatCode="0">
                  <c:v>30.03515279115253</c:v>
                </c:pt>
                <c:pt idx="116" formatCode="0">
                  <c:v>30.03515279115253</c:v>
                </c:pt>
                <c:pt idx="117" formatCode="0">
                  <c:v>30.03515279115253</c:v>
                </c:pt>
                <c:pt idx="118" formatCode="0">
                  <c:v>30.03515279115253</c:v>
                </c:pt>
                <c:pt idx="119" formatCode="0">
                  <c:v>30.03515279115253</c:v>
                </c:pt>
                <c:pt idx="120" formatCode="0">
                  <c:v>30.03515279115253</c:v>
                </c:pt>
                <c:pt idx="121" formatCode="0">
                  <c:v>30.03515279115253</c:v>
                </c:pt>
                <c:pt idx="122" formatCode="0">
                  <c:v>30.03515279115253</c:v>
                </c:pt>
                <c:pt idx="123" formatCode="0">
                  <c:v>30.03515279115253</c:v>
                </c:pt>
                <c:pt idx="124" formatCode="0">
                  <c:v>30.03515279115253</c:v>
                </c:pt>
                <c:pt idx="125" formatCode="0">
                  <c:v>30.03515279115253</c:v>
                </c:pt>
                <c:pt idx="126" formatCode="0">
                  <c:v>30.03515279115253</c:v>
                </c:pt>
                <c:pt idx="127" formatCode="0">
                  <c:v>30.03515279115253</c:v>
                </c:pt>
                <c:pt idx="128" formatCode="0">
                  <c:v>30.03515279115253</c:v>
                </c:pt>
                <c:pt idx="129" formatCode="0">
                  <c:v>30.03515279115253</c:v>
                </c:pt>
                <c:pt idx="130" formatCode="0">
                  <c:v>30.03515279115253</c:v>
                </c:pt>
                <c:pt idx="131" formatCode="0">
                  <c:v>30.03515279115253</c:v>
                </c:pt>
                <c:pt idx="132" formatCode="0">
                  <c:v>30.03515279115253</c:v>
                </c:pt>
                <c:pt idx="133" formatCode="0">
                  <c:v>30.03515279115253</c:v>
                </c:pt>
                <c:pt idx="134" formatCode="0">
                  <c:v>30.03515279115253</c:v>
                </c:pt>
                <c:pt idx="135" formatCode="0">
                  <c:v>30.03515279115253</c:v>
                </c:pt>
                <c:pt idx="136" formatCode="0">
                  <c:v>30.03515279115253</c:v>
                </c:pt>
                <c:pt idx="137" formatCode="0">
                  <c:v>30.03515279115253</c:v>
                </c:pt>
                <c:pt idx="138" formatCode="0">
                  <c:v>30.03515279115253</c:v>
                </c:pt>
                <c:pt idx="139" formatCode="0">
                  <c:v>30.03515279115253</c:v>
                </c:pt>
                <c:pt idx="140" formatCode="0">
                  <c:v>30.03515279115253</c:v>
                </c:pt>
                <c:pt idx="141" formatCode="0">
                  <c:v>30.03515279115253</c:v>
                </c:pt>
                <c:pt idx="142" formatCode="0">
                  <c:v>30.03515279115253</c:v>
                </c:pt>
                <c:pt idx="143" formatCode="0">
                  <c:v>30.03515279115253</c:v>
                </c:pt>
                <c:pt idx="144" formatCode="0">
                  <c:v>30.03515279115253</c:v>
                </c:pt>
                <c:pt idx="145" formatCode="0">
                  <c:v>30.03515279115253</c:v>
                </c:pt>
                <c:pt idx="146" formatCode="0">
                  <c:v>30.03515279115253</c:v>
                </c:pt>
                <c:pt idx="147" formatCode="0">
                  <c:v>30.03515279115253</c:v>
                </c:pt>
                <c:pt idx="148" formatCode="0">
                  <c:v>30.03515279115253</c:v>
                </c:pt>
                <c:pt idx="149" formatCode="0">
                  <c:v>30.03515279115253</c:v>
                </c:pt>
                <c:pt idx="150" formatCode="0">
                  <c:v>30.03515279115253</c:v>
                </c:pt>
                <c:pt idx="151" formatCode="0">
                  <c:v>30.03515279115253</c:v>
                </c:pt>
                <c:pt idx="152" formatCode="0">
                  <c:v>30.03515279115253</c:v>
                </c:pt>
                <c:pt idx="153" formatCode="0">
                  <c:v>30.03515279115253</c:v>
                </c:pt>
                <c:pt idx="154" formatCode="0">
                  <c:v>30.03515279115253</c:v>
                </c:pt>
                <c:pt idx="155" formatCode="0">
                  <c:v>30.03515279115253</c:v>
                </c:pt>
                <c:pt idx="156" formatCode="0">
                  <c:v>30.03515279115253</c:v>
                </c:pt>
                <c:pt idx="157" formatCode="0">
                  <c:v>30.03515279115253</c:v>
                </c:pt>
                <c:pt idx="158" formatCode="0">
                  <c:v>30.03515279115253</c:v>
                </c:pt>
                <c:pt idx="159" formatCode="0">
                  <c:v>30.03515279115253</c:v>
                </c:pt>
                <c:pt idx="160" formatCode="0">
                  <c:v>30.03515279115253</c:v>
                </c:pt>
                <c:pt idx="161" formatCode="0">
                  <c:v>55.05117565629033</c:v>
                </c:pt>
                <c:pt idx="162" formatCode="0">
                  <c:v>55.05117565629033</c:v>
                </c:pt>
                <c:pt idx="163" formatCode="0">
                  <c:v>55.05117565629033</c:v>
                </c:pt>
                <c:pt idx="164" formatCode="0">
                  <c:v>55.05117565629033</c:v>
                </c:pt>
                <c:pt idx="165" formatCode="0">
                  <c:v>55.05117565629033</c:v>
                </c:pt>
                <c:pt idx="166" formatCode="0">
                  <c:v>55.05117565629033</c:v>
                </c:pt>
                <c:pt idx="167" formatCode="0">
                  <c:v>55.05117565629033</c:v>
                </c:pt>
                <c:pt idx="168" formatCode="0">
                  <c:v>55.05117565629033</c:v>
                </c:pt>
                <c:pt idx="169" formatCode="0">
                  <c:v>55.05117565629033</c:v>
                </c:pt>
                <c:pt idx="170" formatCode="0">
                  <c:v>55.05117565629033</c:v>
                </c:pt>
                <c:pt idx="171" formatCode="0">
                  <c:v>55.05117565629033</c:v>
                </c:pt>
                <c:pt idx="172" formatCode="0">
                  <c:v>55.05117565629033</c:v>
                </c:pt>
                <c:pt idx="173" formatCode="0">
                  <c:v>55.05117565629033</c:v>
                </c:pt>
                <c:pt idx="174" formatCode="0">
                  <c:v>55.05117565629033</c:v>
                </c:pt>
                <c:pt idx="175" formatCode="0">
                  <c:v>55.05117565629033</c:v>
                </c:pt>
                <c:pt idx="176" formatCode="0">
                  <c:v>55.05117565629033</c:v>
                </c:pt>
                <c:pt idx="177" formatCode="0">
                  <c:v>55.05117565629033</c:v>
                </c:pt>
                <c:pt idx="178" formatCode="0">
                  <c:v>55.05117565629033</c:v>
                </c:pt>
                <c:pt idx="179" formatCode="0">
                  <c:v>55.05117565629033</c:v>
                </c:pt>
                <c:pt idx="180" formatCode="0">
                  <c:v>55.05117565629033</c:v>
                </c:pt>
                <c:pt idx="181" formatCode="0">
                  <c:v>55.05117565629033</c:v>
                </c:pt>
                <c:pt idx="182" formatCode="0">
                  <c:v>55.05117565629033</c:v>
                </c:pt>
                <c:pt idx="183" formatCode="0">
                  <c:v>55.05117565629033</c:v>
                </c:pt>
                <c:pt idx="184" formatCode="0">
                  <c:v>55.05117565629033</c:v>
                </c:pt>
                <c:pt idx="185" formatCode="0">
                  <c:v>55.05117565629033</c:v>
                </c:pt>
                <c:pt idx="186" formatCode="0">
                  <c:v>55.05117565629033</c:v>
                </c:pt>
                <c:pt idx="187" formatCode="0">
                  <c:v>55.05117565629033</c:v>
                </c:pt>
                <c:pt idx="188" formatCode="0">
                  <c:v>55.05117565629033</c:v>
                </c:pt>
                <c:pt idx="189" formatCode="0">
                  <c:v>55.05117565629033</c:v>
                </c:pt>
                <c:pt idx="190" formatCode="0">
                  <c:v>55.05117565629033</c:v>
                </c:pt>
                <c:pt idx="191" formatCode="0">
                  <c:v>55.05117565629033</c:v>
                </c:pt>
                <c:pt idx="192" formatCode="0">
                  <c:v>55.05117565629033</c:v>
                </c:pt>
                <c:pt idx="193" formatCode="0">
                  <c:v>55.05117565629033</c:v>
                </c:pt>
                <c:pt idx="194" formatCode="0">
                  <c:v>55.05117565629033</c:v>
                </c:pt>
                <c:pt idx="195" formatCode="0">
                  <c:v>55.05117565629033</c:v>
                </c:pt>
                <c:pt idx="196" formatCode="0">
                  <c:v>55.05117565629033</c:v>
                </c:pt>
                <c:pt idx="197" formatCode="0">
                  <c:v>55.05117565629033</c:v>
                </c:pt>
                <c:pt idx="198" formatCode="0">
                  <c:v>55.05117565629033</c:v>
                </c:pt>
                <c:pt idx="199" formatCode="0">
                  <c:v>55.05117565629033</c:v>
                </c:pt>
                <c:pt idx="200" formatCode="0">
                  <c:v>55.05117565629033</c:v>
                </c:pt>
                <c:pt idx="201" formatCode="0">
                  <c:v>55.05117565629033</c:v>
                </c:pt>
                <c:pt idx="202" formatCode="0">
                  <c:v>55.05117565629033</c:v>
                </c:pt>
                <c:pt idx="203" formatCode="0">
                  <c:v>55.05117565629033</c:v>
                </c:pt>
                <c:pt idx="204" formatCode="0">
                  <c:v>55.05117565629033</c:v>
                </c:pt>
                <c:pt idx="205" formatCode="0">
                  <c:v>55.05117565629033</c:v>
                </c:pt>
                <c:pt idx="206" formatCode="0">
                  <c:v>55.05117565629033</c:v>
                </c:pt>
                <c:pt idx="207" formatCode="0">
                  <c:v>55.05117565629033</c:v>
                </c:pt>
                <c:pt idx="208" formatCode="0">
                  <c:v>55.05117565629033</c:v>
                </c:pt>
                <c:pt idx="209" formatCode="0">
                  <c:v>55.05117565629033</c:v>
                </c:pt>
                <c:pt idx="210" formatCode="0">
                  <c:v>55.05117565629033</c:v>
                </c:pt>
                <c:pt idx="211" formatCode="0">
                  <c:v>55.05117565629033</c:v>
                </c:pt>
                <c:pt idx="212" formatCode="0">
                  <c:v>55.05117565629033</c:v>
                </c:pt>
                <c:pt idx="213" formatCode="0">
                  <c:v>55.05117565629033</c:v>
                </c:pt>
                <c:pt idx="214" formatCode="0">
                  <c:v>55.05117565629033</c:v>
                </c:pt>
                <c:pt idx="215" formatCode="0">
                  <c:v>55.05117565629033</c:v>
                </c:pt>
                <c:pt idx="216" formatCode="0">
                  <c:v>55.05117565629033</c:v>
                </c:pt>
                <c:pt idx="217" formatCode="0">
                  <c:v>55.05117565629033</c:v>
                </c:pt>
                <c:pt idx="218" formatCode="0">
                  <c:v>55.05117565629033</c:v>
                </c:pt>
                <c:pt idx="219" formatCode="0">
                  <c:v>55.05117565629033</c:v>
                </c:pt>
                <c:pt idx="220" formatCode="0">
                  <c:v>55.05117565629033</c:v>
                </c:pt>
                <c:pt idx="221" formatCode="0">
                  <c:v>55.05117565629033</c:v>
                </c:pt>
                <c:pt idx="222" formatCode="0">
                  <c:v>55.05117565629033</c:v>
                </c:pt>
                <c:pt idx="223" formatCode="0">
                  <c:v>55.05117565629033</c:v>
                </c:pt>
                <c:pt idx="224" formatCode="0">
                  <c:v>55.05117565629033</c:v>
                </c:pt>
                <c:pt idx="225" formatCode="0">
                  <c:v>55.05117565629033</c:v>
                </c:pt>
                <c:pt idx="226" formatCode="0">
                  <c:v>55.05117565629033</c:v>
                </c:pt>
                <c:pt idx="227" formatCode="0">
                  <c:v>55.05117565629033</c:v>
                </c:pt>
                <c:pt idx="228" formatCode="0">
                  <c:v>55.05117565629033</c:v>
                </c:pt>
                <c:pt idx="229" formatCode="0">
                  <c:v>55.05117565629033</c:v>
                </c:pt>
                <c:pt idx="230" formatCode="0">
                  <c:v>55.05117565629033</c:v>
                </c:pt>
                <c:pt idx="231" formatCode="0">
                  <c:v>55.05117565629033</c:v>
                </c:pt>
                <c:pt idx="232" formatCode="0">
                  <c:v>55.05117565629033</c:v>
                </c:pt>
                <c:pt idx="233" formatCode="0">
                  <c:v>55.05117565629033</c:v>
                </c:pt>
                <c:pt idx="234" formatCode="0">
                  <c:v>55.05117565629033</c:v>
                </c:pt>
                <c:pt idx="235" formatCode="0">
                  <c:v>55.05117565629033</c:v>
                </c:pt>
                <c:pt idx="236" formatCode="0">
                  <c:v>55.05117565629033</c:v>
                </c:pt>
                <c:pt idx="237" formatCode="0">
                  <c:v>55.05117565629033</c:v>
                </c:pt>
                <c:pt idx="238" formatCode="0">
                  <c:v>55.05117565629033</c:v>
                </c:pt>
                <c:pt idx="239" formatCode="0">
                  <c:v>55.05117565629033</c:v>
                </c:pt>
                <c:pt idx="240" formatCode="0">
                  <c:v>55.05117565629033</c:v>
                </c:pt>
              </c:numCache>
            </c:numRef>
          </c:val>
        </c:ser>
        <c:ser>
          <c:idx val="5"/>
          <c:order val="5"/>
          <c:tx>
            <c:strRef>
              <c:f>'D-fir Even T40H80U75'!$AO$77</c:f>
              <c:strCache>
                <c:ptCount val="1"/>
                <c:pt idx="0">
                  <c:v>Wood products </c:v>
                </c:pt>
              </c:strCache>
            </c:strRef>
          </c:tx>
          <c:invertIfNegative val="0"/>
          <c:val>
            <c:numRef>
              <c:f>'D-fir Even T40H80U75'!$AO$78:$AO$318</c:f>
              <c:numCache>
                <c:formatCode>General</c:formatCode>
                <c:ptCount val="241"/>
                <c:pt idx="40" formatCode="0">
                  <c:v>7.331593374487475</c:v>
                </c:pt>
                <c:pt idx="41" formatCode="0">
                  <c:v>7.219528158374147</c:v>
                </c:pt>
                <c:pt idx="42" formatCode="0">
                  <c:v>7.109175886776568</c:v>
                </c:pt>
                <c:pt idx="43" formatCode="0">
                  <c:v>7.000510376914604</c:v>
                </c:pt>
                <c:pt idx="44" formatCode="0">
                  <c:v>6.893505846218387</c:v>
                </c:pt>
                <c:pt idx="45" formatCode="0">
                  <c:v>6.788136906210997</c:v>
                </c:pt>
                <c:pt idx="46" formatCode="0">
                  <c:v>6.684378556484655</c:v>
                </c:pt>
                <c:pt idx="47" formatCode="0">
                  <c:v>6.582206178768997</c:v>
                </c:pt>
                <c:pt idx="48" formatCode="0">
                  <c:v>6.481595531090001</c:v>
                </c:pt>
                <c:pt idx="49" formatCode="0">
                  <c:v>6.382522742018203</c:v>
                </c:pt>
                <c:pt idx="50" formatCode="0">
                  <c:v>6.284964305004843</c:v>
                </c:pt>
                <c:pt idx="51" formatCode="0">
                  <c:v>6.188897072804564</c:v>
                </c:pt>
                <c:pt idx="52" formatCode="0">
                  <c:v>6.094298251983371</c:v>
                </c:pt>
                <c:pt idx="53" formatCode="0">
                  <c:v>6.001145397510541</c:v>
                </c:pt>
                <c:pt idx="54" formatCode="0">
                  <c:v>5.909416407433192</c:v>
                </c:pt>
                <c:pt idx="55" formatCode="0">
                  <c:v>5.819089517632251</c:v>
                </c:pt>
                <c:pt idx="56" formatCode="0">
                  <c:v>5.73014329665858</c:v>
                </c:pt>
                <c:pt idx="57" formatCode="0">
                  <c:v>5.642556640648041</c:v>
                </c:pt>
                <c:pt idx="58" formatCode="0">
                  <c:v>5.55630876831427</c:v>
                </c:pt>
                <c:pt idx="59" formatCode="0">
                  <c:v>5.471379216018</c:v>
                </c:pt>
                <c:pt idx="60" formatCode="0">
                  <c:v>5.387747832911747</c:v>
                </c:pt>
                <c:pt idx="61" formatCode="0">
                  <c:v>5.305394776158708</c:v>
                </c:pt>
                <c:pt idx="62" formatCode="0">
                  <c:v>5.224300506224746</c:v>
                </c:pt>
                <c:pt idx="63" formatCode="0">
                  <c:v>5.144445782242323</c:v>
                </c:pt>
                <c:pt idx="64" formatCode="0">
                  <c:v>5.065811657445326</c:v>
                </c:pt>
                <c:pt idx="65" formatCode="0">
                  <c:v>4.988379474673636</c:v>
                </c:pt>
                <c:pt idx="66" formatCode="0">
                  <c:v>4.912130861946439</c:v>
                </c:pt>
                <c:pt idx="67" formatCode="0">
                  <c:v>4.837047728103181</c:v>
                </c:pt>
                <c:pt idx="68" formatCode="0">
                  <c:v>4.763112258511176</c:v>
                </c:pt>
                <c:pt idx="69" formatCode="0">
                  <c:v>4.690306910838793</c:v>
                </c:pt>
                <c:pt idx="70" formatCode="0">
                  <c:v>4.618614410893278</c:v>
                </c:pt>
                <c:pt idx="71" formatCode="0">
                  <c:v>4.548017748522178</c:v>
                </c:pt>
                <c:pt idx="72" formatCode="0">
                  <c:v>4.478500173577424</c:v>
                </c:pt>
                <c:pt idx="73" formatCode="0">
                  <c:v>4.4100451919411</c:v>
                </c:pt>
                <c:pt idx="74" formatCode="0">
                  <c:v>4.342636561611958</c:v>
                </c:pt>
                <c:pt idx="75" formatCode="0">
                  <c:v>4.276258288851747</c:v>
                </c:pt>
                <c:pt idx="76" formatCode="0">
                  <c:v>4.210894624390463</c:v>
                </c:pt>
                <c:pt idx="77" formatCode="0">
                  <c:v>4.146530059689579</c:v>
                </c:pt>
                <c:pt idx="78" formatCode="0">
                  <c:v>4.083149323262415</c:v>
                </c:pt>
                <c:pt idx="79" formatCode="0">
                  <c:v>4.02073737705074</c:v>
                </c:pt>
                <c:pt idx="80" formatCode="0">
                  <c:v>90.48753851072094</c:v>
                </c:pt>
                <c:pt idx="81" formatCode="0">
                  <c:v>89.10441412822939</c:v>
                </c:pt>
                <c:pt idx="82" formatCode="0">
                  <c:v>87.74243114364666</c:v>
                </c:pt>
                <c:pt idx="83" formatCode="0">
                  <c:v>86.40126640548236</c:v>
                </c:pt>
                <c:pt idx="84" formatCode="0">
                  <c:v>85.08060170169654</c:v>
                </c:pt>
                <c:pt idx="85" formatCode="0">
                  <c:v>83.78012368419885</c:v>
                </c:pt>
                <c:pt idx="86" formatCode="0">
                  <c:v>82.49952379450196</c:v>
                </c:pt>
                <c:pt idx="87" formatCode="0">
                  <c:v>81.23849819051124</c:v>
                </c:pt>
                <c:pt idx="88" formatCode="0">
                  <c:v>79.99674767443352</c:v>
                </c:pt>
                <c:pt idx="89" formatCode="0">
                  <c:v>78.77397762178782</c:v>
                </c:pt>
                <c:pt idx="90" formatCode="0">
                  <c:v>77.56989791150122</c:v>
                </c:pt>
                <c:pt idx="91" formatCode="0">
                  <c:v>76.38422285707298</c:v>
                </c:pt>
                <c:pt idx="92" formatCode="0">
                  <c:v>75.21667113879114</c:v>
                </c:pt>
                <c:pt idx="93" formatCode="0">
                  <c:v>74.0669657369851</c:v>
                </c:pt>
                <c:pt idx="94" formatCode="0">
                  <c:v>72.93483386629827</c:v>
                </c:pt>
                <c:pt idx="95" formatCode="0">
                  <c:v>71.82000691096569</c:v>
                </c:pt>
                <c:pt idx="96" formatCode="0">
                  <c:v>70.72222036108073</c:v>
                </c:pt>
                <c:pt idx="97" formatCode="0">
                  <c:v>69.641213749836</c:v>
                </c:pt>
                <c:pt idx="98" formatCode="0">
                  <c:v>68.57673059172367</c:v>
                </c:pt>
                <c:pt idx="99" formatCode="0">
                  <c:v>67.52851832168024</c:v>
                </c:pt>
                <c:pt idx="100" formatCode="0">
                  <c:v>66.49632823516157</c:v>
                </c:pt>
                <c:pt idx="101" formatCode="0">
                  <c:v>65.47991542913395</c:v>
                </c:pt>
                <c:pt idx="102" formatCode="0">
                  <c:v>64.47903874396712</c:v>
                </c:pt>
                <c:pt idx="103" formatCode="0">
                  <c:v>63.49346070621518</c:v>
                </c:pt>
                <c:pt idx="104" formatCode="0">
                  <c:v>62.52294747227269</c:v>
                </c:pt>
                <c:pt idx="105" formatCode="0">
                  <c:v>61.56726877289143</c:v>
                </c:pt>
                <c:pt idx="106" formatCode="0">
                  <c:v>60.62619785854553</c:v>
                </c:pt>
                <c:pt idx="107" formatCode="0">
                  <c:v>59.6995114456316</c:v>
                </c:pt>
                <c:pt idx="108" formatCode="0">
                  <c:v>58.78698966349137</c:v>
                </c:pt>
                <c:pt idx="109" formatCode="0">
                  <c:v>57.88841600224386</c:v>
                </c:pt>
                <c:pt idx="110" formatCode="0">
                  <c:v>57.00357726141515</c:v>
                </c:pt>
                <c:pt idx="111" formatCode="0">
                  <c:v>56.13226349935318</c:v>
                </c:pt>
                <c:pt idx="112" formatCode="0">
                  <c:v>55.27426798341596</c:v>
                </c:pt>
                <c:pt idx="113" formatCode="0">
                  <c:v>54.42938714092097</c:v>
                </c:pt>
                <c:pt idx="114" formatCode="0">
                  <c:v>53.59742051084452</c:v>
                </c:pt>
                <c:pt idx="115" formatCode="0">
                  <c:v>52.77817069625906</c:v>
                </c:pt>
                <c:pt idx="116" formatCode="0">
                  <c:v>51.971443317498</c:v>
                </c:pt>
                <c:pt idx="117" formatCode="0">
                  <c:v>51.17704696603584</c:v>
                </c:pt>
                <c:pt idx="118" formatCode="0">
                  <c:v>50.39479315907376</c:v>
                </c:pt>
                <c:pt idx="119" formatCode="0">
                  <c:v>49.62449629481908</c:v>
                </c:pt>
                <c:pt idx="120" formatCode="0">
                  <c:v>48.86597360844837</c:v>
                </c:pt>
                <c:pt idx="121" formatCode="0">
                  <c:v>48.11904512874369</c:v>
                </c:pt>
                <c:pt idx="122" formatCode="0">
                  <c:v>47.38353363539158</c:v>
                </c:pt>
                <c:pt idx="123" formatCode="0">
                  <c:v>46.65926461693493</c:v>
                </c:pt>
                <c:pt idx="124" formatCode="0">
                  <c:v>45.94606622936733</c:v>
                </c:pt>
                <c:pt idx="125" formatCode="0">
                  <c:v>45.24376925536047</c:v>
                </c:pt>
                <c:pt idx="126" formatCode="0">
                  <c:v>44.5522070641147</c:v>
                </c:pt>
                <c:pt idx="127" formatCode="0">
                  <c:v>43.87121557182333</c:v>
                </c:pt>
                <c:pt idx="128" formatCode="0">
                  <c:v>43.20063320274118</c:v>
                </c:pt>
                <c:pt idx="129" formatCode="0">
                  <c:v>42.54030085084827</c:v>
                </c:pt>
                <c:pt idx="130" formatCode="0">
                  <c:v>41.89006184209943</c:v>
                </c:pt>
                <c:pt idx="131" formatCode="0">
                  <c:v>41.249761897251</c:v>
                </c:pt>
                <c:pt idx="132" formatCode="0">
                  <c:v>40.61924909525562</c:v>
                </c:pt>
                <c:pt idx="133" formatCode="0">
                  <c:v>39.99837383721675</c:v>
                </c:pt>
                <c:pt idx="134" formatCode="0">
                  <c:v>39.38698881089391</c:v>
                </c:pt>
                <c:pt idx="135" formatCode="0">
                  <c:v>38.78494895575061</c:v>
                </c:pt>
                <c:pt idx="136" formatCode="0">
                  <c:v>38.1921114285365</c:v>
                </c:pt>
                <c:pt idx="137" formatCode="0">
                  <c:v>37.60833556939558</c:v>
                </c:pt>
                <c:pt idx="138" formatCode="0">
                  <c:v>37.03348286849255</c:v>
                </c:pt>
                <c:pt idx="139" formatCode="0">
                  <c:v>36.46741693314914</c:v>
                </c:pt>
                <c:pt idx="140" formatCode="0">
                  <c:v>35.91000345548284</c:v>
                </c:pt>
                <c:pt idx="141" formatCode="0">
                  <c:v>35.36111018054036</c:v>
                </c:pt>
                <c:pt idx="142" formatCode="0">
                  <c:v>34.820606874918</c:v>
                </c:pt>
                <c:pt idx="143" formatCode="0">
                  <c:v>34.28836529586184</c:v>
                </c:pt>
                <c:pt idx="144" formatCode="0">
                  <c:v>33.76425916084012</c:v>
                </c:pt>
                <c:pt idx="145" formatCode="0">
                  <c:v>33.24816411758078</c:v>
                </c:pt>
                <c:pt idx="146" formatCode="0">
                  <c:v>32.73995771456697</c:v>
                </c:pt>
                <c:pt idx="147" formatCode="0">
                  <c:v>32.23951937198356</c:v>
                </c:pt>
                <c:pt idx="148" formatCode="0">
                  <c:v>31.7467303531076</c:v>
                </c:pt>
                <c:pt idx="149" formatCode="0">
                  <c:v>31.26147373613635</c:v>
                </c:pt>
                <c:pt idx="150" formatCode="0">
                  <c:v>30.78363438644572</c:v>
                </c:pt>
                <c:pt idx="151" formatCode="0">
                  <c:v>30.31309892927276</c:v>
                </c:pt>
                <c:pt idx="152" formatCode="0">
                  <c:v>29.8497557228158</c:v>
                </c:pt>
                <c:pt idx="153" formatCode="0">
                  <c:v>29.39349483174568</c:v>
                </c:pt>
                <c:pt idx="154" formatCode="0">
                  <c:v>28.94420800112193</c:v>
                </c:pt>
                <c:pt idx="155" formatCode="0">
                  <c:v>28.50178863070757</c:v>
                </c:pt>
                <c:pt idx="156" formatCode="0">
                  <c:v>28.06613174967659</c:v>
                </c:pt>
                <c:pt idx="157" formatCode="0">
                  <c:v>27.63713399170798</c:v>
                </c:pt>
                <c:pt idx="158" formatCode="0">
                  <c:v>27.21469357046049</c:v>
                </c:pt>
                <c:pt idx="159" formatCode="0">
                  <c:v>26.79871025542226</c:v>
                </c:pt>
                <c:pt idx="160" formatCode="0">
                  <c:v>26.38908534812953</c:v>
                </c:pt>
                <c:pt idx="161" formatCode="0">
                  <c:v>110.3553820496616</c:v>
                </c:pt>
                <c:pt idx="162" formatCode="0">
                  <c:v>108.6685727700172</c:v>
                </c:pt>
                <c:pt idx="163" formatCode="0">
                  <c:v>107.0075467869648</c:v>
                </c:pt>
                <c:pt idx="164" formatCode="0">
                  <c:v>105.3719099964456</c:v>
                </c:pt>
                <c:pt idx="165" formatCode="0">
                  <c:v>103.7612743183791</c:v>
                </c:pt>
                <c:pt idx="166" formatCode="0">
                  <c:v>102.1752576045844</c:v>
                </c:pt>
                <c:pt idx="167" formatCode="0">
                  <c:v>100.6134835481102</c:v>
                </c:pt>
                <c:pt idx="168" formatCode="0">
                  <c:v>99.07558159394981</c:v>
                </c:pt>
                <c:pt idx="169" formatCode="0">
                  <c:v>97.56118685112136</c:v>
                </c:pt>
                <c:pt idx="170" formatCode="0">
                  <c:v>96.06994000609185</c:v>
                </c:pt>
                <c:pt idx="171" formatCode="0">
                  <c:v>94.60148723752435</c:v>
                </c:pt>
                <c:pt idx="172" formatCode="0">
                  <c:v>93.15548013232856</c:v>
                </c:pt>
                <c:pt idx="173" formatCode="0">
                  <c:v>91.73157560299423</c:v>
                </c:pt>
                <c:pt idx="174" formatCode="0">
                  <c:v>90.32943580618857</c:v>
                </c:pt>
                <c:pt idx="175" formatCode="0">
                  <c:v>88.94872806259755</c:v>
                </c:pt>
                <c:pt idx="176" formatCode="0">
                  <c:v>87.58912477799265</c:v>
                </c:pt>
                <c:pt idx="177" formatCode="0">
                  <c:v>86.25030336550412</c:v>
                </c:pt>
                <c:pt idx="178" formatCode="0">
                  <c:v>84.93194616908212</c:v>
                </c:pt>
                <c:pt idx="179" formatCode="0">
                  <c:v>83.6337403881281</c:v>
                </c:pt>
                <c:pt idx="180" formatCode="0">
                  <c:v>82.35537800327793</c:v>
                </c:pt>
                <c:pt idx="181" formatCode="0">
                  <c:v>81.09655570331953</c:v>
                </c:pt>
                <c:pt idx="182" formatCode="0">
                  <c:v>79.85697481322762</c:v>
                </c:pt>
                <c:pt idx="183" formatCode="0">
                  <c:v>78.63634122329856</c:v>
                </c:pt>
                <c:pt idx="184" formatCode="0">
                  <c:v>77.43436531936805</c:v>
                </c:pt>
                <c:pt idx="185" formatCode="0">
                  <c:v>76.25076191409599</c:v>
                </c:pt>
                <c:pt idx="186" formatCode="0">
                  <c:v>75.08525017930118</c:v>
                </c:pt>
                <c:pt idx="187" formatCode="0">
                  <c:v>73.93755357933054</c:v>
                </c:pt>
                <c:pt idx="188" formatCode="0">
                  <c:v>72.80739980544674</c:v>
                </c:pt>
                <c:pt idx="189" formatCode="0">
                  <c:v>71.69452071121884</c:v>
                </c:pt>
                <c:pt idx="190" formatCode="0">
                  <c:v>70.59865224890032</c:v>
                </c:pt>
                <c:pt idx="191" formatCode="0">
                  <c:v>69.51953440677971</c:v>
                </c:pt>
                <c:pt idx="192" formatCode="0">
                  <c:v>68.45691114748878</c:v>
                </c:pt>
                <c:pt idx="193" formatCode="0">
                  <c:v>67.41053034725373</c:v>
                </c:pt>
                <c:pt idx="194" formatCode="0">
                  <c:v>66.38014373607493</c:v>
                </c:pt>
                <c:pt idx="195" formatCode="0">
                  <c:v>65.36550683882106</c:v>
                </c:pt>
                <c:pt idx="196" formatCode="0">
                  <c:v>64.36637891722356</c:v>
                </c:pt>
                <c:pt idx="197" formatCode="0">
                  <c:v>63.38252291275777</c:v>
                </c:pt>
                <c:pt idx="198" formatCode="0">
                  <c:v>62.4137053903972</c:v>
                </c:pt>
                <c:pt idx="199" formatCode="0">
                  <c:v>61.45969648322735</c:v>
                </c:pt>
                <c:pt idx="200" formatCode="0">
                  <c:v>60.52026983790636</c:v>
                </c:pt>
                <c:pt idx="201" formatCode="0">
                  <c:v>59.59520256095907</c:v>
                </c:pt>
                <c:pt idx="202" formatCode="0">
                  <c:v>58.68427516589221</c:v>
                </c:pt>
                <c:pt idx="203" formatCode="0">
                  <c:v>57.78727152111772</c:v>
                </c:pt>
                <c:pt idx="204" formatCode="0">
                  <c:v>56.90397879867233</c:v>
                </c:pt>
                <c:pt idx="205" formatCode="0">
                  <c:v>56.03418742372074</c:v>
                </c:pt>
                <c:pt idx="206" formatCode="0">
                  <c:v>55.17769102483078</c:v>
                </c:pt>
                <c:pt idx="207" formatCode="0">
                  <c:v>54.33428638500862</c:v>
                </c:pt>
                <c:pt idx="208" formatCode="0">
                  <c:v>53.5037733934824</c:v>
                </c:pt>
                <c:pt idx="209" formatCode="0">
                  <c:v>52.68595499822281</c:v>
                </c:pt>
                <c:pt idx="210" formatCode="0">
                  <c:v>51.88063715918954</c:v>
                </c:pt>
                <c:pt idx="211" formatCode="0">
                  <c:v>51.0876288022922</c:v>
                </c:pt>
                <c:pt idx="212" formatCode="0">
                  <c:v>50.30674177405511</c:v>
                </c:pt>
                <c:pt idx="213" formatCode="0">
                  <c:v>49.5377907969749</c:v>
                </c:pt>
                <c:pt idx="214" formatCode="0">
                  <c:v>48.78059342556068</c:v>
                </c:pt>
                <c:pt idx="215" formatCode="0">
                  <c:v>48.03497000304593</c:v>
                </c:pt>
                <c:pt idx="216" formatCode="0">
                  <c:v>47.30074361876218</c:v>
                </c:pt>
                <c:pt idx="217" formatCode="0">
                  <c:v>46.57774006616429</c:v>
                </c:pt>
                <c:pt idx="218" formatCode="0">
                  <c:v>45.86578780149711</c:v>
                </c:pt>
                <c:pt idx="219" formatCode="0">
                  <c:v>45.16471790309429</c:v>
                </c:pt>
                <c:pt idx="220" formatCode="0">
                  <c:v>44.47436403129878</c:v>
                </c:pt>
                <c:pt idx="221" formatCode="0">
                  <c:v>43.79456238899632</c:v>
                </c:pt>
                <c:pt idx="222" formatCode="0">
                  <c:v>43.12515168275206</c:v>
                </c:pt>
                <c:pt idx="223" formatCode="0">
                  <c:v>42.46597308454106</c:v>
                </c:pt>
                <c:pt idx="224" formatCode="0">
                  <c:v>41.81687019406406</c:v>
                </c:pt>
                <c:pt idx="225" formatCode="0">
                  <c:v>41.17768900163897</c:v>
                </c:pt>
                <c:pt idx="226" formatCode="0">
                  <c:v>40.54827785165977</c:v>
                </c:pt>
                <c:pt idx="227" formatCode="0">
                  <c:v>39.92848740661381</c:v>
                </c:pt>
                <c:pt idx="228" formatCode="0">
                  <c:v>39.31817061164928</c:v>
                </c:pt>
                <c:pt idx="229" formatCode="0">
                  <c:v>38.71718265968404</c:v>
                </c:pt>
                <c:pt idx="230" formatCode="0">
                  <c:v>38.125380957048</c:v>
                </c:pt>
                <c:pt idx="231" formatCode="0">
                  <c:v>37.54262508965059</c:v>
                </c:pt>
                <c:pt idx="232" formatCode="0">
                  <c:v>36.96877678966527</c:v>
                </c:pt>
                <c:pt idx="233" formatCode="0">
                  <c:v>36.40369990272337</c:v>
                </c:pt>
                <c:pt idx="234" formatCode="0">
                  <c:v>35.84726035560942</c:v>
                </c:pt>
                <c:pt idx="235" formatCode="0">
                  <c:v>35.29932612445016</c:v>
                </c:pt>
                <c:pt idx="236" formatCode="0">
                  <c:v>34.75976720338986</c:v>
                </c:pt>
                <c:pt idx="237" formatCode="0">
                  <c:v>34.22845557374438</c:v>
                </c:pt>
                <c:pt idx="238" formatCode="0">
                  <c:v>33.70526517362686</c:v>
                </c:pt>
                <c:pt idx="239" formatCode="0">
                  <c:v>33.19007186803746</c:v>
                </c:pt>
                <c:pt idx="240" formatCode="0">
                  <c:v>32.68275341941053</c:v>
                </c:pt>
              </c:numCache>
            </c:numRef>
          </c:val>
        </c:ser>
        <c:ser>
          <c:idx val="6"/>
          <c:order val="6"/>
          <c:tx>
            <c:strRef>
              <c:f>'D-fir Even T40H80U75'!$AP$77</c:f>
              <c:strCache>
                <c:ptCount val="1"/>
                <c:pt idx="0">
                  <c:v>Landfill storage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val>
            <c:numRef>
              <c:f>'D-fir Even T40H80U75'!$AP$78:$AP$318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0.0560886406647208</c:v>
                </c:pt>
                <c:pt idx="42" formatCode="0">
                  <c:v>0.111319952599309</c:v>
                </c:pt>
                <c:pt idx="43" formatCode="0">
                  <c:v>0.165707040285222</c:v>
                </c:pt>
                <c:pt idx="44" formatCode="0">
                  <c:v>0.219262807898679</c:v>
                </c:pt>
                <c:pt idx="45" formatCode="0">
                  <c:v>0.271999962372378</c:v>
                </c:pt>
                <c:pt idx="46" formatCode="0">
                  <c:v>0.323931016410411</c:v>
                </c:pt>
                <c:pt idx="47" formatCode="0">
                  <c:v>0.375068291457098</c:v>
                </c:pt>
                <c:pt idx="48" formatCode="0">
                  <c:v>0.425423920620436</c:v>
                </c:pt>
                <c:pt idx="49" formatCode="0">
                  <c:v>0.475009851550871</c:v>
                </c:pt>
                <c:pt idx="50" formatCode="0">
                  <c:v>0.523837849276057</c:v>
                </c:pt>
                <c:pt idx="51" formatCode="0">
                  <c:v>0.571919498992297</c:v>
                </c:pt>
                <c:pt idx="52" formatCode="0">
                  <c:v>0.619266208813304</c:v>
                </c:pt>
                <c:pt idx="53" formatCode="0">
                  <c:v>0.665889212476955</c:v>
                </c:pt>
                <c:pt idx="54" formatCode="0">
                  <c:v>0.711799572010669</c:v>
                </c:pt>
                <c:pt idx="55" formatCode="0">
                  <c:v>0.75700818035604</c:v>
                </c:pt>
                <c:pt idx="56" formatCode="0">
                  <c:v>0.801525763953362</c:v>
                </c:pt>
                <c:pt idx="57" formatCode="0">
                  <c:v>0.845362885286637</c:v>
                </c:pt>
                <c:pt idx="58" formatCode="0">
                  <c:v>0.888529945389689</c:v>
                </c:pt>
                <c:pt idx="59" formatCode="0">
                  <c:v>0.931037186313972</c:v>
                </c:pt>
                <c:pt idx="60" formatCode="0">
                  <c:v>0.972894693558652</c:v>
                </c:pt>
                <c:pt idx="61" formatCode="0">
                  <c:v>1.014112398463548</c:v>
                </c:pt>
                <c:pt idx="62" formatCode="0">
                  <c:v>1.054700080565496</c:v>
                </c:pt>
                <c:pt idx="63" formatCode="0">
                  <c:v>1.094667369918699</c:v>
                </c:pt>
                <c:pt idx="64" formatCode="0">
                  <c:v>1.134023749379596</c:v>
                </c:pt>
                <c:pt idx="65" formatCode="0">
                  <c:v>1.172778556856827</c:v>
                </c:pt>
                <c:pt idx="66" formatCode="0">
                  <c:v>1.21094098752679</c:v>
                </c:pt>
                <c:pt idx="67" formatCode="0">
                  <c:v>1.24852009601534</c:v>
                </c:pt>
                <c:pt idx="68" formatCode="0">
                  <c:v>1.285524798546138</c:v>
                </c:pt>
                <c:pt idx="69" formatCode="0">
                  <c:v>1.321963875056165</c:v>
                </c:pt>
                <c:pt idx="70" formatCode="0">
                  <c:v>1.357845971278896</c:v>
                </c:pt>
                <c:pt idx="71" formatCode="0">
                  <c:v>1.393179600795632</c:v>
                </c:pt>
                <c:pt idx="72" formatCode="0">
                  <c:v>1.42797314705548</c:v>
                </c:pt>
                <c:pt idx="73" formatCode="0">
                  <c:v>1.46223486536446</c:v>
                </c:pt>
                <c:pt idx="74" formatCode="0">
                  <c:v>1.495972884844197</c:v>
                </c:pt>
                <c:pt idx="75" formatCode="0">
                  <c:v>1.529195210360682</c:v>
                </c:pt>
                <c:pt idx="76" formatCode="0">
                  <c:v>1.561909724423555</c:v>
                </c:pt>
                <c:pt idx="77" formatCode="0">
                  <c:v>1.594124189056348</c:v>
                </c:pt>
                <c:pt idx="78" formatCode="0">
                  <c:v>1.625846247638143</c:v>
                </c:pt>
                <c:pt idx="79" formatCode="0">
                  <c:v>1.657083426717087</c:v>
                </c:pt>
                <c:pt idx="80" formatCode="0">
                  <c:v>1.687843137796177</c:v>
                </c:pt>
                <c:pt idx="81" formatCode="0">
                  <c:v>2.600751628613672</c:v>
                </c:pt>
                <c:pt idx="82" formatCode="0">
                  <c:v>3.49970608760076</c:v>
                </c:pt>
                <c:pt idx="83" formatCode="0">
                  <c:v>4.384919805581539</c:v>
                </c:pt>
                <c:pt idx="84" formatCode="0">
                  <c:v>5.256602813177146</c:v>
                </c:pt>
                <c:pt idx="85" formatCode="0">
                  <c:v>6.114961930638805</c:v>
                </c:pt>
                <c:pt idx="86" formatCode="0">
                  <c:v>6.960200816919077</c:v>
                </c:pt>
                <c:pt idx="87" formatCode="0">
                  <c:v>7.792520017993124</c:v>
                </c:pt>
                <c:pt idx="88" formatCode="0">
                  <c:v>8.612117014441336</c:v>
                </c:pt>
                <c:pt idx="89" formatCode="0">
                  <c:v>9.419186268304647</c:v>
                </c:pt>
                <c:pt idx="90" formatCode="0">
                  <c:v>10.21391926922363</c:v>
                </c:pt>
                <c:pt idx="91" formatCode="0">
                  <c:v>10.9965045798724</c:v>
                </c:pt>
                <c:pt idx="92" formatCode="0">
                  <c:v>11.76712788069803</c:v>
                </c:pt>
                <c:pt idx="93" formatCode="0">
                  <c:v>12.52597201397605</c:v>
                </c:pt>
                <c:pt idx="94" formatCode="0">
                  <c:v>13.27321702719265</c:v>
                </c:pt>
                <c:pt idx="95" formatCode="0">
                  <c:v>14.00904021576373</c:v>
                </c:pt>
                <c:pt idx="96" formatCode="0">
                  <c:v>14.73361616510092</c:v>
                </c:pt>
                <c:pt idx="97" formatCode="0">
                  <c:v>15.44711679203473</c:v>
                </c:pt>
                <c:pt idx="98" formatCode="0">
                  <c:v>16.14971138560441</c:v>
                </c:pt>
                <c:pt idx="99" formatCode="0">
                  <c:v>16.84156664722445</c:v>
                </c:pt>
                <c:pt idx="100" formatCode="0">
                  <c:v>17.52284673023702</c:v>
                </c:pt>
                <c:pt idx="101" formatCode="0">
                  <c:v>18.19371327885989</c:v>
                </c:pt>
                <c:pt idx="102" formatCode="0">
                  <c:v>18.85432546653902</c:v>
                </c:pt>
                <c:pt idx="103" formatCode="0">
                  <c:v>19.50484003371496</c:v>
                </c:pt>
                <c:pt idx="104" formatCode="0">
                  <c:v>20.14541132501187</c:v>
                </c:pt>
                <c:pt idx="105" formatCode="0">
                  <c:v>20.77619132585818</c:v>
                </c:pt>
                <c:pt idx="106" formatCode="0">
                  <c:v>21.39732969854754</c:v>
                </c:pt>
                <c:pt idx="107" formatCode="0">
                  <c:v>22.00897381774845</c:v>
                </c:pt>
                <c:pt idx="108" formatCode="0">
                  <c:v>22.61126880547115</c:v>
                </c:pt>
                <c:pt idx="109" formatCode="0">
                  <c:v>23.20435756550017</c:v>
                </c:pt>
                <c:pt idx="110" formatCode="0">
                  <c:v>23.78838081730034</c:v>
                </c:pt>
                <c:pt idx="111" formatCode="0">
                  <c:v>24.3634771294047</c:v>
                </c:pt>
                <c:pt idx="112" formatCode="0">
                  <c:v>24.92978295229204</c:v>
                </c:pt>
                <c:pt idx="113" formatCode="0">
                  <c:v>25.48743265076188</c:v>
                </c:pt>
                <c:pt idx="114" formatCode="0">
                  <c:v>26.03655853581457</c:v>
                </c:pt>
                <c:pt idx="115" formatCode="0">
                  <c:v>26.57729089604414</c:v>
                </c:pt>
                <c:pt idx="116" formatCode="0">
                  <c:v>27.10975802855124</c:v>
                </c:pt>
                <c:pt idx="117" formatCode="0">
                  <c:v>27.63408626938368</c:v>
                </c:pt>
                <c:pt idx="118" formatCode="0">
                  <c:v>28.15040002351154</c:v>
                </c:pt>
                <c:pt idx="119" formatCode="0">
                  <c:v>28.65882179434421</c:v>
                </c:pt>
                <c:pt idx="120" formatCode="0">
                  <c:v>29.15947221279618</c:v>
                </c:pt>
                <c:pt idx="121" formatCode="0">
                  <c:v>29.65247006590864</c:v>
                </c:pt>
                <c:pt idx="122" formatCode="0">
                  <c:v>30.13793232503348</c:v>
                </c:pt>
                <c:pt idx="123" formatCode="0">
                  <c:v>30.61597417358658</c:v>
                </c:pt>
                <c:pt idx="124" formatCode="0">
                  <c:v>31.08670903437687</c:v>
                </c:pt>
                <c:pt idx="125" formatCode="0">
                  <c:v>31.55024859651761</c:v>
                </c:pt>
                <c:pt idx="126" formatCode="0">
                  <c:v>32.00670284192635</c:v>
                </c:pt>
                <c:pt idx="127" formatCode="0">
                  <c:v>32.4561800714199</c:v>
                </c:pt>
                <c:pt idx="128" formatCode="0">
                  <c:v>32.89878693041029</c:v>
                </c:pt>
                <c:pt idx="129" formatCode="0">
                  <c:v>33.33462843420809</c:v>
                </c:pt>
                <c:pt idx="130" formatCode="0">
                  <c:v>33.76380799293892</c:v>
                </c:pt>
                <c:pt idx="131" formatCode="0">
                  <c:v>34.18642743607905</c:v>
                </c:pt>
                <c:pt idx="132" formatCode="0">
                  <c:v>34.60258703661608</c:v>
                </c:pt>
                <c:pt idx="133" formatCode="0">
                  <c:v>35.0123855348402</c:v>
                </c:pt>
                <c:pt idx="134" formatCode="0">
                  <c:v>35.41592016177184</c:v>
                </c:pt>
                <c:pt idx="135" formatCode="0">
                  <c:v>35.81328666223133</c:v>
                </c:pt>
                <c:pt idx="136" formatCode="0">
                  <c:v>36.2045793175557</c:v>
                </c:pt>
                <c:pt idx="137" formatCode="0">
                  <c:v>36.58989096796853</c:v>
                </c:pt>
                <c:pt idx="138" formatCode="0">
                  <c:v>36.96931303460754</c:v>
                </c:pt>
                <c:pt idx="139" formatCode="0">
                  <c:v>37.34293554121584</c:v>
                </c:pt>
                <c:pt idx="140" formatCode="0">
                  <c:v>37.71084713550138</c:v>
                </c:pt>
                <c:pt idx="141" formatCode="0">
                  <c:v>38.07313511016997</c:v>
                </c:pt>
                <c:pt idx="142" formatCode="0">
                  <c:v>38.42988542363688</c:v>
                </c:pt>
                <c:pt idx="143" formatCode="0">
                  <c:v>38.78118272042172</c:v>
                </c:pt>
                <c:pt idx="144" formatCode="0">
                  <c:v>39.12711035123174</c:v>
                </c:pt>
                <c:pt idx="145" formatCode="0">
                  <c:v>39.46775039273802</c:v>
                </c:pt>
                <c:pt idx="146" formatCode="0">
                  <c:v>39.80318366704946</c:v>
                </c:pt>
                <c:pt idx="147" formatCode="0">
                  <c:v>40.13348976088903</c:v>
                </c:pt>
                <c:pt idx="148" formatCode="0">
                  <c:v>40.45874704447699</c:v>
                </c:pt>
                <c:pt idx="149" formatCode="0">
                  <c:v>40.77903269012544</c:v>
                </c:pt>
                <c:pt idx="150" formatCode="0">
                  <c:v>41.0944226905486</c:v>
                </c:pt>
                <c:pt idx="151" formatCode="0">
                  <c:v>41.40499187689328</c:v>
                </c:pt>
                <c:pt idx="152" formatCode="0">
                  <c:v>41.71081393649373</c:v>
                </c:pt>
                <c:pt idx="153" formatCode="0">
                  <c:v>42.01196143035509</c:v>
                </c:pt>
                <c:pt idx="154" formatCode="0">
                  <c:v>42.3085058103696</c:v>
                </c:pt>
                <c:pt idx="155" formatCode="0">
                  <c:v>42.60051743626968</c:v>
                </c:pt>
                <c:pt idx="156" formatCode="0">
                  <c:v>42.88806559232185</c:v>
                </c:pt>
                <c:pt idx="157" formatCode="0">
                  <c:v>43.17121850376552</c:v>
                </c:pt>
                <c:pt idx="158" formatCode="0">
                  <c:v>43.45004335300045</c:v>
                </c:pt>
                <c:pt idx="159" formatCode="0">
                  <c:v>43.72460629552678</c:v>
                </c:pt>
                <c:pt idx="160" formatCode="0">
                  <c:v>43.99497247564157</c:v>
                </c:pt>
                <c:pt idx="161" formatCode="0">
                  <c:v>41.16081427874798</c:v>
                </c:pt>
                <c:pt idx="162" formatCode="0">
                  <c:v>42.28647833803061</c:v>
                </c:pt>
                <c:pt idx="163" formatCode="0">
                  <c:v>43.39493634405427</c:v>
                </c:pt>
                <c:pt idx="164" formatCode="0">
                  <c:v>44.48645129559409</c:v>
                </c:pt>
                <c:pt idx="165" formatCode="0">
                  <c:v>45.56128217142382</c:v>
                </c:pt>
                <c:pt idx="166" formatCode="0">
                  <c:v>46.61968399176281</c:v>
                </c:pt>
                <c:pt idx="167" formatCode="0">
                  <c:v>47.66190787878325</c:v>
                </c:pt>
                <c:pt idx="168" formatCode="0">
                  <c:v>48.68820111619296</c:v>
                </c:pt>
                <c:pt idx="169" formatCode="0">
                  <c:v>49.69880720790714</c:v>
                </c:pt>
                <c:pt idx="170" formatCode="0">
                  <c:v>50.6939659358235</c:v>
                </c:pt>
                <c:pt idx="171" formatCode="0">
                  <c:v>51.6739134167142</c:v>
                </c:pt>
                <c:pt idx="172" formatCode="0">
                  <c:v>52.63888215824819</c:v>
                </c:pt>
                <c:pt idx="173" formatCode="0">
                  <c:v>53.5891011141573</c:v>
                </c:pt>
                <c:pt idx="174" formatCode="0">
                  <c:v>54.52479573855895</c:v>
                </c:pt>
                <c:pt idx="175" formatCode="0">
                  <c:v>55.4461880394487</c:v>
                </c:pt>
                <c:pt idx="176" formatCode="0">
                  <c:v>56.35349663137502</c:v>
                </c:pt>
                <c:pt idx="177" formatCode="0">
                  <c:v>57.24693678730904</c:v>
                </c:pt>
                <c:pt idx="178" formatCode="0">
                  <c:v>58.12672048972132</c:v>
                </c:pt>
                <c:pt idx="179" formatCode="0">
                  <c:v>58.99305648087796</c:v>
                </c:pt>
                <c:pt idx="180" formatCode="0">
                  <c:v>59.84615031236797</c:v>
                </c:pt>
                <c:pt idx="181" formatCode="0">
                  <c:v>60.68620439387355</c:v>
                </c:pt>
                <c:pt idx="182" formatCode="0">
                  <c:v>61.51341804119488</c:v>
                </c:pt>
                <c:pt idx="183" formatCode="0">
                  <c:v>62.32798752354089</c:v>
                </c:pt>
                <c:pt idx="184" formatCode="0">
                  <c:v>63.13010611009717</c:v>
                </c:pt>
                <c:pt idx="185" formatCode="0">
                  <c:v>63.91996411588207</c:v>
                </c:pt>
                <c:pt idx="186" formatCode="0">
                  <c:v>64.69774894690181</c:v>
                </c:pt>
                <c:pt idx="187" formatCode="0">
                  <c:v>65.46364514461554</c:v>
                </c:pt>
                <c:pt idx="188" formatCode="0">
                  <c:v>66.21783442972066</c:v>
                </c:pt>
                <c:pt idx="189" formatCode="0">
                  <c:v>66.96049574526874</c:v>
                </c:pt>
                <c:pt idx="190" formatCode="0">
                  <c:v>67.69180529912264</c:v>
                </c:pt>
                <c:pt idx="191" formatCode="0">
                  <c:v>68.41193660576446</c:v>
                </c:pt>
                <c:pt idx="192" formatCode="0">
                  <c:v>69.12106052746461</c:v>
                </c:pt>
                <c:pt idx="193" formatCode="0">
                  <c:v>69.81934531482148</c:v>
                </c:pt>
                <c:pt idx="194" formatCode="0">
                  <c:v>70.50695664668146</c:v>
                </c:pt>
                <c:pt idx="195" formatCode="0">
                  <c:v>71.18405766944887</c:v>
                </c:pt>
                <c:pt idx="196" formatCode="0">
                  <c:v>71.85080903579495</c:v>
                </c:pt>
                <c:pt idx="197" formatCode="0">
                  <c:v>72.5073689427751</c:v>
                </c:pt>
                <c:pt idx="198" formatCode="0">
                  <c:v>73.15389316936374</c:v>
                </c:pt>
                <c:pt idx="199" formatCode="0">
                  <c:v>73.79053511341507</c:v>
                </c:pt>
                <c:pt idx="200" formatCode="0">
                  <c:v>74.41744582805928</c:v>
                </c:pt>
                <c:pt idx="201" formatCode="0">
                  <c:v>75.03477405754211</c:v>
                </c:pt>
                <c:pt idx="202" formatCode="0">
                  <c:v>75.64266627251673</c:v>
                </c:pt>
                <c:pt idx="203" formatCode="0">
                  <c:v>76.24126670479624</c:v>
                </c:pt>
                <c:pt idx="204" formatCode="0">
                  <c:v>76.8307173815748</c:v>
                </c:pt>
                <c:pt idx="205" formatCode="0">
                  <c:v>77.41115815912583</c:v>
                </c:pt>
                <c:pt idx="206" formatCode="0">
                  <c:v>77.98272675598507</c:v>
                </c:pt>
                <c:pt idx="207" formatCode="0">
                  <c:v>78.54555878562638</c:v>
                </c:pt>
                <c:pt idx="208" formatCode="0">
                  <c:v>79.09978778863821</c:v>
                </c:pt>
                <c:pt idx="209" formatCode="0">
                  <c:v>79.64554526440811</c:v>
                </c:pt>
                <c:pt idx="210" formatCode="0">
                  <c:v>80.18296070232297</c:v>
                </c:pt>
                <c:pt idx="211" formatCode="0">
                  <c:v>80.71216161249248</c:v>
                </c:pt>
                <c:pt idx="212" formatCode="0">
                  <c:v>81.2332735560027</c:v>
                </c:pt>
                <c:pt idx="213" formatCode="0">
                  <c:v>81.74642017470755</c:v>
                </c:pt>
                <c:pt idx="214" formatCode="0">
                  <c:v>82.25172322056465</c:v>
                </c:pt>
                <c:pt idx="215" formatCode="0">
                  <c:v>82.74930258452282</c:v>
                </c:pt>
                <c:pt idx="216" formatCode="0">
                  <c:v>83.23927632496817</c:v>
                </c:pt>
                <c:pt idx="217" formatCode="0">
                  <c:v>83.72176069573518</c:v>
                </c:pt>
                <c:pt idx="218" formatCode="0">
                  <c:v>84.19687017368975</c:v>
                </c:pt>
                <c:pt idx="219" formatCode="0">
                  <c:v>84.66471748589056</c:v>
                </c:pt>
                <c:pt idx="220" formatCode="0">
                  <c:v>85.12541363633542</c:v>
                </c:pt>
                <c:pt idx="221" formatCode="0">
                  <c:v>85.57906793229859</c:v>
                </c:pt>
                <c:pt idx="222" formatCode="0">
                  <c:v>86.02578801026561</c:v>
                </c:pt>
                <c:pt idx="223" formatCode="0">
                  <c:v>86.46567986147174</c:v>
                </c:pt>
                <c:pt idx="224" formatCode="0">
                  <c:v>86.89884785705007</c:v>
                </c:pt>
                <c:pt idx="225" formatCode="0">
                  <c:v>87.32539477279508</c:v>
                </c:pt>
                <c:pt idx="226" formatCode="0">
                  <c:v>87.74542181354786</c:v>
                </c:pt>
                <c:pt idx="227" formatCode="0">
                  <c:v>88.15902863720852</c:v>
                </c:pt>
                <c:pt idx="228" formatCode="0">
                  <c:v>88.56631337838152</c:v>
                </c:pt>
                <c:pt idx="229" formatCode="0">
                  <c:v>88.96737267165966</c:v>
                </c:pt>
                <c:pt idx="230" formatCode="0">
                  <c:v>89.36230167455211</c:v>
                </c:pt>
                <c:pt idx="231" formatCode="0">
                  <c:v>89.75119409006197</c:v>
                </c:pt>
                <c:pt idx="232" formatCode="0">
                  <c:v>90.13414218891884</c:v>
                </c:pt>
                <c:pt idx="233" formatCode="0">
                  <c:v>90.51123683147141</c:v>
                </c:pt>
                <c:pt idx="234" formatCode="0">
                  <c:v>90.88256748924544</c:v>
                </c:pt>
                <c:pt idx="235" formatCode="0">
                  <c:v>91.2482222661724</c:v>
                </c:pt>
                <c:pt idx="236" formatCode="0">
                  <c:v>91.60828791949329</c:v>
                </c:pt>
                <c:pt idx="237" formatCode="0">
                  <c:v>91.96284988034335</c:v>
                </c:pt>
                <c:pt idx="238" formatCode="0">
                  <c:v>92.31199227402179</c:v>
                </c:pt>
                <c:pt idx="239" formatCode="0">
                  <c:v>92.65579793995178</c:v>
                </c:pt>
                <c:pt idx="240" formatCode="0">
                  <c:v>92.99434845133548</c:v>
                </c:pt>
              </c:numCache>
            </c:numRef>
          </c:val>
        </c:ser>
        <c:ser>
          <c:idx val="7"/>
          <c:order val="7"/>
          <c:tx>
            <c:strRef>
              <c:f>'D-fir Even T40H80U75'!$AQ$77</c:f>
              <c:strCache>
                <c:ptCount val="1"/>
                <c:pt idx="0">
                  <c:v>Energy from post-consumer residues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chemeClr val="accent1">
                  <a:lumMod val="40000"/>
                  <a:lumOff val="60000"/>
                </a:schemeClr>
              </a:bgClr>
            </a:pattFill>
          </c:spPr>
          <c:invertIfNegative val="0"/>
          <c:val>
            <c:numRef>
              <c:f>'D-fir Even T40H80U75'!$AQ$78:$AQ$318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0.0280163040283321</c:v>
                </c:pt>
                <c:pt idx="42" formatCode="0">
                  <c:v>0.0556043719277268</c:v>
                </c:pt>
                <c:pt idx="43" formatCode="0">
                  <c:v>0.0827707493932178</c:v>
                </c:pt>
                <c:pt idx="44" formatCode="0">
                  <c:v>0.109521882067272</c:v>
                </c:pt>
                <c:pt idx="45" formatCode="0">
                  <c:v>0.13586411706912</c:v>
                </c:pt>
                <c:pt idx="46" formatCode="0">
                  <c:v>0.161803704500705</c:v>
                </c:pt>
                <c:pt idx="47" formatCode="0">
                  <c:v>0.187346798929619</c:v>
                </c:pt>
                <c:pt idx="48" formatCode="0">
                  <c:v>0.212499460849369</c:v>
                </c:pt>
                <c:pt idx="49" formatCode="0">
                  <c:v>0.237267658117318</c:v>
                </c:pt>
                <c:pt idx="50" formatCode="0">
                  <c:v>0.261657267370658</c:v>
                </c:pt>
                <c:pt idx="51" formatCode="0">
                  <c:v>0.285674075420728</c:v>
                </c:pt>
                <c:pt idx="52" formatCode="0">
                  <c:v>0.309323780626026</c:v>
                </c:pt>
                <c:pt idx="53" formatCode="0">
                  <c:v>0.332611994244233</c:v>
                </c:pt>
                <c:pt idx="54" formatCode="0">
                  <c:v>0.355544241763571</c:v>
                </c:pt>
                <c:pt idx="55" formatCode="0">
                  <c:v>0.378125964213806</c:v>
                </c:pt>
                <c:pt idx="56" formatCode="0">
                  <c:v>0.400362519457224</c:v>
                </c:pt>
                <c:pt idx="57" formatCode="0">
                  <c:v>0.422259183459858</c:v>
                </c:pt>
                <c:pt idx="58" formatCode="0">
                  <c:v>0.443821151543301</c:v>
                </c:pt>
                <c:pt idx="59" formatCode="0">
                  <c:v>0.465053539617369</c:v>
                </c:pt>
                <c:pt idx="60" formatCode="0">
                  <c:v>0.485961385393932</c:v>
                </c:pt>
                <c:pt idx="61" formatCode="0">
                  <c:v>0.506549649582192</c:v>
                </c:pt>
                <c:pt idx="62" formatCode="0">
                  <c:v>0.526823217065683</c:v>
                </c:pt>
                <c:pt idx="63" formatCode="0">
                  <c:v>0.546786898061288</c:v>
                </c:pt>
                <c:pt idx="64" formatCode="0">
                  <c:v>0.566445429260537</c:v>
                </c:pt>
                <c:pt idx="65" formatCode="0">
                  <c:v>0.58580347495346</c:v>
                </c:pt>
                <c:pt idx="66" formatCode="0">
                  <c:v>0.604865628135259</c:v>
                </c:pt>
                <c:pt idx="67" formatCode="0">
                  <c:v>0.623636411596074</c:v>
                </c:pt>
                <c:pt idx="68" formatCode="0">
                  <c:v>0.642120278994075</c:v>
                </c:pt>
                <c:pt idx="69" formatCode="0">
                  <c:v>0.66032161591217</c:v>
                </c:pt>
                <c:pt idx="70" formatCode="0">
                  <c:v>0.678244740898549</c:v>
                </c:pt>
                <c:pt idx="71" formatCode="0">
                  <c:v>0.695893906491324</c:v>
                </c:pt>
                <c:pt idx="72" formatCode="0">
                  <c:v>0.713273300227512</c:v>
                </c:pt>
                <c:pt idx="73" formatCode="0">
                  <c:v>0.730387045636593</c:v>
                </c:pt>
                <c:pt idx="74" formatCode="0">
                  <c:v>0.747239203218879</c:v>
                </c:pt>
                <c:pt idx="75" formatCode="0">
                  <c:v>0.763833771408932</c:v>
                </c:pt>
                <c:pt idx="76" formatCode="0">
                  <c:v>0.780174687524253</c:v>
                </c:pt>
                <c:pt idx="77" formatCode="0">
                  <c:v>0.796265828699474</c:v>
                </c:pt>
                <c:pt idx="78" formatCode="0">
                  <c:v>0.812111012806265</c:v>
                </c:pt>
                <c:pt idx="79" formatCode="0">
                  <c:v>0.827713999359184</c:v>
                </c:pt>
                <c:pt idx="80" formatCode="0">
                  <c:v>0.843078490407681</c:v>
                </c:pt>
                <c:pt idx="81" formatCode="0">
                  <c:v>1.299076737569266</c:v>
                </c:pt>
                <c:pt idx="82" formatCode="0">
                  <c:v>1.748104938861518</c:v>
                </c:pt>
                <c:pt idx="83" formatCode="0">
                  <c:v>2.190269633157611</c:v>
                </c:pt>
                <c:pt idx="84" formatCode="0">
                  <c:v>2.625675730857715</c:v>
                </c:pt>
                <c:pt idx="85" formatCode="0">
                  <c:v>3.054426538780622</c:v>
                </c:pt>
                <c:pt idx="86" formatCode="0">
                  <c:v>3.476623784674863</c:v>
                </c:pt>
                <c:pt idx="87" formatCode="0">
                  <c:v>3.892367641355207</c:v>
                </c:pt>
                <c:pt idx="88" formatCode="0">
                  <c:v>4.301756750470198</c:v>
                </c:pt>
                <c:pt idx="89" formatCode="0">
                  <c:v>4.704888245906417</c:v>
                </c:pt>
                <c:pt idx="90" formatCode="0">
                  <c:v>5.101857776834982</c:v>
                </c:pt>
                <c:pt idx="91" formatCode="0">
                  <c:v>5.492759530405795</c:v>
                </c:pt>
                <c:pt idx="92" formatCode="0">
                  <c:v>5.877686254094918</c:v>
                </c:pt>
                <c:pt idx="93" formatCode="0">
                  <c:v>6.256729277710312</c:v>
                </c:pt>
                <c:pt idx="94" formatCode="0">
                  <c:v>6.629978535061263</c:v>
                </c:pt>
                <c:pt idx="95" formatCode="0">
                  <c:v>6.997522585296565</c:v>
                </c:pt>
                <c:pt idx="96" formatCode="0">
                  <c:v>7.359448633916543</c:v>
                </c:pt>
                <c:pt idx="97" formatCode="0">
                  <c:v>7.715842553463899</c:v>
                </c:pt>
                <c:pt idx="98" formatCode="0">
                  <c:v>8.066788903898304</c:v>
                </c:pt>
                <c:pt idx="99" formatCode="0">
                  <c:v>8.412370952659566</c:v>
                </c:pt>
                <c:pt idx="100" formatCode="0">
                  <c:v>8.752670694424084</c:v>
                </c:pt>
                <c:pt idx="101" formatCode="0">
                  <c:v>9.087768870559381</c:v>
                </c:pt>
                <c:pt idx="102" formatCode="0">
                  <c:v>9.417744988281226</c:v>
                </c:pt>
                <c:pt idx="103" formatCode="0">
                  <c:v>9.74267733951796</c:v>
                </c:pt>
                <c:pt idx="104" formatCode="0">
                  <c:v>10.06264301948645</c:v>
                </c:pt>
                <c:pt idx="105" formatCode="0">
                  <c:v>10.37771794498411</c:v>
                </c:pt>
                <c:pt idx="106" formatCode="0">
                  <c:v>10.68797687240137</c:v>
                </c:pt>
                <c:pt idx="107" formatCode="0">
                  <c:v>10.99349341545876</c:v>
                </c:pt>
                <c:pt idx="108" formatCode="0">
                  <c:v>11.2943400626729</c:v>
                </c:pt>
                <c:pt idx="109" formatCode="0">
                  <c:v>11.59058819455553</c:v>
                </c:pt>
                <c:pt idx="110" formatCode="0">
                  <c:v>11.88230810054961</c:v>
                </c:pt>
                <c:pt idx="111" formatCode="0">
                  <c:v>12.16956899570664</c:v>
                </c:pt>
                <c:pt idx="112" formatCode="0">
                  <c:v>12.45243903710891</c:v>
                </c:pt>
                <c:pt idx="113" formatCode="0">
                  <c:v>12.7309853400409</c:v>
                </c:pt>
                <c:pt idx="114" formatCode="0">
                  <c:v>13.00527399391337</c:v>
                </c:pt>
                <c:pt idx="115" formatCode="0">
                  <c:v>13.27537007794412</c:v>
                </c:pt>
                <c:pt idx="116" formatCode="0">
                  <c:v>13.54133767659902</c:v>
                </c:pt>
                <c:pt idx="117" formatCode="0">
                  <c:v>13.80323989479704</c:v>
                </c:pt>
                <c:pt idx="118" formatCode="0">
                  <c:v>14.06113887288289</c:v>
                </c:pt>
                <c:pt idx="119" formatCode="0">
                  <c:v>14.31509580137073</c:v>
                </c:pt>
                <c:pt idx="120" formatCode="0">
                  <c:v>14.56517093546262</c:v>
                </c:pt>
                <c:pt idx="121" formatCode="0">
                  <c:v>14.81142360934497</c:v>
                </c:pt>
                <c:pt idx="122" formatCode="0">
                  <c:v>15.05391225026647</c:v>
                </c:pt>
                <c:pt idx="123" formatCode="0">
                  <c:v>15.29269439240088</c:v>
                </c:pt>
                <c:pt idx="124" formatCode="0">
                  <c:v>15.52782669049793</c:v>
                </c:pt>
                <c:pt idx="125" formatCode="0">
                  <c:v>15.75936493332547</c:v>
                </c:pt>
                <c:pt idx="126" formatCode="0">
                  <c:v>15.98736405690626</c:v>
                </c:pt>
                <c:pt idx="127" formatCode="0">
                  <c:v>16.2118781575524</c:v>
                </c:pt>
                <c:pt idx="128" formatCode="0">
                  <c:v>16.43296050470044</c:v>
                </c:pt>
                <c:pt idx="129" formatCode="0">
                  <c:v>16.65066355355049</c:v>
                </c:pt>
                <c:pt idx="130" formatCode="0">
                  <c:v>16.86503895751194</c:v>
                </c:pt>
                <c:pt idx="131" formatCode="0">
                  <c:v>17.07613758045906</c:v>
                </c:pt>
                <c:pt idx="132" formatCode="0">
                  <c:v>17.28400950879923</c:v>
                </c:pt>
                <c:pt idx="133" formatCode="0">
                  <c:v>17.48870406335673</c:v>
                </c:pt>
                <c:pt idx="134" formatCode="0">
                  <c:v>17.69026981107484</c:v>
                </c:pt>
                <c:pt idx="135" formatCode="0">
                  <c:v>17.88875457653912</c:v>
                </c:pt>
                <c:pt idx="136" formatCode="0">
                  <c:v>18.08420545332453</c:v>
                </c:pt>
                <c:pt idx="137" formatCode="0">
                  <c:v>18.27666881516909</c:v>
                </c:pt>
                <c:pt idx="138" formatCode="0">
                  <c:v>18.46619032697679</c:v>
                </c:pt>
                <c:pt idx="139" formatCode="0">
                  <c:v>18.65281495565226</c:v>
                </c:pt>
                <c:pt idx="140" formatCode="0">
                  <c:v>18.83658698076992</c:v>
                </c:pt>
                <c:pt idx="141" formatCode="0">
                  <c:v>19.0175500050799</c:v>
                </c:pt>
                <c:pt idx="142" formatCode="0">
                  <c:v>19.19574696485358</c:v>
                </c:pt>
                <c:pt idx="143" formatCode="0">
                  <c:v>19.37122014007078</c:v>
                </c:pt>
                <c:pt idx="144" formatCode="0">
                  <c:v>19.54401116445141</c:v>
                </c:pt>
                <c:pt idx="145" formatCode="0">
                  <c:v>19.71416103533367</c:v>
                </c:pt>
                <c:pt idx="146" formatCode="0">
                  <c:v>19.88171012340132</c:v>
                </c:pt>
                <c:pt idx="147" formatCode="0">
                  <c:v>20.04669818226224</c:v>
                </c:pt>
                <c:pt idx="148" formatCode="0">
                  <c:v>20.20916435788061</c:v>
                </c:pt>
                <c:pt idx="149" formatCode="0">
                  <c:v>20.36914719786486</c:v>
                </c:pt>
                <c:pt idx="150" formatCode="0">
                  <c:v>20.52668466061368</c:v>
                </c:pt>
                <c:pt idx="151" formatCode="0">
                  <c:v>20.68181412432232</c:v>
                </c:pt>
                <c:pt idx="152" formatCode="0">
                  <c:v>20.83457239585101</c:v>
                </c:pt>
                <c:pt idx="153" formatCode="0">
                  <c:v>20.98499571945808</c:v>
                </c:pt>
                <c:pt idx="154" formatCode="0">
                  <c:v>21.13311978539939</c:v>
                </c:pt>
                <c:pt idx="155" formatCode="0">
                  <c:v>21.27897973839644</c:v>
                </c:pt>
                <c:pt idx="156" formatCode="0">
                  <c:v>21.42261018597495</c:v>
                </c:pt>
                <c:pt idx="157" formatCode="0">
                  <c:v>21.56404520667608</c:v>
                </c:pt>
                <c:pt idx="158" formatCode="0">
                  <c:v>21.70331835814208</c:v>
                </c:pt>
                <c:pt idx="159" formatCode="0">
                  <c:v>21.84046268507832</c:v>
                </c:pt>
                <c:pt idx="160" formatCode="0">
                  <c:v>21.97551072709369</c:v>
                </c:pt>
                <c:pt idx="161" formatCode="0">
                  <c:v>20.55984729208191</c:v>
                </c:pt>
                <c:pt idx="162" formatCode="0">
                  <c:v>21.12211705196335</c:v>
                </c:pt>
                <c:pt idx="163" formatCode="0">
                  <c:v>21.67579237964749</c:v>
                </c:pt>
                <c:pt idx="164" formatCode="0">
                  <c:v>22.22100464315389</c:v>
                </c:pt>
                <c:pt idx="165" formatCode="0">
                  <c:v>22.7578832025094</c:v>
                </c:pt>
                <c:pt idx="166" formatCode="0">
                  <c:v>23.28655544044095</c:v>
                </c:pt>
                <c:pt idx="167" formatCode="0">
                  <c:v>23.80714679259902</c:v>
                </c:pt>
                <c:pt idx="168" formatCode="0">
                  <c:v>24.31978077731915</c:v>
                </c:pt>
                <c:pt idx="169" formatCode="0">
                  <c:v>24.82457902492863</c:v>
                </c:pt>
                <c:pt idx="170" formatCode="0">
                  <c:v>25.32166130660514</c:v>
                </c:pt>
                <c:pt idx="171" formatCode="0">
                  <c:v>25.81114556279431</c:v>
                </c:pt>
                <c:pt idx="172" formatCode="0">
                  <c:v>26.2931479311929</c:v>
                </c:pt>
                <c:pt idx="173" formatCode="0">
                  <c:v>26.76778277430434</c:v>
                </c:pt>
                <c:pt idx="174" formatCode="0">
                  <c:v>27.2351627065729</c:v>
                </c:pt>
                <c:pt idx="175" formatCode="0">
                  <c:v>27.69539862110324</c:v>
                </c:pt>
                <c:pt idx="176" formatCode="0">
                  <c:v>28.14859971597153</c:v>
                </c:pt>
                <c:pt idx="177" formatCode="0">
                  <c:v>28.59487352013439</c:v>
                </c:pt>
                <c:pt idx="178" formatCode="0">
                  <c:v>29.03432591894172</c:v>
                </c:pt>
                <c:pt idx="179" formatCode="0">
                  <c:v>29.46706117925972</c:v>
                </c:pt>
                <c:pt idx="180" formatCode="0">
                  <c:v>29.89318197420978</c:v>
                </c:pt>
                <c:pt idx="181" formatCode="0">
                  <c:v>30.31278940752924</c:v>
                </c:pt>
                <c:pt idx="182" formatCode="0">
                  <c:v>30.72598303755987</c:v>
                </c:pt>
                <c:pt idx="183" formatCode="0">
                  <c:v>31.13286090086957</c:v>
                </c:pt>
                <c:pt idx="184" formatCode="0">
                  <c:v>31.53351953551307</c:v>
                </c:pt>
                <c:pt idx="185" formatCode="0">
                  <c:v>31.92805400393708</c:v>
                </c:pt>
                <c:pt idx="186" formatCode="0">
                  <c:v>32.31655791553536</c:v>
                </c:pt>
                <c:pt idx="187" formatCode="0">
                  <c:v>32.6991234488589</c:v>
                </c:pt>
                <c:pt idx="188" formatCode="0">
                  <c:v>33.07584137348684</c:v>
                </c:pt>
                <c:pt idx="189" formatCode="0">
                  <c:v>33.4468010715628</c:v>
                </c:pt>
                <c:pt idx="190" formatCode="0">
                  <c:v>33.81209055900231</c:v>
                </c:pt>
                <c:pt idx="191" formatCode="0">
                  <c:v>34.17179650637584</c:v>
                </c:pt>
                <c:pt idx="192" formatCode="0">
                  <c:v>34.52600425947283</c:v>
                </c:pt>
                <c:pt idx="193" formatCode="0">
                  <c:v>34.87479785955118</c:v>
                </c:pt>
                <c:pt idx="194" formatCode="0">
                  <c:v>35.21826006327744</c:v>
                </c:pt>
                <c:pt idx="195" formatCode="0">
                  <c:v>35.55647236236207</c:v>
                </c:pt>
                <c:pt idx="196" formatCode="0">
                  <c:v>35.88951500289457</c:v>
                </c:pt>
                <c:pt idx="197" formatCode="0">
                  <c:v>36.21746700438316</c:v>
                </c:pt>
                <c:pt idx="198" formatCode="0">
                  <c:v>36.54040617850335</c:v>
                </c:pt>
                <c:pt idx="199" formatCode="0">
                  <c:v>36.85840914755997</c:v>
                </c:pt>
                <c:pt idx="200" formatCode="0">
                  <c:v>37.17155136266696</c:v>
                </c:pt>
                <c:pt idx="201" formatCode="0">
                  <c:v>37.47990712164939</c:v>
                </c:pt>
                <c:pt idx="202" formatCode="0">
                  <c:v>37.78354958667168</c:v>
                </c:pt>
                <c:pt idx="203" formatCode="0">
                  <c:v>38.08255080159651</c:v>
                </c:pt>
                <c:pt idx="204" formatCode="0">
                  <c:v>38.37698170907831</c:v>
                </c:pt>
                <c:pt idx="205" formatCode="0">
                  <c:v>38.6669121673955</c:v>
                </c:pt>
                <c:pt idx="206" formatCode="0">
                  <c:v>38.95241096702549</c:v>
                </c:pt>
                <c:pt idx="207" formatCode="0">
                  <c:v>39.2335458469662</c:v>
                </c:pt>
                <c:pt idx="208" formatCode="0">
                  <c:v>39.51038351080828</c:v>
                </c:pt>
                <c:pt idx="209" formatCode="0">
                  <c:v>39.78298964256147</c:v>
                </c:pt>
                <c:pt idx="210" formatCode="0">
                  <c:v>40.05142892223923</c:v>
                </c:pt>
                <c:pt idx="211" formatCode="0">
                  <c:v>40.31576504120501</c:v>
                </c:pt>
                <c:pt idx="212" formatCode="0">
                  <c:v>40.57606071728404</c:v>
                </c:pt>
                <c:pt idx="213" formatCode="0">
                  <c:v>40.83237770964411</c:v>
                </c:pt>
                <c:pt idx="214" formatCode="0">
                  <c:v>41.08477683344885</c:v>
                </c:pt>
                <c:pt idx="215" formatCode="0">
                  <c:v>41.3333179742871</c:v>
                </c:pt>
                <c:pt idx="216" formatCode="0">
                  <c:v>41.57806010238168</c:v>
                </c:pt>
                <c:pt idx="217" formatCode="0">
                  <c:v>41.81906128658098</c:v>
                </c:pt>
                <c:pt idx="218" formatCode="0">
                  <c:v>42.0563787081367</c:v>
                </c:pt>
                <c:pt idx="219" formatCode="0">
                  <c:v>42.29006867427098</c:v>
                </c:pt>
                <c:pt idx="220" formatCode="0">
                  <c:v>42.52018663153615</c:v>
                </c:pt>
                <c:pt idx="221" formatCode="0">
                  <c:v>42.7467871789703</c:v>
                </c:pt>
                <c:pt idx="222" formatCode="0">
                  <c:v>42.96992408105172</c:v>
                </c:pt>
                <c:pt idx="223" formatCode="0">
                  <c:v>43.18965028045539</c:v>
                </c:pt>
                <c:pt idx="224" formatCode="0">
                  <c:v>43.40601791061439</c:v>
                </c:pt>
                <c:pt idx="225" formatCode="0">
                  <c:v>43.61907830808942</c:v>
                </c:pt>
                <c:pt idx="226" formatCode="0">
                  <c:v>43.82888202474916</c:v>
                </c:pt>
                <c:pt idx="227" formatCode="0">
                  <c:v>44.03547883976447</c:v>
                </c:pt>
                <c:pt idx="228" formatCode="0">
                  <c:v>44.23891777141931</c:v>
                </c:pt>
                <c:pt idx="229" formatCode="0">
                  <c:v>44.43924708874106</c:v>
                </c:pt>
                <c:pt idx="230" formatCode="0">
                  <c:v>44.63651432295307</c:v>
                </c:pt>
                <c:pt idx="231" formatCode="0">
                  <c:v>44.83076627875221</c:v>
                </c:pt>
                <c:pt idx="232" formatCode="0">
                  <c:v>45.02204904541399</c:v>
                </c:pt>
                <c:pt idx="233" formatCode="0">
                  <c:v>45.21040800772795</c:v>
                </c:pt>
                <c:pt idx="234" formatCode="0">
                  <c:v>45.39588785676594</c:v>
                </c:pt>
                <c:pt idx="235" formatCode="0">
                  <c:v>45.57853260048568</c:v>
                </c:pt>
                <c:pt idx="236" formatCode="0">
                  <c:v>45.75838557417246</c:v>
                </c:pt>
                <c:pt idx="237" formatCode="0">
                  <c:v>45.93548945072094</c:v>
                </c:pt>
                <c:pt idx="238" formatCode="0">
                  <c:v>46.10988625076012</c:v>
                </c:pt>
                <c:pt idx="239" formatCode="0">
                  <c:v>46.28161735262326</c:v>
                </c:pt>
                <c:pt idx="240" formatCode="0">
                  <c:v>46.45072350216557</c:v>
                </c:pt>
              </c:numCache>
            </c:numRef>
          </c:val>
        </c:ser>
        <c:ser>
          <c:idx val="8"/>
          <c:order val="8"/>
          <c:tx>
            <c:strRef>
              <c:f>'D-fir Even T40H80U75'!$AR$77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val>
            <c:numRef>
              <c:f>'D-fir Even T40H80U75'!$AR$78:$AR$318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53.50011590924044</c:v>
                </c:pt>
                <c:pt idx="81" formatCode="0">
                  <c:v>53.50011590924044</c:v>
                </c:pt>
                <c:pt idx="82" formatCode="0">
                  <c:v>53.50011590924044</c:v>
                </c:pt>
                <c:pt idx="83" formatCode="0">
                  <c:v>53.50011590924044</c:v>
                </c:pt>
                <c:pt idx="84" formatCode="0">
                  <c:v>53.50011590924044</c:v>
                </c:pt>
                <c:pt idx="85" formatCode="0">
                  <c:v>53.50011590924044</c:v>
                </c:pt>
                <c:pt idx="86" formatCode="0">
                  <c:v>53.50011590924044</c:v>
                </c:pt>
                <c:pt idx="87" formatCode="0">
                  <c:v>53.50011590924044</c:v>
                </c:pt>
                <c:pt idx="88" formatCode="0">
                  <c:v>53.50011590924044</c:v>
                </c:pt>
                <c:pt idx="89" formatCode="0">
                  <c:v>53.50011590924044</c:v>
                </c:pt>
                <c:pt idx="90" formatCode="0">
                  <c:v>53.50011590924044</c:v>
                </c:pt>
                <c:pt idx="91" formatCode="0">
                  <c:v>53.50011590924044</c:v>
                </c:pt>
                <c:pt idx="92" formatCode="0">
                  <c:v>53.50011590924044</c:v>
                </c:pt>
                <c:pt idx="93" formatCode="0">
                  <c:v>53.50011590924044</c:v>
                </c:pt>
                <c:pt idx="94" formatCode="0">
                  <c:v>53.50011590924044</c:v>
                </c:pt>
                <c:pt idx="95" formatCode="0">
                  <c:v>53.50011590924044</c:v>
                </c:pt>
                <c:pt idx="96" formatCode="0">
                  <c:v>53.50011590924044</c:v>
                </c:pt>
                <c:pt idx="97" formatCode="0">
                  <c:v>53.50011590924044</c:v>
                </c:pt>
                <c:pt idx="98" formatCode="0">
                  <c:v>53.50011590924044</c:v>
                </c:pt>
                <c:pt idx="99" formatCode="0">
                  <c:v>53.50011590924044</c:v>
                </c:pt>
                <c:pt idx="100" formatCode="0">
                  <c:v>53.50011590924044</c:v>
                </c:pt>
                <c:pt idx="101" formatCode="0">
                  <c:v>53.50011590924044</c:v>
                </c:pt>
                <c:pt idx="102" formatCode="0">
                  <c:v>53.50011590924044</c:v>
                </c:pt>
                <c:pt idx="103" formatCode="0">
                  <c:v>53.50011590924044</c:v>
                </c:pt>
                <c:pt idx="104" formatCode="0">
                  <c:v>53.50011590924044</c:v>
                </c:pt>
                <c:pt idx="105" formatCode="0">
                  <c:v>53.50011590924044</c:v>
                </c:pt>
                <c:pt idx="106" formatCode="0">
                  <c:v>53.50011590924044</c:v>
                </c:pt>
                <c:pt idx="107" formatCode="0">
                  <c:v>53.50011590924044</c:v>
                </c:pt>
                <c:pt idx="108" formatCode="0">
                  <c:v>53.50011590924044</c:v>
                </c:pt>
                <c:pt idx="109" formatCode="0">
                  <c:v>53.50011590924044</c:v>
                </c:pt>
                <c:pt idx="110" formatCode="0">
                  <c:v>53.50011590924044</c:v>
                </c:pt>
                <c:pt idx="111" formatCode="0">
                  <c:v>53.50011590924044</c:v>
                </c:pt>
                <c:pt idx="112" formatCode="0">
                  <c:v>53.50011590924044</c:v>
                </c:pt>
                <c:pt idx="113" formatCode="0">
                  <c:v>53.50011590924044</c:v>
                </c:pt>
                <c:pt idx="114" formatCode="0">
                  <c:v>53.50011590924044</c:v>
                </c:pt>
                <c:pt idx="115" formatCode="0">
                  <c:v>53.50011590924044</c:v>
                </c:pt>
                <c:pt idx="116" formatCode="0">
                  <c:v>53.50011590924044</c:v>
                </c:pt>
                <c:pt idx="117" formatCode="0">
                  <c:v>53.50011590924044</c:v>
                </c:pt>
                <c:pt idx="118" formatCode="0">
                  <c:v>53.50011590924044</c:v>
                </c:pt>
                <c:pt idx="119" formatCode="0">
                  <c:v>53.50011590924044</c:v>
                </c:pt>
                <c:pt idx="120" formatCode="0">
                  <c:v>53.50011590924044</c:v>
                </c:pt>
                <c:pt idx="121" formatCode="0">
                  <c:v>53.50011590924044</c:v>
                </c:pt>
                <c:pt idx="122" formatCode="0">
                  <c:v>53.50011590924044</c:v>
                </c:pt>
                <c:pt idx="123" formatCode="0">
                  <c:v>53.50011590924044</c:v>
                </c:pt>
                <c:pt idx="124" formatCode="0">
                  <c:v>53.50011590924044</c:v>
                </c:pt>
                <c:pt idx="125" formatCode="0">
                  <c:v>53.50011590924044</c:v>
                </c:pt>
                <c:pt idx="126" formatCode="0">
                  <c:v>53.50011590924044</c:v>
                </c:pt>
                <c:pt idx="127" formatCode="0">
                  <c:v>53.50011590924044</c:v>
                </c:pt>
                <c:pt idx="128" formatCode="0">
                  <c:v>53.50011590924044</c:v>
                </c:pt>
                <c:pt idx="129" formatCode="0">
                  <c:v>53.50011590924044</c:v>
                </c:pt>
                <c:pt idx="130" formatCode="0">
                  <c:v>53.50011590924044</c:v>
                </c:pt>
                <c:pt idx="131" formatCode="0">
                  <c:v>53.50011590924044</c:v>
                </c:pt>
                <c:pt idx="132" formatCode="0">
                  <c:v>53.50011590924044</c:v>
                </c:pt>
                <c:pt idx="133" formatCode="0">
                  <c:v>53.50011590924044</c:v>
                </c:pt>
                <c:pt idx="134" formatCode="0">
                  <c:v>53.50011590924044</c:v>
                </c:pt>
                <c:pt idx="135" formatCode="0">
                  <c:v>53.50011590924044</c:v>
                </c:pt>
                <c:pt idx="136" formatCode="0">
                  <c:v>53.50011590924044</c:v>
                </c:pt>
                <c:pt idx="137" formatCode="0">
                  <c:v>53.50011590924044</c:v>
                </c:pt>
                <c:pt idx="138" formatCode="0">
                  <c:v>53.50011590924044</c:v>
                </c:pt>
                <c:pt idx="139" formatCode="0">
                  <c:v>53.50011590924044</c:v>
                </c:pt>
                <c:pt idx="140" formatCode="0">
                  <c:v>53.50011590924044</c:v>
                </c:pt>
                <c:pt idx="141" formatCode="0">
                  <c:v>53.50011590924044</c:v>
                </c:pt>
                <c:pt idx="142" formatCode="0">
                  <c:v>53.50011590924044</c:v>
                </c:pt>
                <c:pt idx="143" formatCode="0">
                  <c:v>53.50011590924044</c:v>
                </c:pt>
                <c:pt idx="144" formatCode="0">
                  <c:v>53.50011590924044</c:v>
                </c:pt>
                <c:pt idx="145" formatCode="0">
                  <c:v>53.50011590924044</c:v>
                </c:pt>
                <c:pt idx="146" formatCode="0">
                  <c:v>53.50011590924044</c:v>
                </c:pt>
                <c:pt idx="147" formatCode="0">
                  <c:v>53.50011590924044</c:v>
                </c:pt>
                <c:pt idx="148" formatCode="0">
                  <c:v>53.50011590924044</c:v>
                </c:pt>
                <c:pt idx="149" formatCode="0">
                  <c:v>53.50011590924044</c:v>
                </c:pt>
                <c:pt idx="150" formatCode="0">
                  <c:v>53.50011590924044</c:v>
                </c:pt>
                <c:pt idx="151" formatCode="0">
                  <c:v>53.50011590924044</c:v>
                </c:pt>
                <c:pt idx="152" formatCode="0">
                  <c:v>53.50011590924044</c:v>
                </c:pt>
                <c:pt idx="153" formatCode="0">
                  <c:v>53.50011590924044</c:v>
                </c:pt>
                <c:pt idx="154" formatCode="0">
                  <c:v>53.50011590924044</c:v>
                </c:pt>
                <c:pt idx="155" formatCode="0">
                  <c:v>53.50011590924044</c:v>
                </c:pt>
                <c:pt idx="156" formatCode="0">
                  <c:v>53.50011590924044</c:v>
                </c:pt>
                <c:pt idx="157" formatCode="0">
                  <c:v>53.50011590924044</c:v>
                </c:pt>
                <c:pt idx="158" formatCode="0">
                  <c:v>53.50011590924044</c:v>
                </c:pt>
                <c:pt idx="159" formatCode="0">
                  <c:v>53.50011590924044</c:v>
                </c:pt>
                <c:pt idx="160" formatCode="0">
                  <c:v>53.50011590924044</c:v>
                </c:pt>
                <c:pt idx="161" formatCode="0">
                  <c:v>73.58751617360302</c:v>
                </c:pt>
                <c:pt idx="162" formatCode="0">
                  <c:v>73.58751617360302</c:v>
                </c:pt>
                <c:pt idx="163" formatCode="0">
                  <c:v>73.58751617360302</c:v>
                </c:pt>
                <c:pt idx="164" formatCode="0">
                  <c:v>73.58751617360302</c:v>
                </c:pt>
                <c:pt idx="165" formatCode="0">
                  <c:v>73.58751617360302</c:v>
                </c:pt>
                <c:pt idx="166" formatCode="0">
                  <c:v>73.58751617360302</c:v>
                </c:pt>
                <c:pt idx="167" formatCode="0">
                  <c:v>73.58751617360302</c:v>
                </c:pt>
                <c:pt idx="168" formatCode="0">
                  <c:v>73.58751617360302</c:v>
                </c:pt>
                <c:pt idx="169" formatCode="0">
                  <c:v>73.58751617360302</c:v>
                </c:pt>
                <c:pt idx="170" formatCode="0">
                  <c:v>73.58751617360302</c:v>
                </c:pt>
                <c:pt idx="171" formatCode="0">
                  <c:v>73.58751617360302</c:v>
                </c:pt>
                <c:pt idx="172" formatCode="0">
                  <c:v>73.58751617360302</c:v>
                </c:pt>
                <c:pt idx="173" formatCode="0">
                  <c:v>73.58751617360302</c:v>
                </c:pt>
                <c:pt idx="174" formatCode="0">
                  <c:v>73.58751617360302</c:v>
                </c:pt>
                <c:pt idx="175" formatCode="0">
                  <c:v>73.58751617360302</c:v>
                </c:pt>
                <c:pt idx="176" formatCode="0">
                  <c:v>73.58751617360302</c:v>
                </c:pt>
                <c:pt idx="177" formatCode="0">
                  <c:v>73.58751617360302</c:v>
                </c:pt>
                <c:pt idx="178" formatCode="0">
                  <c:v>73.58751617360302</c:v>
                </c:pt>
                <c:pt idx="179" formatCode="0">
                  <c:v>73.58751617360302</c:v>
                </c:pt>
                <c:pt idx="180" formatCode="0">
                  <c:v>73.58751617360302</c:v>
                </c:pt>
                <c:pt idx="181" formatCode="0">
                  <c:v>73.58751617360302</c:v>
                </c:pt>
                <c:pt idx="182" formatCode="0">
                  <c:v>73.58751617360302</c:v>
                </c:pt>
                <c:pt idx="183" formatCode="0">
                  <c:v>73.58751617360302</c:v>
                </c:pt>
                <c:pt idx="184" formatCode="0">
                  <c:v>73.58751617360302</c:v>
                </c:pt>
                <c:pt idx="185" formatCode="0">
                  <c:v>73.58751617360302</c:v>
                </c:pt>
                <c:pt idx="186" formatCode="0">
                  <c:v>73.58751617360302</c:v>
                </c:pt>
                <c:pt idx="187" formatCode="0">
                  <c:v>73.58751617360302</c:v>
                </c:pt>
                <c:pt idx="188" formatCode="0">
                  <c:v>73.58751617360302</c:v>
                </c:pt>
                <c:pt idx="189" formatCode="0">
                  <c:v>73.58751617360302</c:v>
                </c:pt>
                <c:pt idx="190" formatCode="0">
                  <c:v>73.58751617360302</c:v>
                </c:pt>
                <c:pt idx="191" formatCode="0">
                  <c:v>73.58751617360302</c:v>
                </c:pt>
                <c:pt idx="192" formatCode="0">
                  <c:v>73.58751617360302</c:v>
                </c:pt>
                <c:pt idx="193" formatCode="0">
                  <c:v>73.58751617360302</c:v>
                </c:pt>
                <c:pt idx="194" formatCode="0">
                  <c:v>73.58751617360302</c:v>
                </c:pt>
                <c:pt idx="195" formatCode="0">
                  <c:v>73.58751617360302</c:v>
                </c:pt>
                <c:pt idx="196" formatCode="0">
                  <c:v>73.58751617360302</c:v>
                </c:pt>
                <c:pt idx="197" formatCode="0">
                  <c:v>73.58751617360302</c:v>
                </c:pt>
                <c:pt idx="198" formatCode="0">
                  <c:v>73.58751617360302</c:v>
                </c:pt>
                <c:pt idx="199" formatCode="0">
                  <c:v>73.58751617360302</c:v>
                </c:pt>
                <c:pt idx="200" formatCode="0">
                  <c:v>73.58751617360302</c:v>
                </c:pt>
                <c:pt idx="201" formatCode="0">
                  <c:v>73.58751617360302</c:v>
                </c:pt>
                <c:pt idx="202" formatCode="0">
                  <c:v>73.58751617360302</c:v>
                </c:pt>
                <c:pt idx="203" formatCode="0">
                  <c:v>73.58751617360302</c:v>
                </c:pt>
                <c:pt idx="204" formatCode="0">
                  <c:v>73.58751617360302</c:v>
                </c:pt>
                <c:pt idx="205" formatCode="0">
                  <c:v>73.58751617360302</c:v>
                </c:pt>
                <c:pt idx="206" formatCode="0">
                  <c:v>73.58751617360302</c:v>
                </c:pt>
                <c:pt idx="207" formatCode="0">
                  <c:v>73.58751617360302</c:v>
                </c:pt>
                <c:pt idx="208" formatCode="0">
                  <c:v>73.58751617360302</c:v>
                </c:pt>
                <c:pt idx="209" formatCode="0">
                  <c:v>73.58751617360302</c:v>
                </c:pt>
                <c:pt idx="210" formatCode="0">
                  <c:v>73.58751617360302</c:v>
                </c:pt>
                <c:pt idx="211" formatCode="0">
                  <c:v>73.58751617360302</c:v>
                </c:pt>
                <c:pt idx="212" formatCode="0">
                  <c:v>73.58751617360302</c:v>
                </c:pt>
                <c:pt idx="213" formatCode="0">
                  <c:v>73.58751617360302</c:v>
                </c:pt>
                <c:pt idx="214" formatCode="0">
                  <c:v>73.58751617360302</c:v>
                </c:pt>
                <c:pt idx="215" formatCode="0">
                  <c:v>73.58751617360302</c:v>
                </c:pt>
                <c:pt idx="216" formatCode="0">
                  <c:v>73.58751617360302</c:v>
                </c:pt>
                <c:pt idx="217" formatCode="0">
                  <c:v>73.58751617360302</c:v>
                </c:pt>
                <c:pt idx="218" formatCode="0">
                  <c:v>73.58751617360302</c:v>
                </c:pt>
                <c:pt idx="219" formatCode="0">
                  <c:v>73.58751617360302</c:v>
                </c:pt>
                <c:pt idx="220" formatCode="0">
                  <c:v>73.58751617360302</c:v>
                </c:pt>
                <c:pt idx="221" formatCode="0">
                  <c:v>73.58751617360302</c:v>
                </c:pt>
                <c:pt idx="222" formatCode="0">
                  <c:v>73.58751617360302</c:v>
                </c:pt>
                <c:pt idx="223" formatCode="0">
                  <c:v>73.58751617360302</c:v>
                </c:pt>
                <c:pt idx="224" formatCode="0">
                  <c:v>73.58751617360302</c:v>
                </c:pt>
                <c:pt idx="225" formatCode="0">
                  <c:v>73.58751617360302</c:v>
                </c:pt>
                <c:pt idx="226" formatCode="0">
                  <c:v>73.58751617360302</c:v>
                </c:pt>
                <c:pt idx="227" formatCode="0">
                  <c:v>73.58751617360302</c:v>
                </c:pt>
                <c:pt idx="228" formatCode="0">
                  <c:v>73.58751617360302</c:v>
                </c:pt>
                <c:pt idx="229" formatCode="0">
                  <c:v>73.58751617360302</c:v>
                </c:pt>
                <c:pt idx="230" formatCode="0">
                  <c:v>73.58751617360302</c:v>
                </c:pt>
                <c:pt idx="231" formatCode="0">
                  <c:v>73.58751617360302</c:v>
                </c:pt>
                <c:pt idx="232" formatCode="0">
                  <c:v>73.58751617360302</c:v>
                </c:pt>
                <c:pt idx="233" formatCode="0">
                  <c:v>73.58751617360302</c:v>
                </c:pt>
                <c:pt idx="234" formatCode="0">
                  <c:v>73.58751617360302</c:v>
                </c:pt>
                <c:pt idx="235" formatCode="0">
                  <c:v>73.58751617360302</c:v>
                </c:pt>
                <c:pt idx="236" formatCode="0">
                  <c:v>73.58751617360302</c:v>
                </c:pt>
                <c:pt idx="237" formatCode="0">
                  <c:v>73.58751617360302</c:v>
                </c:pt>
                <c:pt idx="238" formatCode="0">
                  <c:v>73.58751617360302</c:v>
                </c:pt>
                <c:pt idx="239" formatCode="0">
                  <c:v>73.58751617360302</c:v>
                </c:pt>
                <c:pt idx="240" formatCode="0">
                  <c:v>73.58751617360302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0236040"/>
        <c:axId val="2140211800"/>
      </c:barChart>
      <c:lineChart>
        <c:grouping val="standard"/>
        <c:varyColors val="0"/>
        <c:ser>
          <c:idx val="0"/>
          <c:order val="0"/>
          <c:tx>
            <c:strRef>
              <c:f>'D-fir Even T40H80U75'!$AJ$77</c:f>
              <c:strCache>
                <c:ptCount val="1"/>
                <c:pt idx="0">
                  <c:v>Let-grow forest</c:v>
                </c:pt>
              </c:strCache>
            </c:strRef>
          </c:tx>
          <c:marker>
            <c:symbol val="none"/>
          </c:marker>
          <c:cat>
            <c:numRef>
              <c:f>'D-fir Even T40H80U75'!$AE$78:$AE$318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'D-fir Even T40H80U75'!$AJ$78:$AJ$318</c:f>
              <c:numCache>
                <c:formatCode>0</c:formatCode>
                <c:ptCount val="24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55.74663608176077</c:v>
                </c:pt>
                <c:pt idx="42">
                  <c:v>59.24762029036885</c:v>
                </c:pt>
                <c:pt idx="43">
                  <c:v>62.74860449897693</c:v>
                </c:pt>
                <c:pt idx="44">
                  <c:v>66.24958870758502</c:v>
                </c:pt>
                <c:pt idx="45">
                  <c:v>69.75057291619311</c:v>
                </c:pt>
                <c:pt idx="46">
                  <c:v>73.2515571248012</c:v>
                </c:pt>
                <c:pt idx="47">
                  <c:v>76.75254133340928</c:v>
                </c:pt>
                <c:pt idx="48">
                  <c:v>80.25352554201737</c:v>
                </c:pt>
                <c:pt idx="49">
                  <c:v>83.75450975062545</c:v>
                </c:pt>
                <c:pt idx="50">
                  <c:v>87.25549395923354</c:v>
                </c:pt>
                <c:pt idx="51">
                  <c:v>90.75647816784164</c:v>
                </c:pt>
                <c:pt idx="52">
                  <c:v>94.25746237644972</c:v>
                </c:pt>
                <c:pt idx="53">
                  <c:v>97.75844658505781</c:v>
                </c:pt>
                <c:pt idx="54">
                  <c:v>101.2594307936659</c:v>
                </c:pt>
                <c:pt idx="55">
                  <c:v>104.760415002274</c:v>
                </c:pt>
                <c:pt idx="56">
                  <c:v>108.2613992108821</c:v>
                </c:pt>
                <c:pt idx="57">
                  <c:v>111.7623834194902</c:v>
                </c:pt>
                <c:pt idx="58">
                  <c:v>115.2633676280983</c:v>
                </c:pt>
                <c:pt idx="59">
                  <c:v>118.7643518367063</c:v>
                </c:pt>
                <c:pt idx="60">
                  <c:v>122.2653360453144</c:v>
                </c:pt>
                <c:pt idx="61">
                  <c:v>125.7663202539225</c:v>
                </c:pt>
                <c:pt idx="62">
                  <c:v>129.2673044625306</c:v>
                </c:pt>
                <c:pt idx="63">
                  <c:v>132.7682886711387</c:v>
                </c:pt>
                <c:pt idx="64">
                  <c:v>136.2692728797468</c:v>
                </c:pt>
                <c:pt idx="65">
                  <c:v>139.7702570883549</c:v>
                </c:pt>
                <c:pt idx="66">
                  <c:v>143.271241296963</c:v>
                </c:pt>
                <c:pt idx="67">
                  <c:v>146.772225505571</c:v>
                </c:pt>
                <c:pt idx="68">
                  <c:v>150.2732097141791</c:v>
                </c:pt>
                <c:pt idx="69">
                  <c:v>153.7741939227872</c:v>
                </c:pt>
                <c:pt idx="70">
                  <c:v>157.2751781313953</c:v>
                </c:pt>
                <c:pt idx="71">
                  <c:v>160.7761623400034</c:v>
                </c:pt>
                <c:pt idx="72">
                  <c:v>164.2771465486115</c:v>
                </c:pt>
                <c:pt idx="73">
                  <c:v>167.7781307572196</c:v>
                </c:pt>
                <c:pt idx="74">
                  <c:v>171.2791149658277</c:v>
                </c:pt>
                <c:pt idx="75">
                  <c:v>174.7800991744357</c:v>
                </c:pt>
                <c:pt idx="76">
                  <c:v>178.2810833830438</c:v>
                </c:pt>
                <c:pt idx="77">
                  <c:v>181.7820675916519</c:v>
                </c:pt>
                <c:pt idx="78">
                  <c:v>185.28305180026</c:v>
                </c:pt>
                <c:pt idx="79">
                  <c:v>188.7840360088681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  <c:pt idx="161">
                  <c:v>249.6906745755</c:v>
                </c:pt>
                <c:pt idx="162">
                  <c:v>249.8689494383705</c:v>
                </c:pt>
                <c:pt idx="163">
                  <c:v>250.0420365953062</c:v>
                </c:pt>
                <c:pt idx="164">
                  <c:v>250.2100846602024</c:v>
                </c:pt>
                <c:pt idx="165">
                  <c:v>250.3732381272869</c:v>
                </c:pt>
                <c:pt idx="166">
                  <c:v>250.5316374771345</c:v>
                </c:pt>
                <c:pt idx="167">
                  <c:v>250.6854192804525</c:v>
                </c:pt>
                <c:pt idx="168">
                  <c:v>250.8347162996535</c:v>
                </c:pt>
                <c:pt idx="169">
                  <c:v>250.9796575882306</c:v>
                </c:pt>
                <c:pt idx="170">
                  <c:v>251.1203685879546</c:v>
                </c:pt>
                <c:pt idx="171">
                  <c:v>251.2569712239139</c:v>
                </c:pt>
                <c:pt idx="172">
                  <c:v>251.38958399742</c:v>
                </c:pt>
                <c:pt idx="173">
                  <c:v>251.5183220768023</c:v>
                </c:pt>
                <c:pt idx="174">
                  <c:v>251.6432973861198</c:v>
                </c:pt>
                <c:pt idx="175">
                  <c:v>251.7646186918149</c:v>
                </c:pt>
                <c:pt idx="176">
                  <c:v>251.882391687339</c:v>
                </c:pt>
                <c:pt idx="177">
                  <c:v>251.9967190757788</c:v>
                </c:pt>
                <c:pt idx="178">
                  <c:v>252.1077006505136</c:v>
                </c:pt>
                <c:pt idx="179">
                  <c:v>252.2154333739349</c:v>
                </c:pt>
                <c:pt idx="180">
                  <c:v>252.3200114542595</c:v>
                </c:pt>
                <c:pt idx="181">
                  <c:v>252.4215264204682</c:v>
                </c:pt>
                <c:pt idx="182">
                  <c:v>252.5200671954038</c:v>
                </c:pt>
                <c:pt idx="183">
                  <c:v>252.6157201670591</c:v>
                </c:pt>
                <c:pt idx="184">
                  <c:v>252.708569258091</c:v>
                </c:pt>
                <c:pt idx="185">
                  <c:v>252.7986959935914</c:v>
                </c:pt>
                <c:pt idx="186">
                  <c:v>252.8861795671506</c:v>
                </c:pt>
                <c:pt idx="187">
                  <c:v>252.9710969052446</c:v>
                </c:pt>
                <c:pt idx="188">
                  <c:v>253.0535227299816</c:v>
                </c:pt>
                <c:pt idx="189">
                  <c:v>253.1335296202404</c:v>
                </c:pt>
                <c:pt idx="190">
                  <c:v>253.2111880712334</c:v>
                </c:pt>
                <c:pt idx="191">
                  <c:v>253.2865665525292</c:v>
                </c:pt>
                <c:pt idx="192">
                  <c:v>253.3597315645651</c:v>
                </c:pt>
                <c:pt idx="193">
                  <c:v>253.4307476936845</c:v>
                </c:pt>
                <c:pt idx="194">
                  <c:v>253.4996776657306</c:v>
                </c:pt>
                <c:pt idx="195">
                  <c:v>253.5665823982283</c:v>
                </c:pt>
                <c:pt idx="196">
                  <c:v>253.6315210511866</c:v>
                </c:pt>
                <c:pt idx="197">
                  <c:v>253.6945510765527</c:v>
                </c:pt>
                <c:pt idx="198">
                  <c:v>253.7557282663483</c:v>
                </c:pt>
                <c:pt idx="199">
                  <c:v>253.8151067995198</c:v>
                </c:pt>
                <c:pt idx="200">
                  <c:v>253.8727392875311</c:v>
                </c:pt>
                <c:pt idx="201">
                  <c:v>253.9286768187306</c:v>
                </c:pt>
                <c:pt idx="202">
                  <c:v>253.9829690015198</c:v>
                </c:pt>
                <c:pt idx="203">
                  <c:v>254.0356640063527</c:v>
                </c:pt>
                <c:pt idx="204">
                  <c:v>254.0868086065963</c:v>
                </c:pt>
                <c:pt idx="205">
                  <c:v>254.1364482182776</c:v>
                </c:pt>
                <c:pt idx="206">
                  <c:v>254.1846269387444</c:v>
                </c:pt>
                <c:pt idx="207">
                  <c:v>254.2313875842706</c:v>
                </c:pt>
                <c:pt idx="208">
                  <c:v>254.2767717266265</c:v>
                </c:pt>
                <c:pt idx="209">
                  <c:v>254.3208197286451</c:v>
                </c:pt>
                <c:pt idx="210">
                  <c:v>254.3635707788073</c:v>
                </c:pt>
                <c:pt idx="211">
                  <c:v>254.4050629248708</c:v>
                </c:pt>
                <c:pt idx="212">
                  <c:v>254.4453331065687</c:v>
                </c:pt>
                <c:pt idx="213">
                  <c:v>254.4844171874</c:v>
                </c:pt>
                <c:pt idx="214">
                  <c:v>254.5223499855358</c:v>
                </c:pt>
                <c:pt idx="215">
                  <c:v>254.5591653038653</c:v>
                </c:pt>
                <c:pt idx="216">
                  <c:v>254.5948959592025</c:v>
                </c:pt>
                <c:pt idx="217">
                  <c:v>254.6295738106761</c:v>
                </c:pt>
                <c:pt idx="218">
                  <c:v>254.6632297873243</c:v>
                </c:pt>
                <c:pt idx="219">
                  <c:v>254.6958939149153</c:v>
                </c:pt>
                <c:pt idx="220">
                  <c:v>254.7275953420134</c:v>
                </c:pt>
                <c:pt idx="221">
                  <c:v>254.7583623653123</c:v>
                </c:pt>
                <c:pt idx="222">
                  <c:v>254.7882224542527</c:v>
                </c:pt>
                <c:pt idx="223">
                  <c:v>254.8172022749468</c:v>
                </c:pt>
                <c:pt idx="224">
                  <c:v>254.8453277134235</c:v>
                </c:pt>
                <c:pt idx="225">
                  <c:v>254.8726238982181</c:v>
                </c:pt>
                <c:pt idx="226">
                  <c:v>254.89911522232</c:v>
                </c:pt>
                <c:pt idx="227">
                  <c:v>254.9248253644975</c:v>
                </c:pt>
                <c:pt idx="228">
                  <c:v>254.9497773100163</c:v>
                </c:pt>
                <c:pt idx="229">
                  <c:v>254.9739933707691</c:v>
                </c:pt>
                <c:pt idx="230">
                  <c:v>254.9974952048303</c:v>
                </c:pt>
                <c:pt idx="231">
                  <c:v>255.0203038354545</c:v>
                </c:pt>
                <c:pt idx="232">
                  <c:v>255.0424396695305</c:v>
                </c:pt>
                <c:pt idx="233">
                  <c:v>255.0639225155099</c:v>
                </c:pt>
                <c:pt idx="234">
                  <c:v>255.0847716008205</c:v>
                </c:pt>
                <c:pt idx="235">
                  <c:v>255.1050055887828</c:v>
                </c:pt>
                <c:pt idx="236">
                  <c:v>255.1246425950397</c:v>
                </c:pt>
                <c:pt idx="237">
                  <c:v>255.1437002035162</c:v>
                </c:pt>
                <c:pt idx="238">
                  <c:v>255.1621954819195</c:v>
                </c:pt>
                <c:pt idx="239">
                  <c:v>255.1801449967939</c:v>
                </c:pt>
                <c:pt idx="240">
                  <c:v>255.1975648281427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236040"/>
        <c:axId val="2140211800"/>
      </c:lineChart>
      <c:catAx>
        <c:axId val="214023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0211800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2140211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Climate Benefits in Tonnes of Carbon per Hectare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0236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342479755953"/>
          <c:y val="0.0871046462703612"/>
          <c:w val="0.302327350438223"/>
          <c:h val="0.853028532723732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'Uneven D-fir'!$CJ$77</c:f>
              <c:strCache>
                <c:ptCount val="1"/>
                <c:pt idx="0">
                  <c:v>Logging slash left </c:v>
                </c:pt>
              </c:strCache>
            </c:strRef>
          </c:tx>
          <c:marker>
            <c:symbol val="none"/>
          </c:marker>
          <c:val>
            <c:numRef>
              <c:f>'Uneven D-fir'!$CJ$78:$CJ$318</c:f>
              <c:numCache>
                <c:formatCode>General</c:formatCode>
                <c:ptCount val="241"/>
                <c:pt idx="40" formatCode="0">
                  <c:v>6.284222892417835</c:v>
                </c:pt>
                <c:pt idx="41" formatCode="0">
                  <c:v>6.070159190847558</c:v>
                </c:pt>
                <c:pt idx="42" formatCode="0">
                  <c:v>5.863387284796701</c:v>
                </c:pt>
                <c:pt idx="43" formatCode="0">
                  <c:v>5.663658788941143</c:v>
                </c:pt>
                <c:pt idx="44" formatCode="0">
                  <c:v>5.470733778872745</c:v>
                </c:pt>
                <c:pt idx="45" formatCode="0">
                  <c:v>5.284380502889487</c:v>
                </c:pt>
                <c:pt idx="46" formatCode="0">
                  <c:v>5.1043751036031</c:v>
                </c:pt>
                <c:pt idx="47" formatCode="0">
                  <c:v>4.930501349029758</c:v>
                </c:pt>
                <c:pt idx="48" formatCode="0">
                  <c:v>4.762550372840803</c:v>
                </c:pt>
                <c:pt idx="49" formatCode="0">
                  <c:v>4.600320423461499</c:v>
                </c:pt>
                <c:pt idx="50" formatCode="0">
                  <c:v>4.443616621716392</c:v>
                </c:pt>
                <c:pt idx="51" formatCode="0">
                  <c:v>4.292250726730154</c:v>
                </c:pt>
                <c:pt idx="52" formatCode="0">
                  <c:v>4.146040909802725</c:v>
                </c:pt>
                <c:pt idx="53" formatCode="0">
                  <c:v>4.004811535987073</c:v>
                </c:pt>
                <c:pt idx="54" formatCode="0">
                  <c:v>3.868392953107225</c:v>
                </c:pt>
                <c:pt idx="55" formatCode="0">
                  <c:v>3.736621287963135</c:v>
                </c:pt>
                <c:pt idx="56" formatCode="0">
                  <c:v>3.609338249477538</c:v>
                </c:pt>
                <c:pt idx="57" formatCode="0">
                  <c:v>3.486390938548362</c:v>
                </c:pt>
                <c:pt idx="58" formatCode="0">
                  <c:v>3.367631664378251</c:v>
                </c:pt>
                <c:pt idx="59" formatCode="0">
                  <c:v>3.252917767060596</c:v>
                </c:pt>
                <c:pt idx="60" formatCode="0">
                  <c:v>3.142111446208917</c:v>
                </c:pt>
                <c:pt idx="61" formatCode="0">
                  <c:v>3.035079595423779</c:v>
                </c:pt>
                <c:pt idx="62" formatCode="0">
                  <c:v>2.931693642398351</c:v>
                </c:pt>
                <c:pt idx="63" formatCode="0">
                  <c:v>2.831829394470572</c:v>
                </c:pt>
                <c:pt idx="64" formatCode="0">
                  <c:v>2.735366889436372</c:v>
                </c:pt>
                <c:pt idx="65" formatCode="0">
                  <c:v>2.642190251444743</c:v>
                </c:pt>
                <c:pt idx="66" formatCode="0">
                  <c:v>2.55218755180155</c:v>
                </c:pt>
                <c:pt idx="67" formatCode="0">
                  <c:v>2.465250674514879</c:v>
                </c:pt>
                <c:pt idx="68" formatCode="0">
                  <c:v>2.381275186420401</c:v>
                </c:pt>
                <c:pt idx="69" formatCode="0">
                  <c:v>2.30016021173075</c:v>
                </c:pt>
                <c:pt idx="70" formatCode="0">
                  <c:v>2.221808310858196</c:v>
                </c:pt>
                <c:pt idx="71" formatCode="0">
                  <c:v>2.146125363365078</c:v>
                </c:pt>
                <c:pt idx="72" formatCode="0">
                  <c:v>2.073020454901363</c:v>
                </c:pt>
                <c:pt idx="73" formatCode="0">
                  <c:v>2.002405767993536</c:v>
                </c:pt>
                <c:pt idx="74" formatCode="0">
                  <c:v>1.934196476553612</c:v>
                </c:pt>
                <c:pt idx="75" formatCode="0">
                  <c:v>1.868310643981567</c:v>
                </c:pt>
                <c:pt idx="76" formatCode="0">
                  <c:v>1.80466912473877</c:v>
                </c:pt>
                <c:pt idx="77" formatCode="0">
                  <c:v>1.743195469274181</c:v>
                </c:pt>
                <c:pt idx="78" formatCode="0">
                  <c:v>1.683815832189126</c:v>
                </c:pt>
                <c:pt idx="79" formatCode="0">
                  <c:v>1.626458883530298</c:v>
                </c:pt>
                <c:pt idx="80" formatCode="0">
                  <c:v>8.573024140320612</c:v>
                </c:pt>
                <c:pt idx="81" formatCode="0">
                  <c:v>8.280995465885374</c:v>
                </c:pt>
                <c:pt idx="82" formatCode="0">
                  <c:v>7.998914360160608</c:v>
                </c:pt>
                <c:pt idx="83" formatCode="0">
                  <c:v>7.726441972437767</c:v>
                </c:pt>
                <c:pt idx="84" formatCode="0">
                  <c:v>7.46325099450738</c:v>
                </c:pt>
                <c:pt idx="85" formatCode="0">
                  <c:v>7.209025267479161</c:v>
                </c:pt>
                <c:pt idx="86" formatCode="0">
                  <c:v>6.963459401995273</c:v>
                </c:pt>
                <c:pt idx="87" formatCode="0">
                  <c:v>6.726258411380514</c:v>
                </c:pt>
                <c:pt idx="88" formatCode="0">
                  <c:v>6.497137357288759</c:v>
                </c:pt>
                <c:pt idx="89" formatCode="0">
                  <c:v>6.275821007419976</c:v>
                </c:pt>
                <c:pt idx="90" formatCode="0">
                  <c:v>6.062043504896677</c:v>
                </c:pt>
                <c:pt idx="91" formatCode="0">
                  <c:v>5.8555480489026</c:v>
                </c:pt>
                <c:pt idx="92" formatCode="0">
                  <c:v>5.656086586200019</c:v>
                </c:pt>
                <c:pt idx="93" formatCode="0">
                  <c:v>5.46341951315511</c:v>
                </c:pt>
                <c:pt idx="94" formatCode="0">
                  <c:v>5.277315387913413</c:v>
                </c:pt>
                <c:pt idx="95" formatCode="0">
                  <c:v>5.097550652379679</c:v>
                </c:pt>
                <c:pt idx="96" formatCode="0">
                  <c:v>4.923909363668079</c:v>
                </c:pt>
                <c:pt idx="97" formatCode="0">
                  <c:v>4.756182934700217</c:v>
                </c:pt>
                <c:pt idx="98" formatCode="0">
                  <c:v>4.594169883639325</c:v>
                </c:pt>
                <c:pt idx="99" formatCode="0">
                  <c:v>4.437675591859655</c:v>
                </c:pt>
                <c:pt idx="100" formatCode="0">
                  <c:v>11.28848048737646</c:v>
                </c:pt>
                <c:pt idx="101" formatCode="0">
                  <c:v>10.90395340111617</c:v>
                </c:pt>
                <c:pt idx="102" formatCode="0">
                  <c:v>10.53252471904174</c:v>
                </c:pt>
                <c:pt idx="103" formatCode="0">
                  <c:v>10.17374826142136</c:v>
                </c:pt>
                <c:pt idx="104" formatCode="0">
                  <c:v>9.827193047042883</c:v>
                </c:pt>
                <c:pt idx="105" formatCode="0">
                  <c:v>9.49244277549637</c:v>
                </c:pt>
                <c:pt idx="106" formatCode="0">
                  <c:v>9.169095327092133</c:v>
                </c:pt>
                <c:pt idx="107" formatCode="0">
                  <c:v>8.85676227981333</c:v>
                </c:pt>
                <c:pt idx="108" formatCode="0">
                  <c:v>8.555068442722937</c:v>
                </c:pt>
                <c:pt idx="109" formatCode="0">
                  <c:v>8.263651405264589</c:v>
                </c:pt>
                <c:pt idx="110" formatCode="0">
                  <c:v>7.982161101915919</c:v>
                </c:pt>
                <c:pt idx="111" formatCode="0">
                  <c:v>7.71025939167136</c:v>
                </c:pt>
                <c:pt idx="112" formatCode="0">
                  <c:v>7.447619651849348</c:v>
                </c:pt>
                <c:pt idx="113" formatCode="0">
                  <c:v>7.193926385735896</c:v>
                </c:pt>
                <c:pt idx="114" formatCode="0">
                  <c:v>6.948874843593313</c:v>
                </c:pt>
                <c:pt idx="115" formatCode="0">
                  <c:v>6.712170656578735</c:v>
                </c:pt>
                <c:pt idx="116" formatCode="0">
                  <c:v>6.483529483132733</c:v>
                </c:pt>
                <c:pt idx="117" formatCode="0">
                  <c:v>6.262676667413235</c:v>
                </c:pt>
                <c:pt idx="118" formatCode="0">
                  <c:v>6.049346909364425</c:v>
                </c:pt>
                <c:pt idx="119" formatCode="0">
                  <c:v>5.843283946024334</c:v>
                </c:pt>
                <c:pt idx="120" formatCode="0">
                  <c:v>12.64620866090439</c:v>
                </c:pt>
                <c:pt idx="121" formatCode="0">
                  <c:v>12.21543236873157</c:v>
                </c:pt>
                <c:pt idx="122" formatCode="0">
                  <c:v>11.7993298984823</c:v>
                </c:pt>
                <c:pt idx="123" formatCode="0">
                  <c:v>11.39740140591316</c:v>
                </c:pt>
                <c:pt idx="124" formatCode="0">
                  <c:v>11.00916407331064</c:v>
                </c:pt>
                <c:pt idx="125" formatCode="0">
                  <c:v>10.63415152950497</c:v>
                </c:pt>
                <c:pt idx="126" formatCode="0">
                  <c:v>10.27191328964057</c:v>
                </c:pt>
                <c:pt idx="127" formatCode="0">
                  <c:v>9.92201421402974</c:v>
                </c:pt>
                <c:pt idx="128" formatCode="0">
                  <c:v>9.584033985440026</c:v>
                </c:pt>
                <c:pt idx="129" formatCode="0">
                  <c:v>9.257566604186896</c:v>
                </c:pt>
                <c:pt idx="130" formatCode="0">
                  <c:v>8.942219900425538</c:v>
                </c:pt>
                <c:pt idx="131" formatCode="0">
                  <c:v>8.637615063055742</c:v>
                </c:pt>
                <c:pt idx="132" formatCode="0">
                  <c:v>8.343386184674013</c:v>
                </c:pt>
                <c:pt idx="133" formatCode="0">
                  <c:v>8.05917982202629</c:v>
                </c:pt>
                <c:pt idx="134" formatCode="0">
                  <c:v>7.784654571433263</c:v>
                </c:pt>
                <c:pt idx="135" formatCode="0">
                  <c:v>7.519480658678264</c:v>
                </c:pt>
                <c:pt idx="136" formatCode="0">
                  <c:v>7.263339542865062</c:v>
                </c:pt>
                <c:pt idx="137" formatCode="0">
                  <c:v>7.015923533769744</c:v>
                </c:pt>
                <c:pt idx="138" formatCode="0">
                  <c:v>6.776935422226975</c:v>
                </c:pt>
                <c:pt idx="139" formatCode="0">
                  <c:v>6.546088123106672</c:v>
                </c:pt>
                <c:pt idx="140" formatCode="0">
                  <c:v>13.32507274766835</c:v>
                </c:pt>
                <c:pt idx="141" formatCode="0">
                  <c:v>12.87117185253927</c:v>
                </c:pt>
                <c:pt idx="142" formatCode="0">
                  <c:v>12.43273248820258</c:v>
                </c:pt>
                <c:pt idx="143" formatCode="0">
                  <c:v>12.00922797815906</c:v>
                </c:pt>
                <c:pt idx="144" formatCode="0">
                  <c:v>11.60014958644451</c:v>
                </c:pt>
                <c:pt idx="145" formatCode="0">
                  <c:v>11.20500590650928</c:v>
                </c:pt>
                <c:pt idx="146" formatCode="0">
                  <c:v>10.82332227091478</c:v>
                </c:pt>
                <c:pt idx="147" formatCode="0">
                  <c:v>10.45464018113795</c:v>
                </c:pt>
                <c:pt idx="148" formatCode="0">
                  <c:v>10.09851675679857</c:v>
                </c:pt>
                <c:pt idx="149" formatCode="0">
                  <c:v>9.75452420364805</c:v>
                </c:pt>
                <c:pt idx="150" formatCode="0">
                  <c:v>9.422249299680348</c:v>
                </c:pt>
                <c:pt idx="151" formatCode="0">
                  <c:v>9.10129289874793</c:v>
                </c:pt>
                <c:pt idx="152" formatCode="0">
                  <c:v>8.791269451086345</c:v>
                </c:pt>
                <c:pt idx="153" formatCode="0">
                  <c:v>8.491806540171485</c:v>
                </c:pt>
                <c:pt idx="154" formatCode="0">
                  <c:v>8.20254443535324</c:v>
                </c:pt>
                <c:pt idx="155" formatCode="0">
                  <c:v>7.923135659728027</c:v>
                </c:pt>
                <c:pt idx="156" formatCode="0">
                  <c:v>7.653244572731225</c:v>
                </c:pt>
                <c:pt idx="157" formatCode="0">
                  <c:v>7.392546966947998</c:v>
                </c:pt>
                <c:pt idx="158" formatCode="0">
                  <c:v>7.14072967865825</c:v>
                </c:pt>
                <c:pt idx="159" formatCode="0">
                  <c:v>6.897490211647843</c:v>
                </c:pt>
                <c:pt idx="160" formatCode="0">
                  <c:v>13.66450479105033</c:v>
                </c:pt>
                <c:pt idx="161" formatCode="0">
                  <c:v>13.10419535708612</c:v>
                </c:pt>
                <c:pt idx="162" formatCode="0">
                  <c:v>12.65781835673778</c:v>
                </c:pt>
                <c:pt idx="163" formatCode="0">
                  <c:v>12.22664659570481</c:v>
                </c:pt>
                <c:pt idx="164" formatCode="0">
                  <c:v>11.81016212771656</c:v>
                </c:pt>
                <c:pt idx="165" formatCode="0">
                  <c:v>11.40786464965378</c:v>
                </c:pt>
                <c:pt idx="166" formatCode="0">
                  <c:v>11.01927090055809</c:v>
                </c:pt>
                <c:pt idx="167" formatCode="0">
                  <c:v>10.64391408111346</c:v>
                </c:pt>
                <c:pt idx="168" formatCode="0">
                  <c:v>10.28134329290221</c:v>
                </c:pt>
                <c:pt idx="169" formatCode="0">
                  <c:v>9.931122996762041</c:v>
                </c:pt>
                <c:pt idx="170" formatCode="0">
                  <c:v>9.592832489593435</c:v>
                </c:pt>
                <c:pt idx="171" formatCode="0">
                  <c:v>9.266065398988867</c:v>
                </c:pt>
                <c:pt idx="172" formatCode="0">
                  <c:v>8.950429195076843</c:v>
                </c:pt>
                <c:pt idx="173" formatCode="0">
                  <c:v>8.645544718994287</c:v>
                </c:pt>
                <c:pt idx="174" formatCode="0">
                  <c:v>8.351045727420926</c:v>
                </c:pt>
                <c:pt idx="175" formatCode="0">
                  <c:v>8.066578452628485</c:v>
                </c:pt>
                <c:pt idx="176" formatCode="0">
                  <c:v>7.79180117751622</c:v>
                </c:pt>
                <c:pt idx="177" formatCode="0">
                  <c:v>7.526383825122307</c:v>
                </c:pt>
                <c:pt idx="178" formatCode="0">
                  <c:v>7.270007562117978</c:v>
                </c:pt>
                <c:pt idx="179" formatCode="0">
                  <c:v>7.022364415808105</c:v>
                </c:pt>
                <c:pt idx="180" formatCode="0">
                  <c:v>13.7851253213943</c:v>
                </c:pt>
                <c:pt idx="181" formatCode="0">
                  <c:v>13.31555334671654</c:v>
                </c:pt>
                <c:pt idx="182" formatCode="0">
                  <c:v>12.86197671733032</c:v>
                </c:pt>
                <c:pt idx="183" formatCode="0">
                  <c:v>12.42385057305489</c:v>
                </c:pt>
                <c:pt idx="184" formatCode="0">
                  <c:v>12.00064861364747</c:v>
                </c:pt>
                <c:pt idx="185" formatCode="0">
                  <c:v>11.59186246658368</c:v>
                </c:pt>
                <c:pt idx="186" formatCode="0">
                  <c:v>11.19700107637354</c:v>
                </c:pt>
                <c:pt idx="187" formatCode="0">
                  <c:v>10.81559011467981</c:v>
                </c:pt>
                <c:pt idx="188" formatCode="0">
                  <c:v>10.44717141052966</c:v>
                </c:pt>
                <c:pt idx="189" formatCode="0">
                  <c:v>10.09130239993562</c:v>
                </c:pt>
                <c:pt idx="190" formatCode="0">
                  <c:v>9.747555594264298</c:v>
                </c:pt>
                <c:pt idx="191" formatCode="0">
                  <c:v>9.415518066714497</c:v>
                </c:pt>
                <c:pt idx="192" formatCode="0">
                  <c:v>9.09479095628776</c:v>
                </c:pt>
                <c:pt idx="193" formatCode="0">
                  <c:v>8.784988988655485</c:v>
                </c:pt>
                <c:pt idx="194" formatCode="0">
                  <c:v>8.48574001334707</c:v>
                </c:pt>
                <c:pt idx="195" formatCode="0">
                  <c:v>8.196684556703138</c:v>
                </c:pt>
                <c:pt idx="196" formatCode="0">
                  <c:v>7.917475390056804</c:v>
                </c:pt>
                <c:pt idx="197" formatCode="0">
                  <c:v>7.64777711262428</c:v>
                </c:pt>
                <c:pt idx="198" formatCode="0">
                  <c:v>7.387265748603751</c:v>
                </c:pt>
                <c:pt idx="199" formatCode="0">
                  <c:v>7.135628357998559</c:v>
                </c:pt>
                <c:pt idx="200" formatCode="0">
                  <c:v>13.89453107791331</c:v>
                </c:pt>
                <c:pt idx="201" formatCode="0">
                  <c:v>13.42123234153176</c:v>
                </c:pt>
                <c:pt idx="202" formatCode="0">
                  <c:v>12.96405589762659</c:v>
                </c:pt>
                <c:pt idx="203" formatCode="0">
                  <c:v>12.52245256172992</c:v>
                </c:pt>
                <c:pt idx="204" formatCode="0">
                  <c:v>12.09589185661293</c:v>
                </c:pt>
                <c:pt idx="205" formatCode="0">
                  <c:v>11.68386137504863</c:v>
                </c:pt>
                <c:pt idx="206" formatCode="0">
                  <c:v>11.28586616428127</c:v>
                </c:pt>
                <c:pt idx="207" formatCode="0">
                  <c:v>10.90142813146298</c:v>
                </c:pt>
                <c:pt idx="208" formatCode="0">
                  <c:v>10.53008546934339</c:v>
                </c:pt>
                <c:pt idx="209" formatCode="0">
                  <c:v>10.17139210152241</c:v>
                </c:pt>
                <c:pt idx="210" formatCode="0">
                  <c:v>9.824917146599729</c:v>
                </c:pt>
                <c:pt idx="211" formatCode="0">
                  <c:v>9.49024440057731</c:v>
                </c:pt>
                <c:pt idx="212" formatCode="0">
                  <c:v>9.166971836893218</c:v>
                </c:pt>
                <c:pt idx="213" formatCode="0">
                  <c:v>8.854711123486083</c:v>
                </c:pt>
                <c:pt idx="214" formatCode="0">
                  <c:v>8.55308715631014</c:v>
                </c:pt>
                <c:pt idx="215" formatCode="0">
                  <c:v>8.261737608740464</c:v>
                </c:pt>
                <c:pt idx="216" formatCode="0">
                  <c:v>7.980312496327096</c:v>
                </c:pt>
                <c:pt idx="217" formatCode="0">
                  <c:v>7.708473756375267</c:v>
                </c:pt>
                <c:pt idx="218" formatCode="0">
                  <c:v>7.445894841846638</c:v>
                </c:pt>
                <c:pt idx="219" formatCode="0">
                  <c:v>7.192260329093786</c:v>
                </c:pt>
                <c:pt idx="220" formatCode="0">
                  <c:v>13.94923395617281</c:v>
                </c:pt>
                <c:pt idx="221" formatCode="0">
                  <c:v>13.47407183893936</c:v>
                </c:pt>
                <c:pt idx="222" formatCode="0">
                  <c:v>13.01509548777473</c:v>
                </c:pt>
                <c:pt idx="223" formatCode="0">
                  <c:v>12.57175355606744</c:v>
                </c:pt>
                <c:pt idx="224" formatCode="0">
                  <c:v>12.14351347809566</c:v>
                </c:pt>
                <c:pt idx="225" formatCode="0">
                  <c:v>11.7298608292811</c:v>
                </c:pt>
                <c:pt idx="226" formatCode="0">
                  <c:v>11.33029870823513</c:v>
                </c:pt>
                <c:pt idx="227" formatCode="0">
                  <c:v>10.94434713985456</c:v>
                </c:pt>
                <c:pt idx="228" formatCode="0">
                  <c:v>10.57154249875025</c:v>
                </c:pt>
                <c:pt idx="229" formatCode="0">
                  <c:v>10.21143695231581</c:v>
                </c:pt>
                <c:pt idx="230" formatCode="0">
                  <c:v>9.86359792276744</c:v>
                </c:pt>
                <c:pt idx="231" formatCode="0">
                  <c:v>9.527607567508717</c:v>
                </c:pt>
                <c:pt idx="232" formatCode="0">
                  <c:v>9.203062277195947</c:v>
                </c:pt>
                <c:pt idx="233" formatCode="0">
                  <c:v>8.889572190901382</c:v>
                </c:pt>
                <c:pt idx="234" formatCode="0">
                  <c:v>8.586760727791678</c:v>
                </c:pt>
                <c:pt idx="235" formatCode="0">
                  <c:v>8.294264134759128</c:v>
                </c:pt>
                <c:pt idx="236" formatCode="0">
                  <c:v>8.011731049462243</c:v>
                </c:pt>
                <c:pt idx="237" formatCode="0">
                  <c:v>7.738822078250759</c:v>
                </c:pt>
                <c:pt idx="238" formatCode="0">
                  <c:v>7.475209388468082</c:v>
                </c:pt>
                <c:pt idx="239" formatCode="0">
                  <c:v>7.220576314641399</c:v>
                </c:pt>
                <c:pt idx="240" formatCode="0">
                  <c:v>6.974616978086404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'Uneven D-fir'!$CK$77</c:f>
              <c:strCache>
                <c:ptCount val="1"/>
                <c:pt idx="0">
                  <c:v>Regenerated forest </c:v>
                </c:pt>
              </c:strCache>
            </c:strRef>
          </c:tx>
          <c:marker>
            <c:symbol val="none"/>
          </c:marker>
          <c:val>
            <c:numRef>
              <c:f>'Uneven D-fir'!$CK$78:$CK$318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122.2653360453144</c:v>
                </c:pt>
                <c:pt idx="81" formatCode="0">
                  <c:v>125.7663202539225</c:v>
                </c:pt>
                <c:pt idx="82" formatCode="0">
                  <c:v>129.2673044625306</c:v>
                </c:pt>
                <c:pt idx="83" formatCode="0">
                  <c:v>132.7682886711387</c:v>
                </c:pt>
                <c:pt idx="84" formatCode="0">
                  <c:v>136.2692728797468</c:v>
                </c:pt>
                <c:pt idx="85" formatCode="0">
                  <c:v>139.7702570883549</c:v>
                </c:pt>
                <c:pt idx="86" formatCode="0">
                  <c:v>143.271241296963</c:v>
                </c:pt>
                <c:pt idx="87" formatCode="0">
                  <c:v>146.772225505571</c:v>
                </c:pt>
                <c:pt idx="88" formatCode="0">
                  <c:v>150.2732097141791</c:v>
                </c:pt>
                <c:pt idx="89" formatCode="0">
                  <c:v>153.7741939227872</c:v>
                </c:pt>
                <c:pt idx="90" formatCode="0">
                  <c:v>157.2751781313953</c:v>
                </c:pt>
                <c:pt idx="91" formatCode="0">
                  <c:v>160.7761623400034</c:v>
                </c:pt>
                <c:pt idx="92" formatCode="0">
                  <c:v>164.2771465486115</c:v>
                </c:pt>
                <c:pt idx="93" formatCode="0">
                  <c:v>167.7781307572196</c:v>
                </c:pt>
                <c:pt idx="94" formatCode="0">
                  <c:v>171.2791149658277</c:v>
                </c:pt>
                <c:pt idx="95" formatCode="0">
                  <c:v>174.7800991744357</c:v>
                </c:pt>
                <c:pt idx="96" formatCode="0">
                  <c:v>178.2810833830438</c:v>
                </c:pt>
                <c:pt idx="97" formatCode="0">
                  <c:v>181.7820675916519</c:v>
                </c:pt>
                <c:pt idx="98" formatCode="0">
                  <c:v>185.28305180026</c:v>
                </c:pt>
                <c:pt idx="99" formatCode="0">
                  <c:v>188.7840360088681</c:v>
                </c:pt>
                <c:pt idx="100" formatCode="0">
                  <c:v>122.2653360453144</c:v>
                </c:pt>
                <c:pt idx="101" formatCode="0">
                  <c:v>125.7663202539225</c:v>
                </c:pt>
                <c:pt idx="102" formatCode="0">
                  <c:v>129.2673044625306</c:v>
                </c:pt>
                <c:pt idx="103" formatCode="0">
                  <c:v>132.7682886711387</c:v>
                </c:pt>
                <c:pt idx="104" formatCode="0">
                  <c:v>136.2692728797468</c:v>
                </c:pt>
                <c:pt idx="105" formatCode="0">
                  <c:v>139.7702570883549</c:v>
                </c:pt>
                <c:pt idx="106" formatCode="0">
                  <c:v>143.271241296963</c:v>
                </c:pt>
                <c:pt idx="107" formatCode="0">
                  <c:v>146.772225505571</c:v>
                </c:pt>
                <c:pt idx="108" formatCode="0">
                  <c:v>150.2732097141791</c:v>
                </c:pt>
                <c:pt idx="109" formatCode="0">
                  <c:v>153.7741939227872</c:v>
                </c:pt>
                <c:pt idx="110" formatCode="0">
                  <c:v>157.2751781313953</c:v>
                </c:pt>
                <c:pt idx="111" formatCode="0">
                  <c:v>160.7761623400034</c:v>
                </c:pt>
                <c:pt idx="112" formatCode="0">
                  <c:v>164.2771465486115</c:v>
                </c:pt>
                <c:pt idx="113" formatCode="0">
                  <c:v>167.7781307572196</c:v>
                </c:pt>
                <c:pt idx="114" formatCode="0">
                  <c:v>171.2791149658277</c:v>
                </c:pt>
                <c:pt idx="115" formatCode="0">
                  <c:v>174.7800991744357</c:v>
                </c:pt>
                <c:pt idx="116" formatCode="0">
                  <c:v>178.2810833830438</c:v>
                </c:pt>
                <c:pt idx="117" formatCode="0">
                  <c:v>181.7820675916519</c:v>
                </c:pt>
                <c:pt idx="118" formatCode="0">
                  <c:v>185.28305180026</c:v>
                </c:pt>
                <c:pt idx="119" formatCode="0">
                  <c:v>188.7840360088681</c:v>
                </c:pt>
                <c:pt idx="120" formatCode="0">
                  <c:v>122.2653360453144</c:v>
                </c:pt>
                <c:pt idx="121" formatCode="0">
                  <c:v>125.7663202539225</c:v>
                </c:pt>
                <c:pt idx="122" formatCode="0">
                  <c:v>129.2673044625306</c:v>
                </c:pt>
                <c:pt idx="123" formatCode="0">
                  <c:v>132.7682886711387</c:v>
                </c:pt>
                <c:pt idx="124" formatCode="0">
                  <c:v>136.2692728797468</c:v>
                </c:pt>
                <c:pt idx="125" formatCode="0">
                  <c:v>139.7702570883549</c:v>
                </c:pt>
                <c:pt idx="126" formatCode="0">
                  <c:v>143.271241296963</c:v>
                </c:pt>
                <c:pt idx="127" formatCode="0">
                  <c:v>146.772225505571</c:v>
                </c:pt>
                <c:pt idx="128" formatCode="0">
                  <c:v>150.2732097141791</c:v>
                </c:pt>
                <c:pt idx="129" formatCode="0">
                  <c:v>153.7741939227872</c:v>
                </c:pt>
                <c:pt idx="130" formatCode="0">
                  <c:v>157.2751781313953</c:v>
                </c:pt>
                <c:pt idx="131" formatCode="0">
                  <c:v>160.7761623400034</c:v>
                </c:pt>
                <c:pt idx="132" formatCode="0">
                  <c:v>164.2771465486115</c:v>
                </c:pt>
                <c:pt idx="133" formatCode="0">
                  <c:v>167.7781307572196</c:v>
                </c:pt>
                <c:pt idx="134" formatCode="0">
                  <c:v>171.2791149658277</c:v>
                </c:pt>
                <c:pt idx="135" formatCode="0">
                  <c:v>174.7800991744357</c:v>
                </c:pt>
                <c:pt idx="136" formatCode="0">
                  <c:v>178.2810833830438</c:v>
                </c:pt>
                <c:pt idx="137" formatCode="0">
                  <c:v>181.7820675916519</c:v>
                </c:pt>
                <c:pt idx="138" formatCode="0">
                  <c:v>185.28305180026</c:v>
                </c:pt>
                <c:pt idx="139" formatCode="0">
                  <c:v>188.7840360088681</c:v>
                </c:pt>
                <c:pt idx="140" formatCode="0">
                  <c:v>122.2653360453144</c:v>
                </c:pt>
                <c:pt idx="141" formatCode="0">
                  <c:v>125.7663202539225</c:v>
                </c:pt>
                <c:pt idx="142" formatCode="0">
                  <c:v>129.2673044625306</c:v>
                </c:pt>
                <c:pt idx="143" formatCode="0">
                  <c:v>132.7682886711387</c:v>
                </c:pt>
                <c:pt idx="144" formatCode="0">
                  <c:v>136.2692728797468</c:v>
                </c:pt>
                <c:pt idx="145" formatCode="0">
                  <c:v>139.7702570883549</c:v>
                </c:pt>
                <c:pt idx="146" formatCode="0">
                  <c:v>143.271241296963</c:v>
                </c:pt>
                <c:pt idx="147" formatCode="0">
                  <c:v>146.772225505571</c:v>
                </c:pt>
                <c:pt idx="148" formatCode="0">
                  <c:v>150.2732097141791</c:v>
                </c:pt>
                <c:pt idx="149" formatCode="0">
                  <c:v>153.7741939227872</c:v>
                </c:pt>
                <c:pt idx="150" formatCode="0">
                  <c:v>157.2751781313953</c:v>
                </c:pt>
                <c:pt idx="151" formatCode="0">
                  <c:v>160.7761623400034</c:v>
                </c:pt>
                <c:pt idx="152" formatCode="0">
                  <c:v>164.2771465486115</c:v>
                </c:pt>
                <c:pt idx="153" formatCode="0">
                  <c:v>167.7781307572196</c:v>
                </c:pt>
                <c:pt idx="154" formatCode="0">
                  <c:v>171.2791149658277</c:v>
                </c:pt>
                <c:pt idx="155" formatCode="0">
                  <c:v>174.7800991744357</c:v>
                </c:pt>
                <c:pt idx="156" formatCode="0">
                  <c:v>178.2810833830438</c:v>
                </c:pt>
                <c:pt idx="157" formatCode="0">
                  <c:v>181.7820675916519</c:v>
                </c:pt>
                <c:pt idx="158" formatCode="0">
                  <c:v>185.28305180026</c:v>
                </c:pt>
                <c:pt idx="159" formatCode="0">
                  <c:v>188.7840360088681</c:v>
                </c:pt>
                <c:pt idx="160" formatCode="0">
                  <c:v>122.2653360453144</c:v>
                </c:pt>
                <c:pt idx="161" formatCode="0">
                  <c:v>125.7663202539225</c:v>
                </c:pt>
                <c:pt idx="162" formatCode="0">
                  <c:v>129.2673044625306</c:v>
                </c:pt>
                <c:pt idx="163" formatCode="0">
                  <c:v>132.7682886711387</c:v>
                </c:pt>
                <c:pt idx="164" formatCode="0">
                  <c:v>136.2692728797468</c:v>
                </c:pt>
                <c:pt idx="165" formatCode="0">
                  <c:v>139.7702570883549</c:v>
                </c:pt>
                <c:pt idx="166" formatCode="0">
                  <c:v>143.271241296963</c:v>
                </c:pt>
                <c:pt idx="167" formatCode="0">
                  <c:v>146.772225505571</c:v>
                </c:pt>
                <c:pt idx="168" formatCode="0">
                  <c:v>150.2732097141791</c:v>
                </c:pt>
                <c:pt idx="169" formatCode="0">
                  <c:v>153.7741939227872</c:v>
                </c:pt>
                <c:pt idx="170" formatCode="0">
                  <c:v>157.2751781313953</c:v>
                </c:pt>
                <c:pt idx="171" formatCode="0">
                  <c:v>160.7761623400034</c:v>
                </c:pt>
                <c:pt idx="172" formatCode="0">
                  <c:v>164.2771465486115</c:v>
                </c:pt>
                <c:pt idx="173" formatCode="0">
                  <c:v>167.7781307572196</c:v>
                </c:pt>
                <c:pt idx="174" formatCode="0">
                  <c:v>171.2791149658277</c:v>
                </c:pt>
                <c:pt idx="175" formatCode="0">
                  <c:v>174.7800991744357</c:v>
                </c:pt>
                <c:pt idx="176" formatCode="0">
                  <c:v>178.2810833830438</c:v>
                </c:pt>
                <c:pt idx="177" formatCode="0">
                  <c:v>181.7820675916519</c:v>
                </c:pt>
                <c:pt idx="178" formatCode="0">
                  <c:v>185.28305180026</c:v>
                </c:pt>
                <c:pt idx="179" formatCode="0">
                  <c:v>188.7840360088681</c:v>
                </c:pt>
                <c:pt idx="180" formatCode="0">
                  <c:v>122.2653360453144</c:v>
                </c:pt>
                <c:pt idx="181" formatCode="0">
                  <c:v>125.7663202539225</c:v>
                </c:pt>
                <c:pt idx="182" formatCode="0">
                  <c:v>129.2673044625306</c:v>
                </c:pt>
                <c:pt idx="183" formatCode="0">
                  <c:v>132.7682886711387</c:v>
                </c:pt>
                <c:pt idx="184" formatCode="0">
                  <c:v>136.2692728797468</c:v>
                </c:pt>
                <c:pt idx="185" formatCode="0">
                  <c:v>139.7702570883549</c:v>
                </c:pt>
                <c:pt idx="186" formatCode="0">
                  <c:v>143.271241296963</c:v>
                </c:pt>
                <c:pt idx="187" formatCode="0">
                  <c:v>146.772225505571</c:v>
                </c:pt>
                <c:pt idx="188" formatCode="0">
                  <c:v>150.2732097141791</c:v>
                </c:pt>
                <c:pt idx="189" formatCode="0">
                  <c:v>153.7741939227872</c:v>
                </c:pt>
                <c:pt idx="190" formatCode="0">
                  <c:v>157.2751781313953</c:v>
                </c:pt>
                <c:pt idx="191" formatCode="0">
                  <c:v>160.7761623400034</c:v>
                </c:pt>
                <c:pt idx="192" formatCode="0">
                  <c:v>164.2771465486115</c:v>
                </c:pt>
                <c:pt idx="193" formatCode="0">
                  <c:v>167.7781307572196</c:v>
                </c:pt>
                <c:pt idx="194" formatCode="0">
                  <c:v>171.2791149658277</c:v>
                </c:pt>
                <c:pt idx="195" formatCode="0">
                  <c:v>174.7800991744357</c:v>
                </c:pt>
                <c:pt idx="196" formatCode="0">
                  <c:v>178.2810833830438</c:v>
                </c:pt>
                <c:pt idx="197" formatCode="0">
                  <c:v>181.7820675916519</c:v>
                </c:pt>
                <c:pt idx="198" formatCode="0">
                  <c:v>185.28305180026</c:v>
                </c:pt>
                <c:pt idx="199" formatCode="0">
                  <c:v>188.7840360088681</c:v>
                </c:pt>
                <c:pt idx="200" formatCode="0">
                  <c:v>122.2653360453144</c:v>
                </c:pt>
                <c:pt idx="201" formatCode="0">
                  <c:v>125.7663202539225</c:v>
                </c:pt>
                <c:pt idx="202" formatCode="0">
                  <c:v>129.2673044625306</c:v>
                </c:pt>
                <c:pt idx="203" formatCode="0">
                  <c:v>132.7682886711387</c:v>
                </c:pt>
                <c:pt idx="204" formatCode="0">
                  <c:v>136.2692728797468</c:v>
                </c:pt>
                <c:pt idx="205" formatCode="0">
                  <c:v>139.7702570883549</c:v>
                </c:pt>
                <c:pt idx="206" formatCode="0">
                  <c:v>143.271241296963</c:v>
                </c:pt>
                <c:pt idx="207" formatCode="0">
                  <c:v>146.772225505571</c:v>
                </c:pt>
                <c:pt idx="208" formatCode="0">
                  <c:v>150.2732097141791</c:v>
                </c:pt>
                <c:pt idx="209" formatCode="0">
                  <c:v>153.7741939227872</c:v>
                </c:pt>
                <c:pt idx="210" formatCode="0">
                  <c:v>157.2751781313953</c:v>
                </c:pt>
                <c:pt idx="211" formatCode="0">
                  <c:v>160.7761623400034</c:v>
                </c:pt>
                <c:pt idx="212" formatCode="0">
                  <c:v>164.2771465486115</c:v>
                </c:pt>
                <c:pt idx="213" formatCode="0">
                  <c:v>167.7781307572196</c:v>
                </c:pt>
                <c:pt idx="214" formatCode="0">
                  <c:v>171.2791149658277</c:v>
                </c:pt>
                <c:pt idx="215" formatCode="0">
                  <c:v>174.7800991744357</c:v>
                </c:pt>
                <c:pt idx="216" formatCode="0">
                  <c:v>178.2810833830438</c:v>
                </c:pt>
                <c:pt idx="217" formatCode="0">
                  <c:v>181.7820675916519</c:v>
                </c:pt>
                <c:pt idx="218" formatCode="0">
                  <c:v>185.28305180026</c:v>
                </c:pt>
                <c:pt idx="219" formatCode="0">
                  <c:v>188.7840360088681</c:v>
                </c:pt>
                <c:pt idx="220" formatCode="0">
                  <c:v>122.2653360453144</c:v>
                </c:pt>
                <c:pt idx="221" formatCode="0">
                  <c:v>125.7663202539225</c:v>
                </c:pt>
                <c:pt idx="222" formatCode="0">
                  <c:v>129.2673044625306</c:v>
                </c:pt>
                <c:pt idx="223" formatCode="0">
                  <c:v>132.7682886711387</c:v>
                </c:pt>
                <c:pt idx="224" formatCode="0">
                  <c:v>136.2692728797468</c:v>
                </c:pt>
                <c:pt idx="225" formatCode="0">
                  <c:v>139.7702570883549</c:v>
                </c:pt>
                <c:pt idx="226" formatCode="0">
                  <c:v>143.271241296963</c:v>
                </c:pt>
                <c:pt idx="227" formatCode="0">
                  <c:v>146.772225505571</c:v>
                </c:pt>
                <c:pt idx="228" formatCode="0">
                  <c:v>150.2732097141791</c:v>
                </c:pt>
                <c:pt idx="229" formatCode="0">
                  <c:v>153.7741939227872</c:v>
                </c:pt>
                <c:pt idx="230" formatCode="0">
                  <c:v>157.2751781313953</c:v>
                </c:pt>
                <c:pt idx="231" formatCode="0">
                  <c:v>160.7761623400034</c:v>
                </c:pt>
                <c:pt idx="232" formatCode="0">
                  <c:v>164.2771465486115</c:v>
                </c:pt>
                <c:pt idx="233" formatCode="0">
                  <c:v>167.7781307572196</c:v>
                </c:pt>
                <c:pt idx="234" formatCode="0">
                  <c:v>171.2791149658277</c:v>
                </c:pt>
                <c:pt idx="235" formatCode="0">
                  <c:v>174.7800991744357</c:v>
                </c:pt>
                <c:pt idx="236" formatCode="0">
                  <c:v>178.2810833830438</c:v>
                </c:pt>
                <c:pt idx="237" formatCode="0">
                  <c:v>181.7820675916519</c:v>
                </c:pt>
                <c:pt idx="238" formatCode="0">
                  <c:v>185.28305180026</c:v>
                </c:pt>
                <c:pt idx="239" formatCode="0">
                  <c:v>188.7840360088681</c:v>
                </c:pt>
                <c:pt idx="240" formatCode="0">
                  <c:v>85.0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'Uneven D-fir'!$CL$77</c:f>
              <c:strCache>
                <c:ptCount val="1"/>
                <c:pt idx="0">
                  <c:v>Energy from logging residues</c:v>
                </c:pt>
              </c:strCache>
            </c:strRef>
          </c:tx>
          <c:marker>
            <c:symbol val="none"/>
          </c:marker>
          <c:val>
            <c:numRef>
              <c:f>'Uneven D-fir'!$CL$78:$CL$318</c:f>
              <c:numCache>
                <c:formatCode>General</c:formatCode>
                <c:ptCount val="241"/>
                <c:pt idx="40" formatCode="0">
                  <c:v>18.8526686772535</c:v>
                </c:pt>
                <c:pt idx="41" formatCode="0">
                  <c:v>18.8526686772535</c:v>
                </c:pt>
                <c:pt idx="42" formatCode="0">
                  <c:v>18.8526686772535</c:v>
                </c:pt>
                <c:pt idx="43" formatCode="0">
                  <c:v>18.8526686772535</c:v>
                </c:pt>
                <c:pt idx="44" formatCode="0">
                  <c:v>18.8526686772535</c:v>
                </c:pt>
                <c:pt idx="45" formatCode="0">
                  <c:v>18.8526686772535</c:v>
                </c:pt>
                <c:pt idx="46" formatCode="0">
                  <c:v>18.8526686772535</c:v>
                </c:pt>
                <c:pt idx="47" formatCode="0">
                  <c:v>18.8526686772535</c:v>
                </c:pt>
                <c:pt idx="48" formatCode="0">
                  <c:v>18.8526686772535</c:v>
                </c:pt>
                <c:pt idx="49" formatCode="0">
                  <c:v>18.8526686772535</c:v>
                </c:pt>
                <c:pt idx="50" formatCode="0">
                  <c:v>18.8526686772535</c:v>
                </c:pt>
                <c:pt idx="51" formatCode="0">
                  <c:v>18.8526686772535</c:v>
                </c:pt>
                <c:pt idx="52" formatCode="0">
                  <c:v>18.8526686772535</c:v>
                </c:pt>
                <c:pt idx="53" formatCode="0">
                  <c:v>18.8526686772535</c:v>
                </c:pt>
                <c:pt idx="54" formatCode="0">
                  <c:v>18.8526686772535</c:v>
                </c:pt>
                <c:pt idx="55" formatCode="0">
                  <c:v>18.8526686772535</c:v>
                </c:pt>
                <c:pt idx="56" formatCode="0">
                  <c:v>18.8526686772535</c:v>
                </c:pt>
                <c:pt idx="57" formatCode="0">
                  <c:v>18.8526686772535</c:v>
                </c:pt>
                <c:pt idx="58" formatCode="0">
                  <c:v>18.8526686772535</c:v>
                </c:pt>
                <c:pt idx="59" formatCode="0">
                  <c:v>18.8526686772535</c:v>
                </c:pt>
                <c:pt idx="60" formatCode="0">
                  <c:v>18.8526686772535</c:v>
                </c:pt>
                <c:pt idx="61" formatCode="0">
                  <c:v>18.8526686772535</c:v>
                </c:pt>
                <c:pt idx="62" formatCode="0">
                  <c:v>18.8526686772535</c:v>
                </c:pt>
                <c:pt idx="63" formatCode="0">
                  <c:v>18.8526686772535</c:v>
                </c:pt>
                <c:pt idx="64" formatCode="0">
                  <c:v>18.8526686772535</c:v>
                </c:pt>
                <c:pt idx="65" formatCode="0">
                  <c:v>18.8526686772535</c:v>
                </c:pt>
                <c:pt idx="66" formatCode="0">
                  <c:v>18.8526686772535</c:v>
                </c:pt>
                <c:pt idx="67" formatCode="0">
                  <c:v>18.8526686772535</c:v>
                </c:pt>
                <c:pt idx="68" formatCode="0">
                  <c:v>18.8526686772535</c:v>
                </c:pt>
                <c:pt idx="69" formatCode="0">
                  <c:v>18.8526686772535</c:v>
                </c:pt>
                <c:pt idx="70" formatCode="0">
                  <c:v>18.8526686772535</c:v>
                </c:pt>
                <c:pt idx="71" formatCode="0">
                  <c:v>18.8526686772535</c:v>
                </c:pt>
                <c:pt idx="72" formatCode="0">
                  <c:v>18.8526686772535</c:v>
                </c:pt>
                <c:pt idx="73" formatCode="0">
                  <c:v>18.8526686772535</c:v>
                </c:pt>
                <c:pt idx="74" formatCode="0">
                  <c:v>18.8526686772535</c:v>
                </c:pt>
                <c:pt idx="75" formatCode="0">
                  <c:v>18.8526686772535</c:v>
                </c:pt>
                <c:pt idx="76" formatCode="0">
                  <c:v>18.8526686772535</c:v>
                </c:pt>
                <c:pt idx="77" formatCode="0">
                  <c:v>18.8526686772535</c:v>
                </c:pt>
                <c:pt idx="78" formatCode="0">
                  <c:v>18.8526686772535</c:v>
                </c:pt>
                <c:pt idx="79" formatCode="0">
                  <c:v>18.8526686772535</c:v>
                </c:pt>
                <c:pt idx="80" formatCode="0">
                  <c:v>34.09002332237769</c:v>
                </c:pt>
                <c:pt idx="81" formatCode="0">
                  <c:v>34.09002332237769</c:v>
                </c:pt>
                <c:pt idx="82" formatCode="0">
                  <c:v>34.09002332237769</c:v>
                </c:pt>
                <c:pt idx="83" formatCode="0">
                  <c:v>34.09002332237769</c:v>
                </c:pt>
                <c:pt idx="84" formatCode="0">
                  <c:v>34.09002332237769</c:v>
                </c:pt>
                <c:pt idx="85" formatCode="0">
                  <c:v>34.09002332237769</c:v>
                </c:pt>
                <c:pt idx="86" formatCode="0">
                  <c:v>34.09002332237769</c:v>
                </c:pt>
                <c:pt idx="87" formatCode="0">
                  <c:v>34.09002332237769</c:v>
                </c:pt>
                <c:pt idx="88" formatCode="0">
                  <c:v>34.09002332237769</c:v>
                </c:pt>
                <c:pt idx="89" formatCode="0">
                  <c:v>34.09002332237769</c:v>
                </c:pt>
                <c:pt idx="90" formatCode="0">
                  <c:v>34.09002332237769</c:v>
                </c:pt>
                <c:pt idx="91" formatCode="0">
                  <c:v>34.09002332237769</c:v>
                </c:pt>
                <c:pt idx="92" formatCode="0">
                  <c:v>34.09002332237769</c:v>
                </c:pt>
                <c:pt idx="93" formatCode="0">
                  <c:v>34.09002332237769</c:v>
                </c:pt>
                <c:pt idx="94" formatCode="0">
                  <c:v>34.09002332237769</c:v>
                </c:pt>
                <c:pt idx="95" formatCode="0">
                  <c:v>34.09002332237769</c:v>
                </c:pt>
                <c:pt idx="96" formatCode="0">
                  <c:v>34.09002332237769</c:v>
                </c:pt>
                <c:pt idx="97" formatCode="0">
                  <c:v>34.09002332237769</c:v>
                </c:pt>
                <c:pt idx="98" formatCode="0">
                  <c:v>34.09002332237769</c:v>
                </c:pt>
                <c:pt idx="99" formatCode="0">
                  <c:v>34.09002332237769</c:v>
                </c:pt>
                <c:pt idx="100" formatCode="0">
                  <c:v>49.32737796750187</c:v>
                </c:pt>
                <c:pt idx="101" formatCode="0">
                  <c:v>49.32737796750187</c:v>
                </c:pt>
                <c:pt idx="102" formatCode="0">
                  <c:v>49.32737796750187</c:v>
                </c:pt>
                <c:pt idx="103" formatCode="0">
                  <c:v>49.32737796750187</c:v>
                </c:pt>
                <c:pt idx="104" formatCode="0">
                  <c:v>49.32737796750187</c:v>
                </c:pt>
                <c:pt idx="105" formatCode="0">
                  <c:v>49.32737796750187</c:v>
                </c:pt>
                <c:pt idx="106" formatCode="0">
                  <c:v>49.32737796750187</c:v>
                </c:pt>
                <c:pt idx="107" formatCode="0">
                  <c:v>49.32737796750187</c:v>
                </c:pt>
                <c:pt idx="108" formatCode="0">
                  <c:v>49.32737796750187</c:v>
                </c:pt>
                <c:pt idx="109" formatCode="0">
                  <c:v>49.32737796750187</c:v>
                </c:pt>
                <c:pt idx="110" formatCode="0">
                  <c:v>49.32737796750187</c:v>
                </c:pt>
                <c:pt idx="111" formatCode="0">
                  <c:v>49.32737796750187</c:v>
                </c:pt>
                <c:pt idx="112" formatCode="0">
                  <c:v>49.32737796750187</c:v>
                </c:pt>
                <c:pt idx="113" formatCode="0">
                  <c:v>49.32737796750187</c:v>
                </c:pt>
                <c:pt idx="114" formatCode="0">
                  <c:v>49.32737796750187</c:v>
                </c:pt>
                <c:pt idx="115" formatCode="0">
                  <c:v>49.32737796750187</c:v>
                </c:pt>
                <c:pt idx="116" formatCode="0">
                  <c:v>49.32737796750187</c:v>
                </c:pt>
                <c:pt idx="117" formatCode="0">
                  <c:v>49.32737796750187</c:v>
                </c:pt>
                <c:pt idx="118" formatCode="0">
                  <c:v>49.32737796750187</c:v>
                </c:pt>
                <c:pt idx="119" formatCode="0">
                  <c:v>49.32737796750187</c:v>
                </c:pt>
                <c:pt idx="120" formatCode="0">
                  <c:v>64.56473261262606</c:v>
                </c:pt>
                <c:pt idx="121" formatCode="0">
                  <c:v>64.56473261262606</c:v>
                </c:pt>
                <c:pt idx="122" formatCode="0">
                  <c:v>64.56473261262606</c:v>
                </c:pt>
                <c:pt idx="123" formatCode="0">
                  <c:v>64.56473261262606</c:v>
                </c:pt>
                <c:pt idx="124" formatCode="0">
                  <c:v>64.56473261262606</c:v>
                </c:pt>
                <c:pt idx="125" formatCode="0">
                  <c:v>64.56473261262606</c:v>
                </c:pt>
                <c:pt idx="126" formatCode="0">
                  <c:v>64.56473261262606</c:v>
                </c:pt>
                <c:pt idx="127" formatCode="0">
                  <c:v>64.56473261262606</c:v>
                </c:pt>
                <c:pt idx="128" formatCode="0">
                  <c:v>64.56473261262606</c:v>
                </c:pt>
                <c:pt idx="129" formatCode="0">
                  <c:v>64.56473261262606</c:v>
                </c:pt>
                <c:pt idx="130" formatCode="0">
                  <c:v>64.56473261262606</c:v>
                </c:pt>
                <c:pt idx="131" formatCode="0">
                  <c:v>64.56473261262606</c:v>
                </c:pt>
                <c:pt idx="132" formatCode="0">
                  <c:v>64.56473261262606</c:v>
                </c:pt>
                <c:pt idx="133" formatCode="0">
                  <c:v>64.56473261262606</c:v>
                </c:pt>
                <c:pt idx="134" formatCode="0">
                  <c:v>64.56473261262606</c:v>
                </c:pt>
                <c:pt idx="135" formatCode="0">
                  <c:v>64.56473261262606</c:v>
                </c:pt>
                <c:pt idx="136" formatCode="0">
                  <c:v>64.56473261262606</c:v>
                </c:pt>
                <c:pt idx="137" formatCode="0">
                  <c:v>64.56473261262606</c:v>
                </c:pt>
                <c:pt idx="138" formatCode="0">
                  <c:v>64.56473261262606</c:v>
                </c:pt>
                <c:pt idx="139" formatCode="0">
                  <c:v>64.56473261262606</c:v>
                </c:pt>
                <c:pt idx="140" formatCode="0">
                  <c:v>79.80208725775024</c:v>
                </c:pt>
                <c:pt idx="141" formatCode="0">
                  <c:v>79.80208725775024</c:v>
                </c:pt>
                <c:pt idx="142" formatCode="0">
                  <c:v>79.80208725775024</c:v>
                </c:pt>
                <c:pt idx="143" formatCode="0">
                  <c:v>79.80208725775024</c:v>
                </c:pt>
                <c:pt idx="144" formatCode="0">
                  <c:v>79.80208725775024</c:v>
                </c:pt>
                <c:pt idx="145" formatCode="0">
                  <c:v>79.80208725775024</c:v>
                </c:pt>
                <c:pt idx="146" formatCode="0">
                  <c:v>79.80208725775024</c:v>
                </c:pt>
                <c:pt idx="147" formatCode="0">
                  <c:v>79.80208725775024</c:v>
                </c:pt>
                <c:pt idx="148" formatCode="0">
                  <c:v>79.80208725775024</c:v>
                </c:pt>
                <c:pt idx="149" formatCode="0">
                  <c:v>79.80208725775024</c:v>
                </c:pt>
                <c:pt idx="150" formatCode="0">
                  <c:v>79.80208725775024</c:v>
                </c:pt>
                <c:pt idx="151" formatCode="0">
                  <c:v>79.80208725775024</c:v>
                </c:pt>
                <c:pt idx="152" formatCode="0">
                  <c:v>79.80208725775024</c:v>
                </c:pt>
                <c:pt idx="153" formatCode="0">
                  <c:v>79.80208725775024</c:v>
                </c:pt>
                <c:pt idx="154" formatCode="0">
                  <c:v>79.80208725775024</c:v>
                </c:pt>
                <c:pt idx="155" formatCode="0">
                  <c:v>79.80208725775024</c:v>
                </c:pt>
                <c:pt idx="156" formatCode="0">
                  <c:v>79.80208725775024</c:v>
                </c:pt>
                <c:pt idx="157" formatCode="0">
                  <c:v>79.80208725775024</c:v>
                </c:pt>
                <c:pt idx="158" formatCode="0">
                  <c:v>79.80208725775024</c:v>
                </c:pt>
                <c:pt idx="159" formatCode="0">
                  <c:v>79.80208725775024</c:v>
                </c:pt>
                <c:pt idx="160" formatCode="0">
                  <c:v>95.03944190287443</c:v>
                </c:pt>
                <c:pt idx="161" formatCode="0">
                  <c:v>95.03944190287443</c:v>
                </c:pt>
                <c:pt idx="162" formatCode="0">
                  <c:v>95.03944190287443</c:v>
                </c:pt>
                <c:pt idx="163" formatCode="0">
                  <c:v>95.03944190287443</c:v>
                </c:pt>
                <c:pt idx="164" formatCode="0">
                  <c:v>95.03944190287443</c:v>
                </c:pt>
                <c:pt idx="165" formatCode="0">
                  <c:v>95.03944190287443</c:v>
                </c:pt>
                <c:pt idx="166" formatCode="0">
                  <c:v>95.03944190287443</c:v>
                </c:pt>
                <c:pt idx="167" formatCode="0">
                  <c:v>95.03944190287443</c:v>
                </c:pt>
                <c:pt idx="168" formatCode="0">
                  <c:v>95.03944190287443</c:v>
                </c:pt>
                <c:pt idx="169" formatCode="0">
                  <c:v>95.03944190287443</c:v>
                </c:pt>
                <c:pt idx="170" formatCode="0">
                  <c:v>95.03944190287443</c:v>
                </c:pt>
                <c:pt idx="171" formatCode="0">
                  <c:v>95.03944190287443</c:v>
                </c:pt>
                <c:pt idx="172" formatCode="0">
                  <c:v>95.03944190287443</c:v>
                </c:pt>
                <c:pt idx="173" formatCode="0">
                  <c:v>95.03944190287443</c:v>
                </c:pt>
                <c:pt idx="174" formatCode="0">
                  <c:v>95.03944190287443</c:v>
                </c:pt>
                <c:pt idx="175" formatCode="0">
                  <c:v>95.03944190287443</c:v>
                </c:pt>
                <c:pt idx="176" formatCode="0">
                  <c:v>95.03944190287443</c:v>
                </c:pt>
                <c:pt idx="177" formatCode="0">
                  <c:v>95.03944190287443</c:v>
                </c:pt>
                <c:pt idx="178" formatCode="0">
                  <c:v>95.03944190287443</c:v>
                </c:pt>
                <c:pt idx="179" formatCode="0">
                  <c:v>95.03944190287443</c:v>
                </c:pt>
                <c:pt idx="180" formatCode="0">
                  <c:v>110.2767965479986</c:v>
                </c:pt>
                <c:pt idx="181" formatCode="0">
                  <c:v>110.2767965479986</c:v>
                </c:pt>
                <c:pt idx="182" formatCode="0">
                  <c:v>110.2767965479986</c:v>
                </c:pt>
                <c:pt idx="183" formatCode="0">
                  <c:v>110.2767965479986</c:v>
                </c:pt>
                <c:pt idx="184" formatCode="0">
                  <c:v>110.2767965479986</c:v>
                </c:pt>
                <c:pt idx="185" formatCode="0">
                  <c:v>110.2767965479986</c:v>
                </c:pt>
                <c:pt idx="186" formatCode="0">
                  <c:v>110.2767965479986</c:v>
                </c:pt>
                <c:pt idx="187" formatCode="0">
                  <c:v>110.2767965479986</c:v>
                </c:pt>
                <c:pt idx="188" formatCode="0">
                  <c:v>110.2767965479986</c:v>
                </c:pt>
                <c:pt idx="189" formatCode="0">
                  <c:v>110.2767965479986</c:v>
                </c:pt>
                <c:pt idx="190" formatCode="0">
                  <c:v>110.2767965479986</c:v>
                </c:pt>
                <c:pt idx="191" formatCode="0">
                  <c:v>110.2767965479986</c:v>
                </c:pt>
                <c:pt idx="192" formatCode="0">
                  <c:v>110.2767965479986</c:v>
                </c:pt>
                <c:pt idx="193" formatCode="0">
                  <c:v>110.2767965479986</c:v>
                </c:pt>
                <c:pt idx="194" formatCode="0">
                  <c:v>110.2767965479986</c:v>
                </c:pt>
                <c:pt idx="195" formatCode="0">
                  <c:v>110.2767965479986</c:v>
                </c:pt>
                <c:pt idx="196" formatCode="0">
                  <c:v>110.2767965479986</c:v>
                </c:pt>
                <c:pt idx="197" formatCode="0">
                  <c:v>110.2767965479986</c:v>
                </c:pt>
                <c:pt idx="198" formatCode="0">
                  <c:v>110.2767965479986</c:v>
                </c:pt>
                <c:pt idx="199" formatCode="0">
                  <c:v>110.2767965479986</c:v>
                </c:pt>
                <c:pt idx="200" formatCode="0">
                  <c:v>125.5141511931228</c:v>
                </c:pt>
                <c:pt idx="201" formatCode="0">
                  <c:v>125.5141511931228</c:v>
                </c:pt>
                <c:pt idx="202" formatCode="0">
                  <c:v>125.5141511931228</c:v>
                </c:pt>
                <c:pt idx="203" formatCode="0">
                  <c:v>125.5141511931228</c:v>
                </c:pt>
                <c:pt idx="204" formatCode="0">
                  <c:v>125.5141511931228</c:v>
                </c:pt>
                <c:pt idx="205" formatCode="0">
                  <c:v>125.5141511931228</c:v>
                </c:pt>
                <c:pt idx="206" formatCode="0">
                  <c:v>125.5141511931228</c:v>
                </c:pt>
                <c:pt idx="207" formatCode="0">
                  <c:v>125.5141511931228</c:v>
                </c:pt>
                <c:pt idx="208" formatCode="0">
                  <c:v>125.5141511931228</c:v>
                </c:pt>
                <c:pt idx="209" formatCode="0">
                  <c:v>125.5141511931228</c:v>
                </c:pt>
                <c:pt idx="210" formatCode="0">
                  <c:v>125.5141511931228</c:v>
                </c:pt>
                <c:pt idx="211" formatCode="0">
                  <c:v>125.5141511931228</c:v>
                </c:pt>
                <c:pt idx="212" formatCode="0">
                  <c:v>125.5141511931228</c:v>
                </c:pt>
                <c:pt idx="213" formatCode="0">
                  <c:v>125.5141511931228</c:v>
                </c:pt>
                <c:pt idx="214" formatCode="0">
                  <c:v>125.5141511931228</c:v>
                </c:pt>
                <c:pt idx="215" formatCode="0">
                  <c:v>125.5141511931228</c:v>
                </c:pt>
                <c:pt idx="216" formatCode="0">
                  <c:v>125.5141511931228</c:v>
                </c:pt>
                <c:pt idx="217" formatCode="0">
                  <c:v>125.5141511931228</c:v>
                </c:pt>
                <c:pt idx="218" formatCode="0">
                  <c:v>125.5141511931228</c:v>
                </c:pt>
                <c:pt idx="219" formatCode="0">
                  <c:v>125.5141511931228</c:v>
                </c:pt>
                <c:pt idx="220" formatCode="0">
                  <c:v>140.751505838247</c:v>
                </c:pt>
                <c:pt idx="221" formatCode="0">
                  <c:v>140.751505838247</c:v>
                </c:pt>
                <c:pt idx="222" formatCode="0">
                  <c:v>140.751505838247</c:v>
                </c:pt>
                <c:pt idx="223" formatCode="0">
                  <c:v>140.751505838247</c:v>
                </c:pt>
                <c:pt idx="224" formatCode="0">
                  <c:v>140.751505838247</c:v>
                </c:pt>
                <c:pt idx="225" formatCode="0">
                  <c:v>140.751505838247</c:v>
                </c:pt>
                <c:pt idx="226" formatCode="0">
                  <c:v>140.751505838247</c:v>
                </c:pt>
                <c:pt idx="227" formatCode="0">
                  <c:v>140.751505838247</c:v>
                </c:pt>
                <c:pt idx="228" formatCode="0">
                  <c:v>140.751505838247</c:v>
                </c:pt>
                <c:pt idx="229" formatCode="0">
                  <c:v>140.751505838247</c:v>
                </c:pt>
                <c:pt idx="230" formatCode="0">
                  <c:v>140.751505838247</c:v>
                </c:pt>
                <c:pt idx="231" formatCode="0">
                  <c:v>140.751505838247</c:v>
                </c:pt>
                <c:pt idx="232" formatCode="0">
                  <c:v>140.751505838247</c:v>
                </c:pt>
                <c:pt idx="233" formatCode="0">
                  <c:v>140.751505838247</c:v>
                </c:pt>
                <c:pt idx="234" formatCode="0">
                  <c:v>140.751505838247</c:v>
                </c:pt>
                <c:pt idx="235" formatCode="0">
                  <c:v>140.751505838247</c:v>
                </c:pt>
                <c:pt idx="236" formatCode="0">
                  <c:v>140.751505838247</c:v>
                </c:pt>
                <c:pt idx="237" formatCode="0">
                  <c:v>140.751505838247</c:v>
                </c:pt>
                <c:pt idx="238" formatCode="0">
                  <c:v>140.751505838247</c:v>
                </c:pt>
                <c:pt idx="239" formatCode="0">
                  <c:v>140.751505838247</c:v>
                </c:pt>
                <c:pt idx="240" formatCode="0">
                  <c:v>140.751505838247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'Uneven D-fir'!$CM$77</c:f>
              <c:strCache>
                <c:ptCount val="1"/>
                <c:pt idx="0">
                  <c:v>Energy from sawmill residues</c:v>
                </c:pt>
              </c:strCache>
            </c:strRef>
          </c:tx>
          <c:marker>
            <c:symbol val="none"/>
          </c:marker>
          <c:val>
            <c:numRef>
              <c:f>'Uneven D-fir'!$CM$78:$CM$318</c:f>
              <c:numCache>
                <c:formatCode>General</c:formatCode>
                <c:ptCount val="241"/>
                <c:pt idx="40" formatCode="0">
                  <c:v>2.346109879835992</c:v>
                </c:pt>
                <c:pt idx="41" formatCode="0">
                  <c:v>2.346109879835992</c:v>
                </c:pt>
                <c:pt idx="42" formatCode="0">
                  <c:v>2.346109879835992</c:v>
                </c:pt>
                <c:pt idx="43" formatCode="0">
                  <c:v>2.346109879835992</c:v>
                </c:pt>
                <c:pt idx="44" formatCode="0">
                  <c:v>2.346109879835992</c:v>
                </c:pt>
                <c:pt idx="45" formatCode="0">
                  <c:v>2.346109879835992</c:v>
                </c:pt>
                <c:pt idx="46" formatCode="0">
                  <c:v>2.346109879835992</c:v>
                </c:pt>
                <c:pt idx="47" formatCode="0">
                  <c:v>2.346109879835992</c:v>
                </c:pt>
                <c:pt idx="48" formatCode="0">
                  <c:v>2.346109879835992</c:v>
                </c:pt>
                <c:pt idx="49" formatCode="0">
                  <c:v>2.346109879835992</c:v>
                </c:pt>
                <c:pt idx="50" formatCode="0">
                  <c:v>2.346109879835992</c:v>
                </c:pt>
                <c:pt idx="51" formatCode="0">
                  <c:v>2.346109879835992</c:v>
                </c:pt>
                <c:pt idx="52" formatCode="0">
                  <c:v>2.346109879835992</c:v>
                </c:pt>
                <c:pt idx="53" formatCode="0">
                  <c:v>2.346109879835992</c:v>
                </c:pt>
                <c:pt idx="54" formatCode="0">
                  <c:v>2.346109879835992</c:v>
                </c:pt>
                <c:pt idx="55" formatCode="0">
                  <c:v>2.346109879835992</c:v>
                </c:pt>
                <c:pt idx="56" formatCode="0">
                  <c:v>2.346109879835992</c:v>
                </c:pt>
                <c:pt idx="57" formatCode="0">
                  <c:v>2.346109879835992</c:v>
                </c:pt>
                <c:pt idx="58" formatCode="0">
                  <c:v>2.346109879835992</c:v>
                </c:pt>
                <c:pt idx="59" formatCode="0">
                  <c:v>2.346109879835992</c:v>
                </c:pt>
                <c:pt idx="60" formatCode="0">
                  <c:v>2.346109879835992</c:v>
                </c:pt>
                <c:pt idx="61" formatCode="0">
                  <c:v>2.346109879835992</c:v>
                </c:pt>
                <c:pt idx="62" formatCode="0">
                  <c:v>2.346109879835992</c:v>
                </c:pt>
                <c:pt idx="63" formatCode="0">
                  <c:v>2.346109879835992</c:v>
                </c:pt>
                <c:pt idx="64" formatCode="0">
                  <c:v>2.346109879835992</c:v>
                </c:pt>
                <c:pt idx="65" formatCode="0">
                  <c:v>2.346109879835992</c:v>
                </c:pt>
                <c:pt idx="66" formatCode="0">
                  <c:v>2.346109879835992</c:v>
                </c:pt>
                <c:pt idx="67" formatCode="0">
                  <c:v>2.346109879835992</c:v>
                </c:pt>
                <c:pt idx="68" formatCode="0">
                  <c:v>2.346109879835992</c:v>
                </c:pt>
                <c:pt idx="69" formatCode="0">
                  <c:v>2.346109879835992</c:v>
                </c:pt>
                <c:pt idx="70" formatCode="0">
                  <c:v>2.346109879835992</c:v>
                </c:pt>
                <c:pt idx="71" formatCode="0">
                  <c:v>2.346109879835992</c:v>
                </c:pt>
                <c:pt idx="72" formatCode="0">
                  <c:v>2.346109879835992</c:v>
                </c:pt>
                <c:pt idx="73" formatCode="0">
                  <c:v>2.346109879835992</c:v>
                </c:pt>
                <c:pt idx="74" formatCode="0">
                  <c:v>2.346109879835992</c:v>
                </c:pt>
                <c:pt idx="75" formatCode="0">
                  <c:v>2.346109879835992</c:v>
                </c:pt>
                <c:pt idx="76" formatCode="0">
                  <c:v>2.346109879835992</c:v>
                </c:pt>
                <c:pt idx="77" formatCode="0">
                  <c:v>2.346109879835992</c:v>
                </c:pt>
                <c:pt idx="78" formatCode="0">
                  <c:v>2.346109879835992</c:v>
                </c:pt>
                <c:pt idx="79" formatCode="0">
                  <c:v>2.346109879835992</c:v>
                </c:pt>
                <c:pt idx="80" formatCode="0">
                  <c:v>12.42894440062725</c:v>
                </c:pt>
                <c:pt idx="81" formatCode="0">
                  <c:v>12.42894440062725</c:v>
                </c:pt>
                <c:pt idx="82" formatCode="0">
                  <c:v>12.42894440062725</c:v>
                </c:pt>
                <c:pt idx="83" formatCode="0">
                  <c:v>12.42894440062725</c:v>
                </c:pt>
                <c:pt idx="84" formatCode="0">
                  <c:v>12.42894440062725</c:v>
                </c:pt>
                <c:pt idx="85" formatCode="0">
                  <c:v>12.42894440062725</c:v>
                </c:pt>
                <c:pt idx="86" formatCode="0">
                  <c:v>12.42894440062725</c:v>
                </c:pt>
                <c:pt idx="87" formatCode="0">
                  <c:v>12.42894440062725</c:v>
                </c:pt>
                <c:pt idx="88" formatCode="0">
                  <c:v>12.42894440062725</c:v>
                </c:pt>
                <c:pt idx="89" formatCode="0">
                  <c:v>12.42894440062725</c:v>
                </c:pt>
                <c:pt idx="90" formatCode="0">
                  <c:v>12.42894440062725</c:v>
                </c:pt>
                <c:pt idx="91" formatCode="0">
                  <c:v>12.42894440062725</c:v>
                </c:pt>
                <c:pt idx="92" formatCode="0">
                  <c:v>12.42894440062725</c:v>
                </c:pt>
                <c:pt idx="93" formatCode="0">
                  <c:v>12.42894440062725</c:v>
                </c:pt>
                <c:pt idx="94" formatCode="0">
                  <c:v>12.42894440062725</c:v>
                </c:pt>
                <c:pt idx="95" formatCode="0">
                  <c:v>12.42894440062725</c:v>
                </c:pt>
                <c:pt idx="96" formatCode="0">
                  <c:v>12.42894440062725</c:v>
                </c:pt>
                <c:pt idx="97" formatCode="0">
                  <c:v>12.42894440062725</c:v>
                </c:pt>
                <c:pt idx="98" formatCode="0">
                  <c:v>12.42894440062725</c:v>
                </c:pt>
                <c:pt idx="99" formatCode="0">
                  <c:v>12.42894440062725</c:v>
                </c:pt>
                <c:pt idx="100" formatCode="0">
                  <c:v>22.51177892141851</c:v>
                </c:pt>
                <c:pt idx="101" formatCode="0">
                  <c:v>22.51177892141851</c:v>
                </c:pt>
                <c:pt idx="102" formatCode="0">
                  <c:v>22.51177892141851</c:v>
                </c:pt>
                <c:pt idx="103" formatCode="0">
                  <c:v>22.51177892141851</c:v>
                </c:pt>
                <c:pt idx="104" formatCode="0">
                  <c:v>22.51177892141851</c:v>
                </c:pt>
                <c:pt idx="105" formatCode="0">
                  <c:v>22.51177892141851</c:v>
                </c:pt>
                <c:pt idx="106" formatCode="0">
                  <c:v>22.51177892141851</c:v>
                </c:pt>
                <c:pt idx="107" formatCode="0">
                  <c:v>22.51177892141851</c:v>
                </c:pt>
                <c:pt idx="108" formatCode="0">
                  <c:v>22.51177892141851</c:v>
                </c:pt>
                <c:pt idx="109" formatCode="0">
                  <c:v>22.51177892141851</c:v>
                </c:pt>
                <c:pt idx="110" formatCode="0">
                  <c:v>22.51177892141851</c:v>
                </c:pt>
                <c:pt idx="111" formatCode="0">
                  <c:v>22.51177892141851</c:v>
                </c:pt>
                <c:pt idx="112" formatCode="0">
                  <c:v>22.51177892141851</c:v>
                </c:pt>
                <c:pt idx="113" formatCode="0">
                  <c:v>22.51177892141851</c:v>
                </c:pt>
                <c:pt idx="114" formatCode="0">
                  <c:v>22.51177892141851</c:v>
                </c:pt>
                <c:pt idx="115" formatCode="0">
                  <c:v>22.51177892141851</c:v>
                </c:pt>
                <c:pt idx="116" formatCode="0">
                  <c:v>22.51177892141851</c:v>
                </c:pt>
                <c:pt idx="117" formatCode="0">
                  <c:v>22.51177892141851</c:v>
                </c:pt>
                <c:pt idx="118" formatCode="0">
                  <c:v>22.51177892141851</c:v>
                </c:pt>
                <c:pt idx="119" formatCode="0">
                  <c:v>22.51177892141851</c:v>
                </c:pt>
                <c:pt idx="120" formatCode="0">
                  <c:v>32.59461344220977</c:v>
                </c:pt>
                <c:pt idx="121" formatCode="0">
                  <c:v>32.59461344220977</c:v>
                </c:pt>
                <c:pt idx="122" formatCode="0">
                  <c:v>32.59461344220977</c:v>
                </c:pt>
                <c:pt idx="123" formatCode="0">
                  <c:v>32.59461344220977</c:v>
                </c:pt>
                <c:pt idx="124" formatCode="0">
                  <c:v>32.59461344220977</c:v>
                </c:pt>
                <c:pt idx="125" formatCode="0">
                  <c:v>32.59461344220977</c:v>
                </c:pt>
                <c:pt idx="126" formatCode="0">
                  <c:v>32.59461344220977</c:v>
                </c:pt>
                <c:pt idx="127" formatCode="0">
                  <c:v>32.59461344220977</c:v>
                </c:pt>
                <c:pt idx="128" formatCode="0">
                  <c:v>32.59461344220977</c:v>
                </c:pt>
                <c:pt idx="129" formatCode="0">
                  <c:v>32.59461344220977</c:v>
                </c:pt>
                <c:pt idx="130" formatCode="0">
                  <c:v>32.59461344220977</c:v>
                </c:pt>
                <c:pt idx="131" formatCode="0">
                  <c:v>32.59461344220977</c:v>
                </c:pt>
                <c:pt idx="132" formatCode="0">
                  <c:v>32.59461344220977</c:v>
                </c:pt>
                <c:pt idx="133" formatCode="0">
                  <c:v>32.59461344220977</c:v>
                </c:pt>
                <c:pt idx="134" formatCode="0">
                  <c:v>32.59461344220977</c:v>
                </c:pt>
                <c:pt idx="135" formatCode="0">
                  <c:v>32.59461344220977</c:v>
                </c:pt>
                <c:pt idx="136" formatCode="0">
                  <c:v>32.59461344220977</c:v>
                </c:pt>
                <c:pt idx="137" formatCode="0">
                  <c:v>32.59461344220977</c:v>
                </c:pt>
                <c:pt idx="138" formatCode="0">
                  <c:v>32.59461344220977</c:v>
                </c:pt>
                <c:pt idx="139" formatCode="0">
                  <c:v>32.59461344220977</c:v>
                </c:pt>
                <c:pt idx="140" formatCode="0">
                  <c:v>42.67744796300103</c:v>
                </c:pt>
                <c:pt idx="141" formatCode="0">
                  <c:v>42.67744796300103</c:v>
                </c:pt>
                <c:pt idx="142" formatCode="0">
                  <c:v>42.67744796300103</c:v>
                </c:pt>
                <c:pt idx="143" formatCode="0">
                  <c:v>42.67744796300103</c:v>
                </c:pt>
                <c:pt idx="144" formatCode="0">
                  <c:v>42.67744796300103</c:v>
                </c:pt>
                <c:pt idx="145" formatCode="0">
                  <c:v>42.67744796300103</c:v>
                </c:pt>
                <c:pt idx="146" formatCode="0">
                  <c:v>42.67744796300103</c:v>
                </c:pt>
                <c:pt idx="147" formatCode="0">
                  <c:v>42.67744796300103</c:v>
                </c:pt>
                <c:pt idx="148" formatCode="0">
                  <c:v>42.67744796300103</c:v>
                </c:pt>
                <c:pt idx="149" formatCode="0">
                  <c:v>42.67744796300103</c:v>
                </c:pt>
                <c:pt idx="150" formatCode="0">
                  <c:v>42.67744796300103</c:v>
                </c:pt>
                <c:pt idx="151" formatCode="0">
                  <c:v>42.67744796300103</c:v>
                </c:pt>
                <c:pt idx="152" formatCode="0">
                  <c:v>42.67744796300103</c:v>
                </c:pt>
                <c:pt idx="153" formatCode="0">
                  <c:v>42.67744796300103</c:v>
                </c:pt>
                <c:pt idx="154" formatCode="0">
                  <c:v>42.67744796300103</c:v>
                </c:pt>
                <c:pt idx="155" formatCode="0">
                  <c:v>42.67744796300103</c:v>
                </c:pt>
                <c:pt idx="156" formatCode="0">
                  <c:v>42.67744796300103</c:v>
                </c:pt>
                <c:pt idx="157" formatCode="0">
                  <c:v>42.67744796300103</c:v>
                </c:pt>
                <c:pt idx="158" formatCode="0">
                  <c:v>42.67744796300103</c:v>
                </c:pt>
                <c:pt idx="159" formatCode="0">
                  <c:v>42.67744796300103</c:v>
                </c:pt>
                <c:pt idx="160" formatCode="0">
                  <c:v>52.76028248379229</c:v>
                </c:pt>
                <c:pt idx="161" formatCode="0">
                  <c:v>52.76028248379229</c:v>
                </c:pt>
                <c:pt idx="162" formatCode="0">
                  <c:v>52.76028248379229</c:v>
                </c:pt>
                <c:pt idx="163" formatCode="0">
                  <c:v>52.76028248379229</c:v>
                </c:pt>
                <c:pt idx="164" formatCode="0">
                  <c:v>52.76028248379229</c:v>
                </c:pt>
                <c:pt idx="165" formatCode="0">
                  <c:v>52.76028248379229</c:v>
                </c:pt>
                <c:pt idx="166" formatCode="0">
                  <c:v>52.76028248379229</c:v>
                </c:pt>
                <c:pt idx="167" formatCode="0">
                  <c:v>52.76028248379229</c:v>
                </c:pt>
                <c:pt idx="168" formatCode="0">
                  <c:v>52.76028248379229</c:v>
                </c:pt>
                <c:pt idx="169" formatCode="0">
                  <c:v>52.76028248379229</c:v>
                </c:pt>
                <c:pt idx="170" formatCode="0">
                  <c:v>52.76028248379229</c:v>
                </c:pt>
                <c:pt idx="171" formatCode="0">
                  <c:v>52.76028248379229</c:v>
                </c:pt>
                <c:pt idx="172" formatCode="0">
                  <c:v>52.76028248379229</c:v>
                </c:pt>
                <c:pt idx="173" formatCode="0">
                  <c:v>52.76028248379229</c:v>
                </c:pt>
                <c:pt idx="174" formatCode="0">
                  <c:v>52.76028248379229</c:v>
                </c:pt>
                <c:pt idx="175" formatCode="0">
                  <c:v>52.76028248379229</c:v>
                </c:pt>
                <c:pt idx="176" formatCode="0">
                  <c:v>52.76028248379229</c:v>
                </c:pt>
                <c:pt idx="177" formatCode="0">
                  <c:v>52.76028248379229</c:v>
                </c:pt>
                <c:pt idx="178" formatCode="0">
                  <c:v>52.76028248379229</c:v>
                </c:pt>
                <c:pt idx="179" formatCode="0">
                  <c:v>52.76028248379229</c:v>
                </c:pt>
                <c:pt idx="180" formatCode="0">
                  <c:v>62.84311700458355</c:v>
                </c:pt>
                <c:pt idx="181" formatCode="0">
                  <c:v>62.84311700458355</c:v>
                </c:pt>
                <c:pt idx="182" formatCode="0">
                  <c:v>62.84311700458355</c:v>
                </c:pt>
                <c:pt idx="183" formatCode="0">
                  <c:v>62.84311700458355</c:v>
                </c:pt>
                <c:pt idx="184" formatCode="0">
                  <c:v>62.84311700458355</c:v>
                </c:pt>
                <c:pt idx="185" formatCode="0">
                  <c:v>62.84311700458355</c:v>
                </c:pt>
                <c:pt idx="186" formatCode="0">
                  <c:v>62.84311700458355</c:v>
                </c:pt>
                <c:pt idx="187" formatCode="0">
                  <c:v>62.84311700458355</c:v>
                </c:pt>
                <c:pt idx="188" formatCode="0">
                  <c:v>62.84311700458355</c:v>
                </c:pt>
                <c:pt idx="189" formatCode="0">
                  <c:v>62.84311700458355</c:v>
                </c:pt>
                <c:pt idx="190" formatCode="0">
                  <c:v>62.84311700458355</c:v>
                </c:pt>
                <c:pt idx="191" formatCode="0">
                  <c:v>62.84311700458355</c:v>
                </c:pt>
                <c:pt idx="192" formatCode="0">
                  <c:v>62.84311700458355</c:v>
                </c:pt>
                <c:pt idx="193" formatCode="0">
                  <c:v>62.84311700458355</c:v>
                </c:pt>
                <c:pt idx="194" formatCode="0">
                  <c:v>62.84311700458355</c:v>
                </c:pt>
                <c:pt idx="195" formatCode="0">
                  <c:v>62.84311700458355</c:v>
                </c:pt>
                <c:pt idx="196" formatCode="0">
                  <c:v>62.84311700458355</c:v>
                </c:pt>
                <c:pt idx="197" formatCode="0">
                  <c:v>62.84311700458355</c:v>
                </c:pt>
                <c:pt idx="198" formatCode="0">
                  <c:v>62.84311700458355</c:v>
                </c:pt>
                <c:pt idx="199" formatCode="0">
                  <c:v>62.84311700458355</c:v>
                </c:pt>
                <c:pt idx="200" formatCode="0">
                  <c:v>72.92595152537481</c:v>
                </c:pt>
                <c:pt idx="201" formatCode="0">
                  <c:v>72.92595152537481</c:v>
                </c:pt>
                <c:pt idx="202" formatCode="0">
                  <c:v>72.92595152537481</c:v>
                </c:pt>
                <c:pt idx="203" formatCode="0">
                  <c:v>72.92595152537481</c:v>
                </c:pt>
                <c:pt idx="204" formatCode="0">
                  <c:v>72.92595152537481</c:v>
                </c:pt>
                <c:pt idx="205" formatCode="0">
                  <c:v>72.92595152537481</c:v>
                </c:pt>
                <c:pt idx="206" formatCode="0">
                  <c:v>72.92595152537481</c:v>
                </c:pt>
                <c:pt idx="207" formatCode="0">
                  <c:v>72.92595152537481</c:v>
                </c:pt>
                <c:pt idx="208" formatCode="0">
                  <c:v>72.92595152537481</c:v>
                </c:pt>
                <c:pt idx="209" formatCode="0">
                  <c:v>72.92595152537481</c:v>
                </c:pt>
                <c:pt idx="210" formatCode="0">
                  <c:v>72.92595152537481</c:v>
                </c:pt>
                <c:pt idx="211" formatCode="0">
                  <c:v>72.92595152537481</c:v>
                </c:pt>
                <c:pt idx="212" formatCode="0">
                  <c:v>72.92595152537481</c:v>
                </c:pt>
                <c:pt idx="213" formatCode="0">
                  <c:v>72.92595152537481</c:v>
                </c:pt>
                <c:pt idx="214" formatCode="0">
                  <c:v>72.92595152537481</c:v>
                </c:pt>
                <c:pt idx="215" formatCode="0">
                  <c:v>72.92595152537481</c:v>
                </c:pt>
                <c:pt idx="216" formatCode="0">
                  <c:v>72.92595152537481</c:v>
                </c:pt>
                <c:pt idx="217" formatCode="0">
                  <c:v>72.92595152537481</c:v>
                </c:pt>
                <c:pt idx="218" formatCode="0">
                  <c:v>72.92595152537481</c:v>
                </c:pt>
                <c:pt idx="219" formatCode="0">
                  <c:v>72.92595152537481</c:v>
                </c:pt>
                <c:pt idx="220" formatCode="0">
                  <c:v>83.00878604616608</c:v>
                </c:pt>
                <c:pt idx="221" formatCode="0">
                  <c:v>83.00878604616608</c:v>
                </c:pt>
                <c:pt idx="222" formatCode="0">
                  <c:v>83.00878604616608</c:v>
                </c:pt>
                <c:pt idx="223" formatCode="0">
                  <c:v>83.00878604616608</c:v>
                </c:pt>
                <c:pt idx="224" formatCode="0">
                  <c:v>83.00878604616608</c:v>
                </c:pt>
                <c:pt idx="225" formatCode="0">
                  <c:v>83.00878604616608</c:v>
                </c:pt>
                <c:pt idx="226" formatCode="0">
                  <c:v>83.00878604616608</c:v>
                </c:pt>
                <c:pt idx="227" formatCode="0">
                  <c:v>83.00878604616608</c:v>
                </c:pt>
                <c:pt idx="228" formatCode="0">
                  <c:v>83.00878604616608</c:v>
                </c:pt>
                <c:pt idx="229" formatCode="0">
                  <c:v>83.00878604616608</c:v>
                </c:pt>
                <c:pt idx="230" formatCode="0">
                  <c:v>83.00878604616608</c:v>
                </c:pt>
                <c:pt idx="231" formatCode="0">
                  <c:v>83.00878604616608</c:v>
                </c:pt>
                <c:pt idx="232" formatCode="0">
                  <c:v>83.00878604616608</c:v>
                </c:pt>
                <c:pt idx="233" formatCode="0">
                  <c:v>83.00878604616608</c:v>
                </c:pt>
                <c:pt idx="234" formatCode="0">
                  <c:v>83.00878604616608</c:v>
                </c:pt>
                <c:pt idx="235" formatCode="0">
                  <c:v>83.00878604616608</c:v>
                </c:pt>
                <c:pt idx="236" formatCode="0">
                  <c:v>83.00878604616608</c:v>
                </c:pt>
                <c:pt idx="237" formatCode="0">
                  <c:v>83.00878604616608</c:v>
                </c:pt>
                <c:pt idx="238" formatCode="0">
                  <c:v>83.00878604616608</c:v>
                </c:pt>
                <c:pt idx="239" formatCode="0">
                  <c:v>83.00878604616608</c:v>
                </c:pt>
                <c:pt idx="240" formatCode="0">
                  <c:v>83.00878604616608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'Uneven D-fir'!$CN$77</c:f>
              <c:strCache>
                <c:ptCount val="1"/>
                <c:pt idx="0">
                  <c:v>Wood products </c:v>
                </c:pt>
              </c:strCache>
            </c:strRef>
          </c:tx>
          <c:marker>
            <c:symbol val="none"/>
          </c:marker>
          <c:val>
            <c:numRef>
              <c:f>'Uneven D-fir'!$CN$78:$CN$318</c:f>
              <c:numCache>
                <c:formatCode>General</c:formatCode>
                <c:ptCount val="241"/>
                <c:pt idx="40" formatCode="0">
                  <c:v>7.331593374487475</c:v>
                </c:pt>
                <c:pt idx="41" formatCode="0">
                  <c:v>7.219528158374147</c:v>
                </c:pt>
                <c:pt idx="42" formatCode="0">
                  <c:v>7.109175886776568</c:v>
                </c:pt>
                <c:pt idx="43" formatCode="0">
                  <c:v>7.000510376914604</c:v>
                </c:pt>
                <c:pt idx="44" formatCode="0">
                  <c:v>6.893505846218387</c:v>
                </c:pt>
                <c:pt idx="45" formatCode="0">
                  <c:v>6.788136906210997</c:v>
                </c:pt>
                <c:pt idx="46" formatCode="0">
                  <c:v>6.684378556484655</c:v>
                </c:pt>
                <c:pt idx="47" formatCode="0">
                  <c:v>6.582206178768997</c:v>
                </c:pt>
                <c:pt idx="48" formatCode="0">
                  <c:v>6.481595531090001</c:v>
                </c:pt>
                <c:pt idx="49" formatCode="0">
                  <c:v>6.382522742018203</c:v>
                </c:pt>
                <c:pt idx="50" formatCode="0">
                  <c:v>6.284964305004843</c:v>
                </c:pt>
                <c:pt idx="51" formatCode="0">
                  <c:v>6.188897072804564</c:v>
                </c:pt>
                <c:pt idx="52" formatCode="0">
                  <c:v>6.094298251983371</c:v>
                </c:pt>
                <c:pt idx="53" formatCode="0">
                  <c:v>6.001145397510541</c:v>
                </c:pt>
                <c:pt idx="54" formatCode="0">
                  <c:v>5.909416407433192</c:v>
                </c:pt>
                <c:pt idx="55" formatCode="0">
                  <c:v>5.819089517632251</c:v>
                </c:pt>
                <c:pt idx="56" formatCode="0">
                  <c:v>5.73014329665858</c:v>
                </c:pt>
                <c:pt idx="57" formatCode="0">
                  <c:v>5.642556640648041</c:v>
                </c:pt>
                <c:pt idx="58" formatCode="0">
                  <c:v>5.55630876831427</c:v>
                </c:pt>
                <c:pt idx="59" formatCode="0">
                  <c:v>5.471379216018</c:v>
                </c:pt>
                <c:pt idx="60" formatCode="0">
                  <c:v>5.387747832911747</c:v>
                </c:pt>
                <c:pt idx="61" formatCode="0">
                  <c:v>5.305394776158708</c:v>
                </c:pt>
                <c:pt idx="62" formatCode="0">
                  <c:v>5.224300506224746</c:v>
                </c:pt>
                <c:pt idx="63" formatCode="0">
                  <c:v>5.144445782242323</c:v>
                </c:pt>
                <c:pt idx="64" formatCode="0">
                  <c:v>5.065811657445326</c:v>
                </c:pt>
                <c:pt idx="65" formatCode="0">
                  <c:v>4.988379474673636</c:v>
                </c:pt>
                <c:pt idx="66" formatCode="0">
                  <c:v>4.912130861946439</c:v>
                </c:pt>
                <c:pt idx="67" formatCode="0">
                  <c:v>4.837047728103181</c:v>
                </c:pt>
                <c:pt idx="68" formatCode="0">
                  <c:v>4.763112258511176</c:v>
                </c:pt>
                <c:pt idx="69" formatCode="0">
                  <c:v>4.690306910838793</c:v>
                </c:pt>
                <c:pt idx="70" formatCode="0">
                  <c:v>4.618614410893278</c:v>
                </c:pt>
                <c:pt idx="71" formatCode="0">
                  <c:v>4.548017748522178</c:v>
                </c:pt>
                <c:pt idx="72" formatCode="0">
                  <c:v>4.478500173577424</c:v>
                </c:pt>
                <c:pt idx="73" formatCode="0">
                  <c:v>4.4100451919411</c:v>
                </c:pt>
                <c:pt idx="74" formatCode="0">
                  <c:v>4.342636561611958</c:v>
                </c:pt>
                <c:pt idx="75" formatCode="0">
                  <c:v>4.276258288851747</c:v>
                </c:pt>
                <c:pt idx="76" formatCode="0">
                  <c:v>4.210894624390463</c:v>
                </c:pt>
                <c:pt idx="77" formatCode="0">
                  <c:v>4.146530059689579</c:v>
                </c:pt>
                <c:pt idx="78" formatCode="0">
                  <c:v>4.083149323262415</c:v>
                </c:pt>
                <c:pt idx="79" formatCode="0">
                  <c:v>4.02073737705074</c:v>
                </c:pt>
                <c:pt idx="80" formatCode="0">
                  <c:v>35.46813729032943</c:v>
                </c:pt>
                <c:pt idx="81" formatCode="0">
                  <c:v>34.92599804889124</c:v>
                </c:pt>
                <c:pt idx="82" formatCode="0">
                  <c:v>34.39214553970237</c:v>
                </c:pt>
                <c:pt idx="83" formatCode="0">
                  <c:v>33.86645309801301</c:v>
                </c:pt>
                <c:pt idx="84" formatCode="0">
                  <c:v>33.3487959951754</c:v>
                </c:pt>
                <c:pt idx="85" formatCode="0">
                  <c:v>32.83905140904989</c:v>
                </c:pt>
                <c:pt idx="86" formatCode="0">
                  <c:v>32.33709839486364</c:v>
                </c:pt>
                <c:pt idx="87" formatCode="0">
                  <c:v>31.84281785651455</c:v>
                </c:pt>
                <c:pt idx="88" formatCode="0">
                  <c:v>31.35609251831382</c:v>
                </c:pt>
                <c:pt idx="89" formatCode="0">
                  <c:v>30.87680689716056</c:v>
                </c:pt>
                <c:pt idx="90" formatCode="0">
                  <c:v>30.40484727514159</c:v>
                </c:pt>
                <c:pt idx="91" formatCode="0">
                  <c:v>29.94010167255018</c:v>
                </c:pt>
                <c:pt idx="92" formatCode="0">
                  <c:v>29.482459821317</c:v>
                </c:pt>
                <c:pt idx="93" formatCode="0">
                  <c:v>29.03181313884746</c:v>
                </c:pt>
                <c:pt idx="94" formatCode="0">
                  <c:v>28.58805470225876</c:v>
                </c:pt>
                <c:pt idx="95" formatCode="0">
                  <c:v>28.15107922301074</c:v>
                </c:pt>
                <c:pt idx="96" formatCode="0">
                  <c:v>27.72078302192462</c:v>
                </c:pt>
                <c:pt idx="97" formatCode="0">
                  <c:v>27.29706400458348</c:v>
                </c:pt>
                <c:pt idx="98" formatCode="0">
                  <c:v>26.87982163710878</c:v>
                </c:pt>
                <c:pt idx="99" formatCode="0">
                  <c:v>26.46895692230715</c:v>
                </c:pt>
                <c:pt idx="100" formatCode="0">
                  <c:v>57.57323025365447</c:v>
                </c:pt>
                <c:pt idx="101" formatCode="0">
                  <c:v>56.69320920486449</c:v>
                </c:pt>
                <c:pt idx="102" formatCode="0">
                  <c:v>55.82663949522816</c:v>
                </c:pt>
                <c:pt idx="103" formatCode="0">
                  <c:v>54.97331551770315</c:v>
                </c:pt>
                <c:pt idx="104" formatCode="0">
                  <c:v>54.1330348080016</c:v>
                </c:pt>
                <c:pt idx="105" formatCode="0">
                  <c:v>53.30559799655227</c:v>
                </c:pt>
                <c:pt idx="106" formatCode="0">
                  <c:v>52.49080876119707</c:v>
                </c:pt>
                <c:pt idx="107" formatCode="0">
                  <c:v>51.68847378061065</c:v>
                </c:pt>
                <c:pt idx="108" formatCode="0">
                  <c:v>50.89840268843184</c:v>
                </c:pt>
                <c:pt idx="109" formatCode="0">
                  <c:v>50.12040802809635</c:v>
                </c:pt>
                <c:pt idx="110" formatCode="0">
                  <c:v>49.35430520835978</c:v>
                </c:pt>
                <c:pt idx="111" formatCode="0">
                  <c:v>48.59991245950052</c:v>
                </c:pt>
                <c:pt idx="112" formatCode="0">
                  <c:v>47.85705079019205</c:v>
                </c:pt>
                <c:pt idx="113" formatCode="0">
                  <c:v>47.12554394503447</c:v>
                </c:pt>
                <c:pt idx="114" formatCode="0">
                  <c:v>46.40521836273532</c:v>
                </c:pt>
                <c:pt idx="115" formatCode="0">
                  <c:v>45.69590313492923</c:v>
                </c:pt>
                <c:pt idx="116" formatCode="0">
                  <c:v>44.99742996562755</c:v>
                </c:pt>
                <c:pt idx="117" formatCode="0">
                  <c:v>44.3096331312873</c:v>
                </c:pt>
                <c:pt idx="118" formatCode="0">
                  <c:v>43.63234944149087</c:v>
                </c:pt>
                <c:pt idx="119" formatCode="0">
                  <c:v>42.96541820022645</c:v>
                </c:pt>
                <c:pt idx="120" formatCode="0">
                  <c:v>73.81753904523318</c:v>
                </c:pt>
                <c:pt idx="121" formatCode="0">
                  <c:v>72.68921972315452</c:v>
                </c:pt>
                <c:pt idx="122" formatCode="0">
                  <c:v>71.57814704068271</c:v>
                </c:pt>
                <c:pt idx="123" formatCode="0">
                  <c:v>70.48405737867025</c:v>
                </c:pt>
                <c:pt idx="124" formatCode="0">
                  <c:v>69.40669114745356</c:v>
                </c:pt>
                <c:pt idx="125" formatCode="0">
                  <c:v>68.34579272526111</c:v>
                </c:pt>
                <c:pt idx="126" formatCode="0">
                  <c:v>67.30111039756335</c:v>
                </c:pt>
                <c:pt idx="127" formatCode="0">
                  <c:v>66.27239629734946</c:v>
                </c:pt>
                <c:pt idx="128" formatCode="0">
                  <c:v>65.2594063463172</c:v>
                </c:pt>
                <c:pt idx="129" formatCode="0">
                  <c:v>64.26190019696139</c:v>
                </c:pt>
                <c:pt idx="130" formatCode="0">
                  <c:v>63.27964117554791</c:v>
                </c:pt>
                <c:pt idx="131" formatCode="0">
                  <c:v>62.31239622595913</c:v>
                </c:pt>
                <c:pt idx="132" formatCode="0">
                  <c:v>61.35993585439773</c:v>
                </c:pt>
                <c:pt idx="133" formatCode="0">
                  <c:v>60.4220340749358</c:v>
                </c:pt>
                <c:pt idx="134" formatCode="0">
                  <c:v>59.49846835589621</c:v>
                </c:pt>
                <c:pt idx="135" formatCode="0">
                  <c:v>58.5890195670534</c:v>
                </c:pt>
                <c:pt idx="136" formatCode="0">
                  <c:v>57.69347192764155</c:v>
                </c:pt>
                <c:pt idx="137" formatCode="0">
                  <c:v>56.81161295515709</c:v>
                </c:pt>
                <c:pt idx="138" formatCode="0">
                  <c:v>55.94323341494405</c:v>
                </c:pt>
                <c:pt idx="139" formatCode="0">
                  <c:v>55.08812727054984</c:v>
                </c:pt>
                <c:pt idx="140" formatCode="0">
                  <c:v>85.75494951231266</c:v>
                </c:pt>
                <c:pt idx="141" formatCode="0">
                  <c:v>84.4441639219216</c:v>
                </c:pt>
                <c:pt idx="142" formatCode="0">
                  <c:v>83.15341401312966</c:v>
                </c:pt>
                <c:pt idx="143" formatCode="0">
                  <c:v>81.88239353559342</c:v>
                </c:pt>
                <c:pt idx="144" formatCode="0">
                  <c:v>80.63080092008175</c:v>
                </c:pt>
                <c:pt idx="145" formatCode="0">
                  <c:v>79.39833920692362</c:v>
                </c:pt>
                <c:pt idx="146" formatCode="0">
                  <c:v>78.18471597554996</c:v>
                </c:pt>
                <c:pt idx="147" formatCode="0">
                  <c:v>76.98964327511235</c:v>
                </c:pt>
                <c:pt idx="148" formatCode="0">
                  <c:v>75.81283755616226</c:v>
                </c:pt>
                <c:pt idx="149" formatCode="0">
                  <c:v>74.6540196033745</c:v>
                </c:pt>
                <c:pt idx="150" formatCode="0">
                  <c:v>73.5129144692991</c:v>
                </c:pt>
                <c:pt idx="151" formatCode="0">
                  <c:v>72.38925140912584</c:v>
                </c:pt>
                <c:pt idx="152" formatCode="0">
                  <c:v>71.28276381644578</c:v>
                </c:pt>
                <c:pt idx="153" formatCode="0">
                  <c:v>70.19318915999482</c:v>
                </c:pt>
                <c:pt idx="154" formatCode="0">
                  <c:v>69.1202689213641</c:v>
                </c:pt>
                <c:pt idx="155" formatCode="0">
                  <c:v>68.06374853366249</c:v>
                </c:pt>
                <c:pt idx="156" formatCode="0">
                  <c:v>67.02337732111673</c:v>
                </c:pt>
                <c:pt idx="157" formatCode="0">
                  <c:v>65.99890843959462</c:v>
                </c:pt>
                <c:pt idx="158" formatCode="0">
                  <c:v>64.99009881803755</c:v>
                </c:pt>
                <c:pt idx="159" formatCode="0">
                  <c:v>63.99670910078812</c:v>
                </c:pt>
                <c:pt idx="160" formatCode="0">
                  <c:v>94.52736146827191</c:v>
                </c:pt>
                <c:pt idx="161" formatCode="0">
                  <c:v>93.08248739377308</c:v>
                </c:pt>
                <c:pt idx="162" formatCode="0">
                  <c:v>91.65969857648156</c:v>
                </c:pt>
                <c:pt idx="163" formatCode="0">
                  <c:v>90.25865743778448</c:v>
                </c:pt>
                <c:pt idx="164" formatCode="0">
                  <c:v>88.87903155904141</c:v>
                </c:pt>
                <c:pt idx="165" formatCode="0">
                  <c:v>87.52049360271297</c:v>
                </c:pt>
                <c:pt idx="166" formatCode="0">
                  <c:v>86.18272123469499</c:v>
                </c:pt>
                <c:pt idx="167" formatCode="0">
                  <c:v>84.86539704783964</c:v>
                </c:pt>
                <c:pt idx="168" formatCode="0">
                  <c:v>83.56820848664581</c:v>
                </c:pt>
                <c:pt idx="169" formatCode="0">
                  <c:v>82.29084777310047</c:v>
                </c:pt>
                <c:pt idx="170" formatCode="0">
                  <c:v>81.03301183365352</c:v>
                </c:pt>
                <c:pt idx="171" formatCode="0">
                  <c:v>79.79440222730897</c:v>
                </c:pt>
                <c:pt idx="172" formatCode="0">
                  <c:v>78.57472507481517</c:v>
                </c:pt>
                <c:pt idx="173" formatCode="0">
                  <c:v>77.37369098893748</c:v>
                </c:pt>
                <c:pt idx="174" formatCode="0">
                  <c:v>76.19101500579661</c:v>
                </c:pt>
                <c:pt idx="175" formatCode="0">
                  <c:v>75.02641651725655</c:v>
                </c:pt>
                <c:pt idx="176" formatCode="0">
                  <c:v>73.87961920434602</c:v>
                </c:pt>
                <c:pt idx="177" formatCode="0">
                  <c:v>72.75035097169745</c:v>
                </c:pt>
                <c:pt idx="178" formatCode="0">
                  <c:v>71.63834388298821</c:v>
                </c:pt>
                <c:pt idx="179" formatCode="0">
                  <c:v>70.54333409736857</c:v>
                </c:pt>
                <c:pt idx="180" formatCode="0">
                  <c:v>100.973919684334</c:v>
                </c:pt>
                <c:pt idx="181" formatCode="0">
                  <c:v>99.43050837478006</c:v>
                </c:pt>
                <c:pt idx="182" formatCode="0">
                  <c:v>97.91068848841645</c:v>
                </c:pt>
                <c:pt idx="183" formatCode="0">
                  <c:v>96.41409942451107</c:v>
                </c:pt>
                <c:pt idx="184" formatCode="0">
                  <c:v>94.9403860942031</c:v>
                </c:pt>
                <c:pt idx="185" formatCode="0">
                  <c:v>93.48919883625271</c:v>
                </c:pt>
                <c:pt idx="186" formatCode="0">
                  <c:v>92.06019333407853</c:v>
                </c:pt>
                <c:pt idx="187" formatCode="0">
                  <c:v>90.65303053406311</c:v>
                </c:pt>
                <c:pt idx="188" formatCode="0">
                  <c:v>89.2673765651074</c:v>
                </c:pt>
                <c:pt idx="189" formatCode="0">
                  <c:v>87.90290265941458</c:v>
                </c:pt>
                <c:pt idx="190" formatCode="0">
                  <c:v>86.55928507448478</c:v>
                </c:pt>
                <c:pt idx="191" formatCode="0">
                  <c:v>85.2362050163023</c:v>
                </c:pt>
                <c:pt idx="192" formatCode="0">
                  <c:v>83.93334856369663</c:v>
                </c:pt>
                <c:pt idx="193" formatCode="0">
                  <c:v>82.65040659386003</c:v>
                </c:pt>
                <c:pt idx="194" formatCode="0">
                  <c:v>81.38707470900317</c:v>
                </c:pt>
                <c:pt idx="195" formatCode="0">
                  <c:v>80.14305316413215</c:v>
                </c:pt>
                <c:pt idx="196" formatCode="0">
                  <c:v>78.91804679592938</c:v>
                </c:pt>
                <c:pt idx="197" formatCode="0">
                  <c:v>77.71176495272148</c:v>
                </c:pt>
                <c:pt idx="198" formatCode="0">
                  <c:v>76.52392142551772</c:v>
                </c:pt>
                <c:pt idx="199" formatCode="0">
                  <c:v>75.35423438010252</c:v>
                </c:pt>
                <c:pt idx="200" formatCode="0">
                  <c:v>105.7112841676386</c:v>
                </c:pt>
                <c:pt idx="201" formatCode="0">
                  <c:v>103.4814447137744</c:v>
                </c:pt>
                <c:pt idx="202" formatCode="0">
                  <c:v>101.8997052646223</c:v>
                </c:pt>
                <c:pt idx="203" formatCode="0">
                  <c:v>100.3421430937439</c:v>
                </c:pt>
                <c:pt idx="204" formatCode="0">
                  <c:v>98.8083886454674</c:v>
                </c:pt>
                <c:pt idx="205" formatCode="0">
                  <c:v>97.29807801287068</c:v>
                </c:pt>
                <c:pt idx="206" formatCode="0">
                  <c:v>95.81085285143899</c:v>
                </c:pt>
                <c:pt idx="207" formatCode="0">
                  <c:v>94.34636029404188</c:v>
                </c:pt>
                <c:pt idx="208" formatCode="0">
                  <c:v>92.90425286721028</c:v>
                </c:pt>
                <c:pt idx="209" formatCode="0">
                  <c:v>91.4841884086929</c:v>
                </c:pt>
                <c:pt idx="210" formatCode="0">
                  <c:v>90.08582998627298</c:v>
                </c:pt>
                <c:pt idx="211" formatCode="0">
                  <c:v>88.70884581782599</c:v>
                </c:pt>
                <c:pt idx="212" formatCode="0">
                  <c:v>87.35290919259907</c:v>
                </c:pt>
                <c:pt idx="213" formatCode="0">
                  <c:v>86.01769839369399</c:v>
                </c:pt>
                <c:pt idx="214" formatCode="0">
                  <c:v>84.70289662173482</c:v>
                </c:pt>
                <c:pt idx="215" formatCode="0">
                  <c:v>83.40819191970226</c:v>
                </c:pt>
                <c:pt idx="216" formatCode="0">
                  <c:v>82.13327709891724</c:v>
                </c:pt>
                <c:pt idx="217" formatCode="0">
                  <c:v>80.87784966615548</c:v>
                </c:pt>
                <c:pt idx="218" formatCode="0">
                  <c:v>79.64161175187635</c:v>
                </c:pt>
                <c:pt idx="219" formatCode="0">
                  <c:v>78.42427003954881</c:v>
                </c:pt>
                <c:pt idx="220" formatCode="0">
                  <c:v>108.7343935735301</c:v>
                </c:pt>
                <c:pt idx="221" formatCode="0">
                  <c:v>107.0723615032339</c:v>
                </c:pt>
                <c:pt idx="222" formatCode="0">
                  <c:v>105.4357340037631</c:v>
                </c:pt>
                <c:pt idx="223" formatCode="0">
                  <c:v>103.824122759976</c:v>
                </c:pt>
                <c:pt idx="224" formatCode="0">
                  <c:v>102.2371453922238</c:v>
                </c:pt>
                <c:pt idx="225" formatCode="0">
                  <c:v>100.6744253656252</c:v>
                </c:pt>
                <c:pt idx="226" formatCode="0">
                  <c:v>99.13559190072748</c:v>
                </c:pt>
                <c:pt idx="227" formatCode="0">
                  <c:v>97.62027988553345</c:v>
                </c:pt>
                <c:pt idx="228" formatCode="0">
                  <c:v>96.1281297888731</c:v>
                </c:pt>
                <c:pt idx="229" formatCode="0">
                  <c:v>94.6587875750991</c:v>
                </c:pt>
                <c:pt idx="230" formatCode="0">
                  <c:v>93.21190462008652</c:v>
                </c:pt>
                <c:pt idx="231" formatCode="0">
                  <c:v>91.7871376285163</c:v>
                </c:pt>
                <c:pt idx="232" formatCode="0">
                  <c:v>90.38414855242306</c:v>
                </c:pt>
                <c:pt idx="233" formatCode="0">
                  <c:v>89.00260451098819</c:v>
                </c:pt>
                <c:pt idx="234" formatCode="0">
                  <c:v>87.64217771155863</c:v>
                </c:pt>
                <c:pt idx="235" formatCode="0">
                  <c:v>86.30254537187298</c:v>
                </c:pt>
                <c:pt idx="236" formatCode="0">
                  <c:v>84.98338964347644</c:v>
                </c:pt>
                <c:pt idx="237" formatCode="0">
                  <c:v>83.68439753630641</c:v>
                </c:pt>
                <c:pt idx="238" formatCode="0">
                  <c:v>82.4052608444307</c:v>
                </c:pt>
                <c:pt idx="239" formatCode="0">
                  <c:v>81.14567607292093</c:v>
                </c:pt>
                <c:pt idx="240" formatCode="0">
                  <c:v>79.9053443658437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'Uneven D-fir'!$CO$77</c:f>
              <c:strCache>
                <c:ptCount val="1"/>
                <c:pt idx="0">
                  <c:v>Landfill storage</c:v>
                </c:pt>
              </c:strCache>
            </c:strRef>
          </c:tx>
          <c:marker>
            <c:symbol val="none"/>
          </c:marker>
          <c:val>
            <c:numRef>
              <c:f>'Uneven D-fir'!$CO$78:$CO$318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0.0560886406647208</c:v>
                </c:pt>
                <c:pt idx="42" formatCode="0">
                  <c:v>0.111319952599309</c:v>
                </c:pt>
                <c:pt idx="43" formatCode="0">
                  <c:v>0.165707040285222</c:v>
                </c:pt>
                <c:pt idx="44" formatCode="0">
                  <c:v>0.219262807898679</c:v>
                </c:pt>
                <c:pt idx="45" formatCode="0">
                  <c:v>0.271999962372378</c:v>
                </c:pt>
                <c:pt idx="46" formatCode="0">
                  <c:v>0.323931016410411</c:v>
                </c:pt>
                <c:pt idx="47" formatCode="0">
                  <c:v>0.375068291457098</c:v>
                </c:pt>
                <c:pt idx="48" formatCode="0">
                  <c:v>0.425423920620436</c:v>
                </c:pt>
                <c:pt idx="49" formatCode="0">
                  <c:v>0.475009851550871</c:v>
                </c:pt>
                <c:pt idx="50" formatCode="0">
                  <c:v>0.523837849276057</c:v>
                </c:pt>
                <c:pt idx="51" formatCode="0">
                  <c:v>0.571919498992297</c:v>
                </c:pt>
                <c:pt idx="52" formatCode="0">
                  <c:v>0.619266208813304</c:v>
                </c:pt>
                <c:pt idx="53" formatCode="0">
                  <c:v>0.665889212476955</c:v>
                </c:pt>
                <c:pt idx="54" formatCode="0">
                  <c:v>0.711799572010669</c:v>
                </c:pt>
                <c:pt idx="55" formatCode="0">
                  <c:v>0.75700818035604</c:v>
                </c:pt>
                <c:pt idx="56" formatCode="0">
                  <c:v>0.801525763953362</c:v>
                </c:pt>
                <c:pt idx="57" formatCode="0">
                  <c:v>0.845362885286637</c:v>
                </c:pt>
                <c:pt idx="58" formatCode="0">
                  <c:v>0.888529945389689</c:v>
                </c:pt>
                <c:pt idx="59" formatCode="0">
                  <c:v>0.931037186313972</c:v>
                </c:pt>
                <c:pt idx="60" formatCode="0">
                  <c:v>0.972894693558652</c:v>
                </c:pt>
                <c:pt idx="61" formatCode="0">
                  <c:v>1.014112398463548</c:v>
                </c:pt>
                <c:pt idx="62" formatCode="0">
                  <c:v>1.054700080565496</c:v>
                </c:pt>
                <c:pt idx="63" formatCode="0">
                  <c:v>1.094667369918699</c:v>
                </c:pt>
                <c:pt idx="64" formatCode="0">
                  <c:v>1.134023749379596</c:v>
                </c:pt>
                <c:pt idx="65" formatCode="0">
                  <c:v>1.172778556856827</c:v>
                </c:pt>
                <c:pt idx="66" formatCode="0">
                  <c:v>1.21094098752679</c:v>
                </c:pt>
                <c:pt idx="67" formatCode="0">
                  <c:v>1.24852009601534</c:v>
                </c:pt>
                <c:pt idx="68" formatCode="0">
                  <c:v>1.285524798546138</c:v>
                </c:pt>
                <c:pt idx="69" formatCode="0">
                  <c:v>1.321963875056165</c:v>
                </c:pt>
                <c:pt idx="70" formatCode="0">
                  <c:v>1.357845971278896</c:v>
                </c:pt>
                <c:pt idx="71" formatCode="0">
                  <c:v>1.393179600795632</c:v>
                </c:pt>
                <c:pt idx="72" formatCode="0">
                  <c:v>1.42797314705548</c:v>
                </c:pt>
                <c:pt idx="73" formatCode="0">
                  <c:v>1.46223486536446</c:v>
                </c:pt>
                <c:pt idx="74" formatCode="0">
                  <c:v>1.495972884844197</c:v>
                </c:pt>
                <c:pt idx="75" formatCode="0">
                  <c:v>1.529195210360682</c:v>
                </c:pt>
                <c:pt idx="76" formatCode="0">
                  <c:v>1.561909724423555</c:v>
                </c:pt>
                <c:pt idx="77" formatCode="0">
                  <c:v>1.594124189056348</c:v>
                </c:pt>
                <c:pt idx="78" formatCode="0">
                  <c:v>1.625846247638143</c:v>
                </c:pt>
                <c:pt idx="79" formatCode="0">
                  <c:v>1.657083426717087</c:v>
                </c:pt>
                <c:pt idx="80" formatCode="0">
                  <c:v>1.687843137796177</c:v>
                </c:pt>
                <c:pt idx="81" formatCode="0">
                  <c:v>2.039534211150742</c:v>
                </c:pt>
                <c:pt idx="82" formatCode="0">
                  <c:v>2.385849599558325</c:v>
                </c:pt>
                <c:pt idx="83" formatCode="0">
                  <c:v>2.726871471691491</c:v>
                </c:pt>
                <c:pt idx="84" formatCode="0">
                  <c:v>3.062680740254337</c:v>
                </c:pt>
                <c:pt idx="85" formatCode="0">
                  <c:v>3.393357081180295</c:v>
                </c:pt>
                <c:pt idx="86" formatCode="0">
                  <c:v>3.718978952536461</c:v>
                </c:pt>
                <c:pt idx="87" formatCode="0">
                  <c:v>4.039623613138992</c:v>
                </c:pt>
                <c:pt idx="88" formatCode="0">
                  <c:v>4.35536714088396</c:v>
                </c:pt>
                <c:pt idx="89" formatCode="0">
                  <c:v>4.666284450797993</c:v>
                </c:pt>
                <c:pt idx="90" formatCode="0">
                  <c:v>4.972449312813028</c:v>
                </c:pt>
                <c:pt idx="91" formatCode="0">
                  <c:v>5.273934369269365</c:v>
                </c:pt>
                <c:pt idx="92" formatCode="0">
                  <c:v>5.570811152151191</c:v>
                </c:pt>
                <c:pt idx="93" formatCode="0">
                  <c:v>5.863150100058637</c:v>
                </c:pt>
                <c:pt idx="94" formatCode="0">
                  <c:v>6.151020574920429</c:v>
                </c:pt>
                <c:pt idx="95" formatCode="0">
                  <c:v>6.434490878451076</c:v>
                </c:pt>
                <c:pt idx="96" formatCode="0">
                  <c:v>6.713628268356505</c:v>
                </c:pt>
                <c:pt idx="97" formatCode="0">
                  <c:v>6.988498974291993</c:v>
                </c:pt>
                <c:pt idx="98" formatCode="0">
                  <c:v>7.259168213576168</c:v>
                </c:pt>
                <c:pt idx="99" formatCode="0">
                  <c:v>7.525700206664839</c:v>
                </c:pt>
                <c:pt idx="100" formatCode="0">
                  <c:v>7.788158192388268</c:v>
                </c:pt>
                <c:pt idx="101" formatCode="0">
                  <c:v>8.368005975014567</c:v>
                </c:pt>
                <c:pt idx="102" formatCode="0">
                  <c:v>8.938990641022997</c:v>
                </c:pt>
                <c:pt idx="103" formatCode="0">
                  <c:v>9.50124766534084</c:v>
                </c:pt>
                <c:pt idx="104" formatCode="0">
                  <c:v>10.05491045212763</c:v>
                </c:pt>
                <c:pt idx="105" formatCode="0">
                  <c:v>10.60011036642738</c:v>
                </c:pt>
                <c:pt idx="106" formatCode="0">
                  <c:v>11.13697676533692</c:v>
                </c:pt>
                <c:pt idx="107" formatCode="0">
                  <c:v>11.66563702869793</c:v>
                </c:pt>
                <c:pt idx="108" formatCode="0">
                  <c:v>12.18621658931972</c:v>
                </c:pt>
                <c:pt idx="109" formatCode="0">
                  <c:v>12.69883896274013</c:v>
                </c:pt>
                <c:pt idx="110" formatCode="0">
                  <c:v>13.20362577653146</c:v>
                </c:pt>
                <c:pt idx="111" formatCode="0">
                  <c:v>13.70069679915855</c:v>
                </c:pt>
                <c:pt idx="112" formatCode="0">
                  <c:v>14.19016996839565</c:v>
                </c:pt>
                <c:pt idx="113" formatCode="0">
                  <c:v>14.672161419309</c:v>
                </c:pt>
                <c:pt idx="114" formatCode="0">
                  <c:v>15.14678551181163</c:v>
                </c:pt>
                <c:pt idx="115" formatCode="0">
                  <c:v>15.6141548577971</c:v>
                </c:pt>
                <c:pt idx="116" formatCode="0">
                  <c:v>16.0743803478583</c:v>
                </c:pt>
                <c:pt idx="117" formatCode="0">
                  <c:v>16.52757117759805</c:v>
                </c:pt>
                <c:pt idx="118" formatCode="0">
                  <c:v>16.97383487353738</c:v>
                </c:pt>
                <c:pt idx="119" formatCode="0">
                  <c:v>17.41327731862788</c:v>
                </c:pt>
                <c:pt idx="120" formatCode="0">
                  <c:v>17.84600277737407</c:v>
                </c:pt>
                <c:pt idx="121" formatCode="0">
                  <c:v>18.59351545263075</c:v>
                </c:pt>
                <c:pt idx="122" formatCode="0">
                  <c:v>19.32960221196149</c:v>
                </c:pt>
                <c:pt idx="123" formatCode="0">
                  <c:v>20.05443770331416</c:v>
                </c:pt>
                <c:pt idx="124" formatCode="0">
                  <c:v>20.76819390509961</c:v>
                </c:pt>
                <c:pt idx="125" formatCode="0">
                  <c:v>21.4710401669962</c:v>
                </c:pt>
                <c:pt idx="126" formatCode="0">
                  <c:v>22.16314325013058</c:v>
                </c:pt>
                <c:pt idx="127" formatCode="0">
                  <c:v>22.84466736664441</c:v>
                </c:pt>
                <c:pt idx="128" formatCode="0">
                  <c:v>23.51577421865618</c:v>
                </c:pt>
                <c:pt idx="129" formatCode="0">
                  <c:v>24.17662303662756</c:v>
                </c:pt>
                <c:pt idx="130" formatCode="0">
                  <c:v>24.82737061714326</c:v>
                </c:pt>
                <c:pt idx="131" formatCode="0">
                  <c:v>25.46817136011344</c:v>
                </c:pt>
                <c:pt idx="132" formatCode="0">
                  <c:v>26.09917730540753</c:v>
                </c:pt>
                <c:pt idx="133" formatCode="0">
                  <c:v>26.72053816892796</c:v>
                </c:pt>
                <c:pt idx="134" formatCode="0">
                  <c:v>27.33240137813261</c:v>
                </c:pt>
                <c:pt idx="135" formatCode="0">
                  <c:v>27.93491210701422</c:v>
                </c:pt>
                <c:pt idx="136" formatCode="0">
                  <c:v>28.52821331054523</c:v>
                </c:pt>
                <c:pt idx="137" formatCode="0">
                  <c:v>29.11244575859597</c:v>
                </c:pt>
                <c:pt idx="138" formatCode="0">
                  <c:v>29.68774806933452</c:v>
                </c:pt>
                <c:pt idx="139" formatCode="0">
                  <c:v>30.25425674211606</c:v>
                </c:pt>
                <c:pt idx="140" formatCode="0">
                  <c:v>30.81210618986933</c:v>
                </c:pt>
                <c:pt idx="141" formatCode="0">
                  <c:v>31.68283030304729</c:v>
                </c:pt>
                <c:pt idx="142" formatCode="0">
                  <c:v>32.54024518302937</c:v>
                </c:pt>
                <c:pt idx="143" formatCode="0">
                  <c:v>33.38455426473323</c:v>
                </c:pt>
                <c:pt idx="144" formatCode="0">
                  <c:v>34.21595787352355</c:v>
                </c:pt>
                <c:pt idx="145" formatCode="0">
                  <c:v>35.0346532727423</c:v>
                </c:pt>
                <c:pt idx="146" formatCode="0">
                  <c:v>35.84083471051255</c:v>
                </c:pt>
                <c:pt idx="147" formatCode="0">
                  <c:v>36.63469346582681</c:v>
                </c:pt>
                <c:pt idx="148" formatCode="0">
                  <c:v>37.41641789393091</c:v>
                </c:pt>
                <c:pt idx="149" formatCode="0">
                  <c:v>38.18619347101426</c:v>
                </c:pt>
                <c:pt idx="150" formatCode="0">
                  <c:v>38.94420283821685</c:v>
                </c:pt>
                <c:pt idx="151" formatCode="0">
                  <c:v>39.69062584496373</c:v>
                </c:pt>
                <c:pt idx="152" formatCode="0">
                  <c:v>40.42563959163706</c:v>
                </c:pt>
                <c:pt idx="153" formatCode="0">
                  <c:v>41.1494184715959</c:v>
                </c:pt>
                <c:pt idx="154" formatCode="0">
                  <c:v>41.86213421255372</c:v>
                </c:pt>
                <c:pt idx="155" formatCode="0">
                  <c:v>42.5639559173235</c:v>
                </c:pt>
                <c:pt idx="156" formatCode="0">
                  <c:v>43.25505010393987</c:v>
                </c:pt>
                <c:pt idx="157" formatCode="0">
                  <c:v>43.93558074516825</c:v>
                </c:pt>
                <c:pt idx="158" formatCode="0">
                  <c:v>44.60570930740975</c:v>
                </c:pt>
                <c:pt idx="159" formatCode="0">
                  <c:v>45.26559478901171</c:v>
                </c:pt>
                <c:pt idx="160" formatCode="0">
                  <c:v>45.91539375799239</c:v>
                </c:pt>
                <c:pt idx="161" formatCode="0">
                  <c:v>46.87666192124824</c:v>
                </c:pt>
                <c:pt idx="162" formatCode="0">
                  <c:v>47.82323686313246</c:v>
                </c:pt>
                <c:pt idx="163" formatCode="0">
                  <c:v>48.7553431731639</c:v>
                </c:pt>
                <c:pt idx="164" formatCode="0">
                  <c:v>49.67320200795512</c:v>
                </c:pt>
                <c:pt idx="165" formatCode="0">
                  <c:v>50.57703114368527</c:v>
                </c:pt>
                <c:pt idx="166" formatCode="0">
                  <c:v>51.46704502777069</c:v>
                </c:pt>
                <c:pt idx="167" formatCode="0">
                  <c:v>52.3434548297461</c:v>
                </c:pt>
                <c:pt idx="168" formatCode="0">
                  <c:v>53.20646849136762</c:v>
                </c:pt>
                <c:pt idx="169" formatCode="0">
                  <c:v>54.05629077595031</c:v>
                </c:pt>
                <c:pt idx="170" formatCode="0">
                  <c:v>54.8931233169513</c:v>
                </c:pt>
                <c:pt idx="171" formatCode="0">
                  <c:v>55.71716466581061</c:v>
                </c:pt>
                <c:pt idx="172" formatCode="0">
                  <c:v>56.52861033906035</c:v>
                </c:pt>
                <c:pt idx="173" formatCode="0">
                  <c:v>57.32765286471417</c:v>
                </c:pt>
                <c:pt idx="174" formatCode="0">
                  <c:v>58.1144818279475</c:v>
                </c:pt>
                <c:pt idx="175" formatCode="0">
                  <c:v>58.88928391607944</c:v>
                </c:pt>
                <c:pt idx="176" formatCode="0">
                  <c:v>59.65224296286737</c:v>
                </c:pt>
                <c:pt idx="177" formatCode="0">
                  <c:v>60.40353999212424</c:v>
                </c:pt>
                <c:pt idx="178" formatCode="0">
                  <c:v>61.1433532606693</c:v>
                </c:pt>
                <c:pt idx="179" formatCode="0">
                  <c:v>61.87185830062225</c:v>
                </c:pt>
                <c:pt idx="180" formatCode="0">
                  <c:v>62.58922796105101</c:v>
                </c:pt>
                <c:pt idx="181" formatCode="0">
                  <c:v>63.61703398104176</c:v>
                </c:pt>
                <c:pt idx="182" formatCode="0">
                  <c:v>64.62912973208147</c:v>
                </c:pt>
                <c:pt idx="183" formatCode="0">
                  <c:v>65.62575534951252</c:v>
                </c:pt>
                <c:pt idx="184" formatCode="0">
                  <c:v>66.60714729814927</c:v>
                </c:pt>
                <c:pt idx="185" formatCode="0">
                  <c:v>67.57353842838295</c:v>
                </c:pt>
                <c:pt idx="186" formatCode="0">
                  <c:v>68.52515803142902</c:v>
                </c:pt>
                <c:pt idx="187" formatCode="0">
                  <c:v>69.46223189373011</c:v>
                </c:pt>
                <c:pt idx="188" formatCode="0">
                  <c:v>70.38498235052722</c:v>
                </c:pt>
                <c:pt idx="189" formatCode="0">
                  <c:v>71.29362833861233</c:v>
                </c:pt>
                <c:pt idx="190" formatCode="0">
                  <c:v>72.18838544827443</c:v>
                </c:pt>
                <c:pt idx="191" formatCode="0">
                  <c:v>73.06946597445165</c:v>
                </c:pt>
                <c:pt idx="192" formatCode="0">
                  <c:v>73.9370789671016</c:v>
                </c:pt>
                <c:pt idx="193" formatCode="0">
                  <c:v>74.7914302808016</c:v>
                </c:pt>
                <c:pt idx="194" formatCode="0">
                  <c:v>75.63272262359091</c:v>
                </c:pt>
                <c:pt idx="195" formatCode="0">
                  <c:v>76.4611556050663</c:v>
                </c:pt>
                <c:pt idx="196" formatCode="0">
                  <c:v>77.27692578374256</c:v>
                </c:pt>
                <c:pt idx="197" formatCode="0">
                  <c:v>78.08022671368904</c:v>
                </c:pt>
                <c:pt idx="198" formatCode="0">
                  <c:v>78.87124899045332</c:v>
                </c:pt>
                <c:pt idx="199" formatCode="0">
                  <c:v>79.65018029628285</c:v>
                </c:pt>
                <c:pt idx="200" formatCode="0">
                  <c:v>80.4172054446557</c:v>
                </c:pt>
                <c:pt idx="201" formatCode="0">
                  <c:v>78.13176065930868</c:v>
                </c:pt>
                <c:pt idx="202" formatCode="0">
                  <c:v>79.18730811837612</c:v>
                </c:pt>
                <c:pt idx="203" formatCode="0">
                  <c:v>80.22672127374231</c:v>
                </c:pt>
                <c:pt idx="204" formatCode="0">
                  <c:v>81.25024674222551</c:v>
                </c:pt>
                <c:pt idx="205" formatCode="0">
                  <c:v>82.25812737104506</c:v>
                </c:pt>
                <c:pt idx="206" formatCode="0">
                  <c:v>83.25060229544048</c:v>
                </c:pt>
                <c:pt idx="207" formatCode="0">
                  <c:v>84.22790699541015</c:v>
                </c:pt>
                <c:pt idx="208" formatCode="0">
                  <c:v>85.19027335158242</c:v>
                </c:pt>
                <c:pt idx="209" formatCode="0">
                  <c:v>86.13792970023303</c:v>
                </c:pt>
                <c:pt idx="210" formatCode="0">
                  <c:v>87.07110088746124</c:v>
                </c:pt>
                <c:pt idx="211" formatCode="0">
                  <c:v>87.99000832253822</c:v>
                </c:pt>
                <c:pt idx="212" formatCode="0">
                  <c:v>88.89487003043965</c:v>
                </c:pt>
                <c:pt idx="213" formatCode="0">
                  <c:v>89.78590070357565</c:v>
                </c:pt>
                <c:pt idx="214" formatCode="0">
                  <c:v>90.66331175272973</c:v>
                </c:pt>
                <c:pt idx="215" formatCode="0">
                  <c:v>91.52731135721946</c:v>
                </c:pt>
                <c:pt idx="216" formatCode="0">
                  <c:v>92.37810451428999</c:v>
                </c:pt>
                <c:pt idx="217" formatCode="0">
                  <c:v>93.215893087753</c:v>
                </c:pt>
                <c:pt idx="218" formatCode="0">
                  <c:v>94.04087585588195</c:v>
                </c:pt>
                <c:pt idx="219" formatCode="0">
                  <c:v>94.85324855857517</c:v>
                </c:pt>
                <c:pt idx="220" formatCode="0">
                  <c:v>95.65320394379843</c:v>
                </c:pt>
                <c:pt idx="221" formatCode="0">
                  <c:v>96.7623333453761</c:v>
                </c:pt>
                <c:pt idx="222" formatCode="0">
                  <c:v>97.85450943002295</c:v>
                </c:pt>
                <c:pt idx="223" formatCode="0">
                  <c:v>98.92999133337689</c:v>
                </c:pt>
                <c:pt idx="224" formatCode="0">
                  <c:v>99.98903423012352</c:v>
                </c:pt>
                <c:pt idx="225" formatCode="0">
                  <c:v>101.0318893945403</c:v>
                </c:pt>
                <c:pt idx="226" formatCode="0">
                  <c:v>102.0588042601154</c:v>
                </c:pt>
                <c:pt idx="227" formatCode="0">
                  <c:v>103.0700224782549</c:v>
                </c:pt>
                <c:pt idx="228" formatCode="0">
                  <c:v>104.0657839760929</c:v>
                </c:pt>
                <c:pt idx="229" formatCode="0">
                  <c:v>105.0463250134181</c:v>
                </c:pt>
                <c:pt idx="230" formatCode="0">
                  <c:v>106.0118782387298</c:v>
                </c:pt>
                <c:pt idx="231" formatCode="0">
                  <c:v>106.9626727444377</c:v>
                </c:pt>
                <c:pt idx="232" formatCode="0">
                  <c:v>107.8989341212172</c:v>
                </c:pt>
                <c:pt idx="233" formatCode="0">
                  <c:v>108.8208845115348</c:v>
                </c:pt>
                <c:pt idx="234" formatCode="0">
                  <c:v>109.7287426623541</c:v>
                </c:pt>
                <c:pt idx="235" formatCode="0">
                  <c:v>110.6227239770377</c:v>
                </c:pt>
                <c:pt idx="236" formatCode="0">
                  <c:v>111.5030405664543</c:v>
                </c:pt>
                <c:pt idx="237" formatCode="0">
                  <c:v>112.3699012993057</c:v>
                </c:pt>
                <c:pt idx="238" formatCode="0">
                  <c:v>113.2235118516841</c:v>
                </c:pt>
                <c:pt idx="239" formatCode="0">
                  <c:v>114.0640747558716</c:v>
                </c:pt>
                <c:pt idx="240" formatCode="0">
                  <c:v>114.8917894483945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'Uneven D-fir'!$CP$77</c:f>
              <c:strCache>
                <c:ptCount val="1"/>
                <c:pt idx="0">
                  <c:v>Energy from post-consumer residues</c:v>
                </c:pt>
              </c:strCache>
            </c:strRef>
          </c:tx>
          <c:marker>
            <c:symbol val="none"/>
          </c:marker>
          <c:val>
            <c:numRef>
              <c:f>'Uneven D-fir'!$CP$78:$CP$318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0.0280163040283321</c:v>
                </c:pt>
                <c:pt idx="42" formatCode="0">
                  <c:v>0.0556043719277268</c:v>
                </c:pt>
                <c:pt idx="43" formatCode="0">
                  <c:v>0.0827707493932178</c:v>
                </c:pt>
                <c:pt idx="44" formatCode="0">
                  <c:v>0.109521882067272</c:v>
                </c:pt>
                <c:pt idx="45" formatCode="0">
                  <c:v>0.13586411706912</c:v>
                </c:pt>
                <c:pt idx="46" formatCode="0">
                  <c:v>0.161803704500705</c:v>
                </c:pt>
                <c:pt idx="47" formatCode="0">
                  <c:v>0.187346798929619</c:v>
                </c:pt>
                <c:pt idx="48" formatCode="0">
                  <c:v>0.212499460849369</c:v>
                </c:pt>
                <c:pt idx="49" formatCode="0">
                  <c:v>0.237267658117318</c:v>
                </c:pt>
                <c:pt idx="50" formatCode="0">
                  <c:v>0.261657267370658</c:v>
                </c:pt>
                <c:pt idx="51" formatCode="0">
                  <c:v>0.285674075420728</c:v>
                </c:pt>
                <c:pt idx="52" formatCode="0">
                  <c:v>0.309323780626026</c:v>
                </c:pt>
                <c:pt idx="53" formatCode="0">
                  <c:v>0.332611994244233</c:v>
                </c:pt>
                <c:pt idx="54" formatCode="0">
                  <c:v>0.355544241763571</c:v>
                </c:pt>
                <c:pt idx="55" formatCode="0">
                  <c:v>0.378125964213806</c:v>
                </c:pt>
                <c:pt idx="56" formatCode="0">
                  <c:v>0.400362519457224</c:v>
                </c:pt>
                <c:pt idx="57" formatCode="0">
                  <c:v>0.422259183459858</c:v>
                </c:pt>
                <c:pt idx="58" formatCode="0">
                  <c:v>0.443821151543301</c:v>
                </c:pt>
                <c:pt idx="59" formatCode="0">
                  <c:v>0.465053539617369</c:v>
                </c:pt>
                <c:pt idx="60" formatCode="0">
                  <c:v>0.485961385393932</c:v>
                </c:pt>
                <c:pt idx="61" formatCode="0">
                  <c:v>0.506549649582192</c:v>
                </c:pt>
                <c:pt idx="62" formatCode="0">
                  <c:v>0.526823217065683</c:v>
                </c:pt>
                <c:pt idx="63" formatCode="0">
                  <c:v>0.546786898061288</c:v>
                </c:pt>
                <c:pt idx="64" formatCode="0">
                  <c:v>0.566445429260537</c:v>
                </c:pt>
                <c:pt idx="65" formatCode="0">
                  <c:v>0.58580347495346</c:v>
                </c:pt>
                <c:pt idx="66" formatCode="0">
                  <c:v>0.604865628135259</c:v>
                </c:pt>
                <c:pt idx="67" formatCode="0">
                  <c:v>0.623636411596074</c:v>
                </c:pt>
                <c:pt idx="68" formatCode="0">
                  <c:v>0.642120278994075</c:v>
                </c:pt>
                <c:pt idx="69" formatCode="0">
                  <c:v>0.66032161591217</c:v>
                </c:pt>
                <c:pt idx="70" formatCode="0">
                  <c:v>0.678244740898549</c:v>
                </c:pt>
                <c:pt idx="71" formatCode="0">
                  <c:v>0.695893906491324</c:v>
                </c:pt>
                <c:pt idx="72" formatCode="0">
                  <c:v>0.713273300227512</c:v>
                </c:pt>
                <c:pt idx="73" formatCode="0">
                  <c:v>0.730387045636593</c:v>
                </c:pt>
                <c:pt idx="74" formatCode="0">
                  <c:v>0.747239203218879</c:v>
                </c:pt>
                <c:pt idx="75" formatCode="0">
                  <c:v>0.763833771408932</c:v>
                </c:pt>
                <c:pt idx="76" formatCode="0">
                  <c:v>0.780174687524253</c:v>
                </c:pt>
                <c:pt idx="77" formatCode="0">
                  <c:v>0.796265828699474</c:v>
                </c:pt>
                <c:pt idx="78" formatCode="0">
                  <c:v>0.812111012806265</c:v>
                </c:pt>
                <c:pt idx="79" formatCode="0">
                  <c:v>0.827713999359184</c:v>
                </c:pt>
                <c:pt idx="80" formatCode="0">
                  <c:v>0.843078490407681</c:v>
                </c:pt>
                <c:pt idx="81" formatCode="0">
                  <c:v>1.018748357218152</c:v>
                </c:pt>
                <c:pt idx="82" formatCode="0">
                  <c:v>1.19173306671245</c:v>
                </c:pt>
                <c:pt idx="83" formatCode="0">
                  <c:v>1.362073662183561</c:v>
                </c:pt>
                <c:pt idx="84" formatCode="0">
                  <c:v>1.529810559567601</c:v>
                </c:pt>
                <c:pt idx="85" formatCode="0">
                  <c:v>1.694983557033114</c:v>
                </c:pt>
                <c:pt idx="86" formatCode="0">
                  <c:v>1.857631844423806</c:v>
                </c:pt>
                <c:pt idx="87" formatCode="0">
                  <c:v>2.01779401255694</c:v>
                </c:pt>
                <c:pt idx="88" formatCode="0">
                  <c:v>2.1755080623796</c:v>
                </c:pt>
                <c:pt idx="89" formatCode="0">
                  <c:v>2.330811413985011</c:v>
                </c:pt>
                <c:pt idx="90" formatCode="0">
                  <c:v>2.483740915491023</c:v>
                </c:pt>
                <c:pt idx="91" formatCode="0">
                  <c:v>2.634332851782899</c:v>
                </c:pt>
                <c:pt idx="92" formatCode="0">
                  <c:v>2.782622953122472</c:v>
                </c:pt>
                <c:pt idx="93" formatCode="0">
                  <c:v>2.928646403625693</c:v>
                </c:pt>
                <c:pt idx="94" formatCode="0">
                  <c:v>3.072437849610604</c:v>
                </c:pt>
                <c:pt idx="95" formatCode="0">
                  <c:v>3.21403140781772</c:v>
                </c:pt>
                <c:pt idx="96" formatCode="0">
                  <c:v>3.353460673504747</c:v>
                </c:pt>
                <c:pt idx="97" formatCode="0">
                  <c:v>3.490758728417578</c:v>
                </c:pt>
                <c:pt idx="98" formatCode="0">
                  <c:v>3.625958148639444</c:v>
                </c:pt>
                <c:pt idx="99" formatCode="0">
                  <c:v>3.759091012320098</c:v>
                </c:pt>
                <c:pt idx="100" formatCode="0">
                  <c:v>3.890188907286847</c:v>
                </c:pt>
                <c:pt idx="101" formatCode="0">
                  <c:v>4.17982316434294</c:v>
                </c:pt>
                <c:pt idx="102" formatCode="0">
                  <c:v>4.465030290221276</c:v>
                </c:pt>
                <c:pt idx="103" formatCode="0">
                  <c:v>4.745877954715702</c:v>
                </c:pt>
                <c:pt idx="104" formatCode="0">
                  <c:v>5.022432793270545</c:v>
                </c:pt>
                <c:pt idx="105" formatCode="0">
                  <c:v>5.294760422790897</c:v>
                </c:pt>
                <c:pt idx="106" formatCode="0">
                  <c:v>5.562925457211248</c:v>
                </c:pt>
                <c:pt idx="107" formatCode="0">
                  <c:v>5.826991522826141</c:v>
                </c:pt>
                <c:pt idx="108" formatCode="0">
                  <c:v>6.087021273386473</c:v>
                </c:pt>
                <c:pt idx="109" formatCode="0">
                  <c:v>6.343076404965098</c:v>
                </c:pt>
                <c:pt idx="110" formatCode="0">
                  <c:v>6.595217670595133</c:v>
                </c:pt>
                <c:pt idx="111" formatCode="0">
                  <c:v>6.843504894684588</c:v>
                </c:pt>
                <c:pt idx="112" formatCode="0">
                  <c:v>7.087996987210611</c:v>
                </c:pt>
                <c:pt idx="113" formatCode="0">
                  <c:v>7.328751957696799</c:v>
                </c:pt>
                <c:pt idx="114" formatCode="0">
                  <c:v>7.565826928976838</c:v>
                </c:pt>
                <c:pt idx="115" formatCode="0">
                  <c:v>7.7992781507478</c:v>
                </c:pt>
                <c:pt idx="116" formatCode="0">
                  <c:v>8.029161012916233</c:v>
                </c:pt>
                <c:pt idx="117" formatCode="0">
                  <c:v>8.25553005874028</c:v>
                </c:pt>
                <c:pt idx="118" formatCode="0">
                  <c:v>8.478438997770917</c:v>
                </c:pt>
                <c:pt idx="119" formatCode="0">
                  <c:v>8.697940718595344</c:v>
                </c:pt>
                <c:pt idx="120" formatCode="0">
                  <c:v>8.91408730138565</c:v>
                </c:pt>
                <c:pt idx="121" formatCode="0">
                  <c:v>9.287470256059314</c:v>
                </c:pt>
                <c:pt idx="122" formatCode="0">
                  <c:v>9.655145960020721</c:v>
                </c:pt>
                <c:pt idx="123" formatCode="0">
                  <c:v>10.01720165000707</c:v>
                </c:pt>
                <c:pt idx="124" formatCode="0">
                  <c:v>10.37372322932048</c:v>
                </c:pt>
                <c:pt idx="125" formatCode="0">
                  <c:v>10.72479528820989</c:v>
                </c:pt>
                <c:pt idx="126" formatCode="0">
                  <c:v>11.07050112394134</c:v>
                </c:pt>
                <c:pt idx="127" formatCode="0">
                  <c:v>11.41092276056164</c:v>
                </c:pt>
                <c:pt idx="128" formatCode="0">
                  <c:v>11.74614096835973</c:v>
                </c:pt>
                <c:pt idx="129" formatCode="0">
                  <c:v>12.07623528303074</c:v>
                </c:pt>
                <c:pt idx="130" formatCode="0">
                  <c:v>12.40128402454707</c:v>
                </c:pt>
                <c:pt idx="131" formatCode="0">
                  <c:v>12.72136431574098</c:v>
                </c:pt>
                <c:pt idx="132" formatCode="0">
                  <c:v>13.03655210060316</c:v>
                </c:pt>
                <c:pt idx="133" formatCode="0">
                  <c:v>13.34692216230168</c:v>
                </c:pt>
                <c:pt idx="134" formatCode="0">
                  <c:v>13.65254814092537</c:v>
                </c:pt>
                <c:pt idx="135" formatCode="0">
                  <c:v>13.95350255095615</c:v>
                </c:pt>
                <c:pt idx="136" formatCode="0">
                  <c:v>14.24985679847414</c:v>
                </c:pt>
                <c:pt idx="137" formatCode="0">
                  <c:v>14.54168119809988</c:v>
                </c:pt>
                <c:pt idx="138" formatCode="0">
                  <c:v>14.82904498967758</c:v>
                </c:pt>
                <c:pt idx="139" formatCode="0">
                  <c:v>15.11201635470332</c:v>
                </c:pt>
                <c:pt idx="140" formatCode="0">
                  <c:v>15.39066243250216</c:v>
                </c:pt>
                <c:pt idx="141" formatCode="0">
                  <c:v>15.82558956196168</c:v>
                </c:pt>
                <c:pt idx="142" formatCode="0">
                  <c:v>16.25386872279189</c:v>
                </c:pt>
                <c:pt idx="143" formatCode="0">
                  <c:v>16.67560153083577</c:v>
                </c:pt>
                <c:pt idx="144" formatCode="0">
                  <c:v>17.09088804871306</c:v>
                </c:pt>
                <c:pt idx="145" formatCode="0">
                  <c:v>17.49982680956159</c:v>
                </c:pt>
                <c:pt idx="146" formatCode="0">
                  <c:v>17.90251484041585</c:v>
                </c:pt>
                <c:pt idx="147" formatCode="0">
                  <c:v>18.29904768522817</c:v>
                </c:pt>
                <c:pt idx="148" formatCode="0">
                  <c:v>18.68951942753791</c:v>
                </c:pt>
                <c:pt idx="149" formatCode="0">
                  <c:v>19.07402271279433</c:v>
                </c:pt>
                <c:pt idx="150" formatCode="0">
                  <c:v>19.45264877033808</c:v>
                </c:pt>
                <c:pt idx="151" formatCode="0">
                  <c:v>19.82548743504681</c:v>
                </c:pt>
                <c:pt idx="152" formatCode="0">
                  <c:v>20.19262716864987</c:v>
                </c:pt>
                <c:pt idx="153" formatCode="0">
                  <c:v>20.55415508071723</c:v>
                </c:pt>
                <c:pt idx="154" formatCode="0">
                  <c:v>20.91015694932753</c:v>
                </c:pt>
                <c:pt idx="155" formatCode="0">
                  <c:v>21.26071724142032</c:v>
                </c:pt>
                <c:pt idx="156" formatCode="0">
                  <c:v>21.6059191328371</c:v>
                </c:pt>
                <c:pt idx="157" formatCode="0">
                  <c:v>21.94584452805607</c:v>
                </c:pt>
                <c:pt idx="158" formatCode="0">
                  <c:v>22.28057407962525</c:v>
                </c:pt>
                <c:pt idx="159" formatCode="0">
                  <c:v>22.61018720729855</c:v>
                </c:pt>
                <c:pt idx="160" formatCode="0">
                  <c:v>22.93476211687931</c:v>
                </c:pt>
                <c:pt idx="161" formatCode="0">
                  <c:v>23.41491604457954</c:v>
                </c:pt>
                <c:pt idx="162" formatCode="0">
                  <c:v>23.88773070086536</c:v>
                </c:pt>
                <c:pt idx="163" formatCode="0">
                  <c:v>24.35331826831363</c:v>
                </c:pt>
                <c:pt idx="164" formatCode="0">
                  <c:v>24.8117892147628</c:v>
                </c:pt>
                <c:pt idx="165" formatCode="0">
                  <c:v>25.2632523195231</c:v>
                </c:pt>
                <c:pt idx="166" formatCode="0">
                  <c:v>25.70781469918615</c:v>
                </c:pt>
                <c:pt idx="167" formatCode="0">
                  <c:v>26.14558183304</c:v>
                </c:pt>
                <c:pt idx="168" formatCode="0">
                  <c:v>26.57665758809571</c:v>
                </c:pt>
                <c:pt idx="169" formatCode="0">
                  <c:v>27.00114424373141</c:v>
                </c:pt>
                <c:pt idx="170" formatCode="0">
                  <c:v>27.41914251595969</c:v>
                </c:pt>
                <c:pt idx="171" formatCode="0">
                  <c:v>27.83075158132397</c:v>
                </c:pt>
                <c:pt idx="172" formatCode="0">
                  <c:v>28.23606910042974</c:v>
                </c:pt>
                <c:pt idx="173" formatCode="0">
                  <c:v>28.63519124111597</c:v>
                </c:pt>
                <c:pt idx="174" formatCode="0">
                  <c:v>29.02821270127247</c:v>
                </c:pt>
                <c:pt idx="175" formatCode="0">
                  <c:v>29.41522673130841</c:v>
                </c:pt>
                <c:pt idx="176" formatCode="0">
                  <c:v>29.7963251562774</c:v>
                </c:pt>
                <c:pt idx="177" formatCode="0">
                  <c:v>30.17159839766445</c:v>
                </c:pt>
                <c:pt idx="178" formatCode="0">
                  <c:v>30.5411354948398</c:v>
                </c:pt>
                <c:pt idx="179" formatCode="0">
                  <c:v>30.90502412618494</c:v>
                </c:pt>
                <c:pt idx="180" formatCode="0">
                  <c:v>31.2633506298956</c:v>
                </c:pt>
                <c:pt idx="181" formatCode="0">
                  <c:v>31.7767402502706</c:v>
                </c:pt>
                <c:pt idx="182" formatCode="0">
                  <c:v>32.28228258345727</c:v>
                </c:pt>
                <c:pt idx="183" formatCode="0">
                  <c:v>32.78009757717907</c:v>
                </c:pt>
                <c:pt idx="184" formatCode="0">
                  <c:v>33.2703033457289</c:v>
                </c:pt>
                <c:pt idx="185" formatCode="0">
                  <c:v>33.75301619799347</c:v>
                </c:pt>
                <c:pt idx="186" formatCode="0">
                  <c:v>34.22835066504944</c:v>
                </c:pt>
                <c:pt idx="187" formatCode="0">
                  <c:v>34.6964195273377</c:v>
                </c:pt>
                <c:pt idx="188" formatCode="0">
                  <c:v>35.15733384142217</c:v>
                </c:pt>
                <c:pt idx="189" formatCode="0">
                  <c:v>35.61120296633981</c:v>
                </c:pt>
                <c:pt idx="190" formatCode="0">
                  <c:v>36.05813458954765</c:v>
                </c:pt>
                <c:pt idx="191" formatCode="0">
                  <c:v>36.49823475247334</c:v>
                </c:pt>
                <c:pt idx="192" formatCode="0">
                  <c:v>36.93160787567511</c:v>
                </c:pt>
                <c:pt idx="193" formatCode="0">
                  <c:v>37.35835678361718</c:v>
                </c:pt>
                <c:pt idx="194" formatCode="0">
                  <c:v>37.77858272906638</c:v>
                </c:pt>
                <c:pt idx="195" formatCode="0">
                  <c:v>38.19238541711602</c:v>
                </c:pt>
                <c:pt idx="196" formatCode="0">
                  <c:v>38.59986302884244</c:v>
                </c:pt>
                <c:pt idx="197" formatCode="0">
                  <c:v>39.0011122445999</c:v>
                </c:pt>
                <c:pt idx="198" formatCode="0">
                  <c:v>39.39622826695969</c:v>
                </c:pt>
                <c:pt idx="199" formatCode="0">
                  <c:v>39.78530484329813</c:v>
                </c:pt>
                <c:pt idx="200" formatCode="0">
                  <c:v>40.1684342880398</c:v>
                </c:pt>
                <c:pt idx="201" formatCode="0">
                  <c:v>39.02685347617815</c:v>
                </c:pt>
                <c:pt idx="202" formatCode="0">
                  <c:v>39.55409995922882</c:v>
                </c:pt>
                <c:pt idx="203" formatCode="0">
                  <c:v>40.07328734952162</c:v>
                </c:pt>
                <c:pt idx="204" formatCode="0">
                  <c:v>40.58453883228047</c:v>
                </c:pt>
                <c:pt idx="205" formatCode="0">
                  <c:v>41.0879757098127</c:v>
                </c:pt>
                <c:pt idx="206" formatCode="0">
                  <c:v>41.58371743028994</c:v>
                </c:pt>
                <c:pt idx="207" formatCode="0">
                  <c:v>42.07188161608897</c:v>
                </c:pt>
                <c:pt idx="208" formatCode="0">
                  <c:v>42.5525840916995</c:v>
                </c:pt>
                <c:pt idx="209" formatCode="0">
                  <c:v>43.0259389112053</c:v>
                </c:pt>
                <c:pt idx="210" formatCode="0">
                  <c:v>43.49205838534527</c:v>
                </c:pt>
                <c:pt idx="211" formatCode="0">
                  <c:v>43.95105310816094</c:v>
                </c:pt>
                <c:pt idx="212" formatCode="0">
                  <c:v>44.40303198323657</c:v>
                </c:pt>
                <c:pt idx="213" formatCode="0">
                  <c:v>44.84810224953825</c:v>
                </c:pt>
                <c:pt idx="214" formatCode="0">
                  <c:v>45.286369506858</c:v>
                </c:pt>
                <c:pt idx="215" formatCode="0">
                  <c:v>45.71793774086884</c:v>
                </c:pt>
                <c:pt idx="216" formatCode="0">
                  <c:v>46.14290934779719</c:v>
                </c:pt>
                <c:pt idx="217" formatCode="0">
                  <c:v>46.56138515871777</c:v>
                </c:pt>
                <c:pt idx="218" formatCode="0">
                  <c:v>46.97346446347748</c:v>
                </c:pt>
                <c:pt idx="219" formatCode="0">
                  <c:v>47.37924503425332</c:v>
                </c:pt>
                <c:pt idx="220" formatCode="0">
                  <c:v>47.77882314875044</c:v>
                </c:pt>
                <c:pt idx="221" formatCode="0">
                  <c:v>48.33283383884919</c:v>
                </c:pt>
                <c:pt idx="222" formatCode="0">
                  <c:v>48.87837633867278</c:v>
                </c:pt>
                <c:pt idx="223" formatCode="0">
                  <c:v>49.41558008660182</c:v>
                </c:pt>
                <c:pt idx="224" formatCode="0">
                  <c:v>49.94457254251922</c:v>
                </c:pt>
                <c:pt idx="225" formatCode="0">
                  <c:v>50.46547921805209</c:v>
                </c:pt>
                <c:pt idx="226" formatCode="0">
                  <c:v>50.97842370635134</c:v>
                </c:pt>
                <c:pt idx="227" formatCode="0">
                  <c:v>51.48352771141601</c:v>
                </c:pt>
                <c:pt idx="228" formatCode="0">
                  <c:v>51.98091107696946</c:v>
                </c:pt>
                <c:pt idx="229" formatCode="0">
                  <c:v>52.47069181489412</c:v>
                </c:pt>
                <c:pt idx="230" formatCode="0">
                  <c:v>52.95298613323165</c:v>
                </c:pt>
                <c:pt idx="231" formatCode="0">
                  <c:v>53.42790846375506</c:v>
                </c:pt>
                <c:pt idx="232" formatCode="0">
                  <c:v>53.89557148911946</c:v>
                </c:pt>
                <c:pt idx="233" formatCode="0">
                  <c:v>54.35608616959776</c:v>
                </c:pt>
                <c:pt idx="234" formatCode="0">
                  <c:v>54.80956176940761</c:v>
                </c:pt>
                <c:pt idx="235" formatCode="0">
                  <c:v>55.25610588263616</c:v>
                </c:pt>
                <c:pt idx="236" formatCode="0">
                  <c:v>55.69582445876834</c:v>
                </c:pt>
                <c:pt idx="237" formatCode="0">
                  <c:v>56.12882182782501</c:v>
                </c:pt>
                <c:pt idx="238" formatCode="0">
                  <c:v>56.55520072511693</c:v>
                </c:pt>
                <c:pt idx="239" formatCode="0">
                  <c:v>56.97506231562018</c:v>
                </c:pt>
                <c:pt idx="240" formatCode="0">
                  <c:v>57.38850621797925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'Uneven D-fir'!$CQ$77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marker>
            <c:symbol val="none"/>
          </c:marker>
          <c:val>
            <c:numRef>
              <c:f>'Uneven D-fir'!$CQ$78:$CQ$318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22.13905721361729</c:v>
                </c:pt>
                <c:pt idx="81" formatCode="0">
                  <c:v>21.86453342749298</c:v>
                </c:pt>
                <c:pt idx="82" formatCode="0">
                  <c:v>21.59420580526496</c:v>
                </c:pt>
                <c:pt idx="83" formatCode="0">
                  <c:v>21.32801020753135</c:v>
                </c:pt>
                <c:pt idx="84" formatCode="0">
                  <c:v>21.06588347527686</c:v>
                </c:pt>
                <c:pt idx="85" formatCode="0">
                  <c:v>20.80776341488736</c:v>
                </c:pt>
                <c:pt idx="86" formatCode="0">
                  <c:v>20.5535887833935</c:v>
                </c:pt>
                <c:pt idx="87" formatCode="0">
                  <c:v>20.30329927393983</c:v>
                </c:pt>
                <c:pt idx="88" formatCode="0">
                  <c:v>20.05683550147607</c:v>
                </c:pt>
                <c:pt idx="89" formatCode="0">
                  <c:v>19.81413898866714</c:v>
                </c:pt>
                <c:pt idx="90" formatCode="0">
                  <c:v>19.57515215201844</c:v>
                </c:pt>
                <c:pt idx="91" formatCode="0">
                  <c:v>19.33981828821333</c:v>
                </c:pt>
                <c:pt idx="92" formatCode="0">
                  <c:v>19.10808156065939</c:v>
                </c:pt>
                <c:pt idx="93" formatCode="0">
                  <c:v>18.87988698624027</c:v>
                </c:pt>
                <c:pt idx="94" formatCode="0">
                  <c:v>18.65518042227016</c:v>
                </c:pt>
                <c:pt idx="95" formatCode="0">
                  <c:v>18.4339085536476</c:v>
                </c:pt>
                <c:pt idx="96" formatCode="0">
                  <c:v>18.21601888020559</c:v>
                </c:pt>
                <c:pt idx="97" formatCode="0">
                  <c:v>18.00145970425518</c:v>
                </c:pt>
                <c:pt idx="98" formatCode="0">
                  <c:v>17.79018011831936</c:v>
                </c:pt>
                <c:pt idx="99" formatCode="0">
                  <c:v>17.58212999305447</c:v>
                </c:pt>
                <c:pt idx="100" formatCode="0">
                  <c:v>35.33730895551571</c:v>
                </c:pt>
                <c:pt idx="101" formatCode="0">
                  <c:v>34.86104663068292</c:v>
                </c:pt>
                <c:pt idx="102" formatCode="0">
                  <c:v>34.39206409315322</c:v>
                </c:pt>
                <c:pt idx="103" formatCode="0">
                  <c:v>33.93025006957909</c:v>
                </c:pt>
                <c:pt idx="104" formatCode="0">
                  <c:v>33.47549498745364</c:v>
                </c:pt>
                <c:pt idx="105" formatCode="0">
                  <c:v>33.0276909491128</c:v>
                </c:pt>
                <c:pt idx="106" formatCode="0">
                  <c:v>32.58673170613495</c:v>
                </c:pt>
                <c:pt idx="107" formatCode="0">
                  <c:v>32.15251263413188</c:v>
                </c:pt>
                <c:pt idx="108" formatCode="0">
                  <c:v>31.72493070792495</c:v>
                </c:pt>
                <c:pt idx="109" formatCode="0">
                  <c:v>31.30388447710087</c:v>
                </c:pt>
                <c:pt idx="110" formatCode="0">
                  <c:v>30.88927404194095</c:v>
                </c:pt>
                <c:pt idx="111" formatCode="0">
                  <c:v>30.48100102971842</c:v>
                </c:pt>
                <c:pt idx="112" formatCode="0">
                  <c:v>30.07896857135792</c:v>
                </c:pt>
                <c:pt idx="113" formatCode="0">
                  <c:v>29.68308127845183</c:v>
                </c:pt>
                <c:pt idx="114" formatCode="0">
                  <c:v>29.29324522062793</c:v>
                </c:pt>
                <c:pt idx="115" formatCode="0">
                  <c:v>28.90936790326294</c:v>
                </c:pt>
                <c:pt idx="116" formatCode="0">
                  <c:v>28.53135824553674</c:v>
                </c:pt>
                <c:pt idx="117" formatCode="0">
                  <c:v>28.15912655882206</c:v>
                </c:pt>
                <c:pt idx="118" formatCode="0">
                  <c:v>27.79258452540444</c:v>
                </c:pt>
                <c:pt idx="119" formatCode="0">
                  <c:v>27.43164517752752</c:v>
                </c:pt>
                <c:pt idx="120" formatCode="0">
                  <c:v>45.03627186691802</c:v>
                </c:pt>
                <c:pt idx="121" formatCode="0">
                  <c:v>44.41175849770465</c:v>
                </c:pt>
                <c:pt idx="122" formatCode="0">
                  <c:v>43.79679096963547</c:v>
                </c:pt>
                <c:pt idx="123" formatCode="0">
                  <c:v>43.19122337217011</c:v>
                </c:pt>
                <c:pt idx="124" formatCode="0">
                  <c:v>42.59491202504692</c:v>
                </c:pt>
                <c:pt idx="125" formatCode="0">
                  <c:v>42.00771544419251</c:v>
                </c:pt>
                <c:pt idx="126" formatCode="0">
                  <c:v>41.42949430815252</c:v>
                </c:pt>
                <c:pt idx="127" formatCode="0">
                  <c:v>40.86011142503543</c:v>
                </c:pt>
                <c:pt idx="128" formatCode="0">
                  <c:v>40.29943169996169</c:v>
                </c:pt>
                <c:pt idx="129" formatCode="0">
                  <c:v>39.74732210301036</c:v>
                </c:pt>
                <c:pt idx="130" formatCode="0">
                  <c:v>39.2036516376557</c:v>
                </c:pt>
                <c:pt idx="131" formatCode="0">
                  <c:v>38.66829130968624</c:v>
                </c:pt>
                <c:pt idx="132" formatCode="0">
                  <c:v>38.1411140965989</c:v>
                </c:pt>
                <c:pt idx="133" formatCode="0">
                  <c:v>37.62199491746093</c:v>
                </c:pt>
                <c:pt idx="134" formatCode="0">
                  <c:v>37.11081060323257</c:v>
                </c:pt>
                <c:pt idx="135" formatCode="0">
                  <c:v>36.60743986754322</c:v>
                </c:pt>
                <c:pt idx="136" formatCode="0">
                  <c:v>36.11176327791448</c:v>
                </c:pt>
                <c:pt idx="137" formatCode="0">
                  <c:v>35.62366322742282</c:v>
                </c:pt>
                <c:pt idx="138" formatCode="0">
                  <c:v>35.14302390679564</c:v>
                </c:pt>
                <c:pt idx="139" formatCode="0">
                  <c:v>34.66973127693367</c:v>
                </c:pt>
                <c:pt idx="140" formatCode="0">
                  <c:v>52.1637220320129</c:v>
                </c:pt>
                <c:pt idx="141" formatCode="0">
                  <c:v>51.43026382607852</c:v>
                </c:pt>
                <c:pt idx="142" formatCode="0">
                  <c:v>50.70801671003412</c:v>
                </c:pt>
                <c:pt idx="143" formatCode="0">
                  <c:v>49.99680931960086</c:v>
                </c:pt>
                <c:pt idx="144" formatCode="0">
                  <c:v>49.29647290984523</c:v>
                </c:pt>
                <c:pt idx="145" formatCode="0">
                  <c:v>48.60684131514172</c:v>
                </c:pt>
                <c:pt idx="146" formatCode="0">
                  <c:v>47.92775090974749</c:v>
                </c:pt>
                <c:pt idx="147" formatCode="0">
                  <c:v>47.25904056897956</c:v>
                </c:pt>
                <c:pt idx="148" formatCode="0">
                  <c:v>46.60055163098556</c:v>
                </c:pt>
                <c:pt idx="149" formatCode="0">
                  <c:v>45.95212785909875</c:v>
                </c:pt>
                <c:pt idx="150" formatCode="0">
                  <c:v>45.31361540476842</c:v>
                </c:pt>
                <c:pt idx="151" formatCode="0">
                  <c:v>44.68486277105697</c:v>
                </c:pt>
                <c:pt idx="152" formatCode="0">
                  <c:v>44.06572077669492</c:v>
                </c:pt>
                <c:pt idx="153" formatCode="0">
                  <c:v>43.45604252068537</c:v>
                </c:pt>
                <c:pt idx="154" formatCode="0">
                  <c:v>42.85568334744943</c:v>
                </c:pt>
                <c:pt idx="155" formatCode="0">
                  <c:v>42.26450081250447</c:v>
                </c:pt>
                <c:pt idx="156" formatCode="0">
                  <c:v>41.68235464866702</c:v>
                </c:pt>
                <c:pt idx="157" formatCode="0">
                  <c:v>41.10910673277208</c:v>
                </c:pt>
                <c:pt idx="158" formatCode="0">
                  <c:v>40.54462105290142</c:v>
                </c:pt>
                <c:pt idx="159" formatCode="0">
                  <c:v>39.98876367611256</c:v>
                </c:pt>
                <c:pt idx="160" formatCode="0">
                  <c:v>57.40145170682056</c:v>
                </c:pt>
                <c:pt idx="161" formatCode="0">
                  <c:v>56.58793350874409</c:v>
                </c:pt>
                <c:pt idx="162" formatCode="0">
                  <c:v>55.78685013731757</c:v>
                </c:pt>
                <c:pt idx="163" formatCode="0">
                  <c:v>54.9980115231434</c:v>
                </c:pt>
                <c:pt idx="164" formatCode="0">
                  <c:v>54.22123050208175</c:v>
                </c:pt>
                <c:pt idx="165" formatCode="0">
                  <c:v>53.45632277084288</c:v>
                </c:pt>
                <c:pt idx="166" formatCode="0">
                  <c:v>52.70310684325835</c:v>
                </c:pt>
                <c:pt idx="167" formatCode="0">
                  <c:v>51.96140400722068</c:v>
                </c:pt>
                <c:pt idx="168" formatCode="0">
                  <c:v>51.23103828228107</c:v>
                </c:pt>
                <c:pt idx="169" formatCode="0">
                  <c:v>50.51183637789539</c:v>
                </c:pt>
                <c:pt idx="170" formatCode="0">
                  <c:v>49.80362765230828</c:v>
                </c:pt>
                <c:pt idx="171" formatCode="0">
                  <c:v>49.10624407206576</c:v>
                </c:pt>
                <c:pt idx="172" formatCode="0">
                  <c:v>48.4195201721467</c:v>
                </c:pt>
                <c:pt idx="173" formatCode="0">
                  <c:v>47.74329301670374</c:v>
                </c:pt>
                <c:pt idx="174" formatCode="0">
                  <c:v>47.0774021604042</c:v>
                </c:pt>
                <c:pt idx="175" formatCode="0">
                  <c:v>46.42168961036185</c:v>
                </c:pt>
                <c:pt idx="176" formatCode="0">
                  <c:v>45.77599978865093</c:v>
                </c:pt>
                <c:pt idx="177" formatCode="0">
                  <c:v>45.14017949539257</c:v>
                </c:pt>
                <c:pt idx="178" formatCode="0">
                  <c:v>44.51407787240598</c:v>
                </c:pt>
                <c:pt idx="179" formatCode="0">
                  <c:v>43.89754636741488</c:v>
                </c:pt>
                <c:pt idx="180" formatCode="0">
                  <c:v>61.25048768896071</c:v>
                </c:pt>
                <c:pt idx="181" formatCode="0">
                  <c:v>60.37813602493296</c:v>
                </c:pt>
                <c:pt idx="182" formatCode="0">
                  <c:v>59.51911847161794</c:v>
                </c:pt>
                <c:pt idx="183" formatCode="0">
                  <c:v>58.67323121383901</c:v>
                </c:pt>
                <c:pt idx="184" formatCode="0">
                  <c:v>57.84027355178483</c:v>
                </c:pt>
                <c:pt idx="185" formatCode="0">
                  <c:v>57.02004785339031</c:v>
                </c:pt>
                <c:pt idx="186" formatCode="0">
                  <c:v>56.21235950744529</c:v>
                </c:pt>
                <c:pt idx="187" formatCode="0">
                  <c:v>55.41701687742001</c:v>
                </c:pt>
                <c:pt idx="188" formatCode="0">
                  <c:v>54.63383125599645</c:v>
                </c:pt>
                <c:pt idx="189" formatCode="0">
                  <c:v>53.86261682029455</c:v>
                </c:pt>
                <c:pt idx="190" formatCode="0">
                  <c:v>53.10319058778288</c:v>
                </c:pt>
                <c:pt idx="191" formatCode="0">
                  <c:v>52.35537237286324</c:v>
                </c:pt>
                <c:pt idx="192" formatCode="0">
                  <c:v>51.61898474411876</c:v>
                </c:pt>
                <c:pt idx="193" formatCode="0">
                  <c:v>50.89385298221568</c:v>
                </c:pt>
                <c:pt idx="194" formatCode="0">
                  <c:v>50.17980503844838</c:v>
                </c:pt>
                <c:pt idx="195" formatCode="0">
                  <c:v>49.47667149391822</c:v>
                </c:pt>
                <c:pt idx="196" formatCode="0">
                  <c:v>48.7842855193363</c:v>
                </c:pt>
                <c:pt idx="197" formatCode="0">
                  <c:v>48.10248283544059</c:v>
                </c:pt>
                <c:pt idx="198" formatCode="0">
                  <c:v>47.43110167401819</c:v>
                </c:pt>
                <c:pt idx="199" formatCode="0">
                  <c:v>46.76998273952331</c:v>
                </c:pt>
                <c:pt idx="200" formatCode="0">
                  <c:v>64.07901816144134</c:v>
                </c:pt>
                <c:pt idx="201" formatCode="0">
                  <c:v>63.16343171030924</c:v>
                </c:pt>
                <c:pt idx="202" formatCode="0">
                  <c:v>62.26184022429258</c:v>
                </c:pt>
                <c:pt idx="203" formatCode="0">
                  <c:v>61.3740297868919</c:v>
                </c:pt>
                <c:pt idx="204" formatCode="0">
                  <c:v>60.49978975137428</c:v>
                </c:pt>
                <c:pt idx="205" formatCode="0">
                  <c:v>59.63891269079415</c:v>
                </c:pt>
                <c:pt idx="206" formatCode="0">
                  <c:v>58.79119434877807</c:v>
                </c:pt>
                <c:pt idx="207" formatCode="0">
                  <c:v>57.95643359106172</c:v>
                </c:pt>
                <c:pt idx="208" formatCode="0">
                  <c:v>57.13443235776772</c:v>
                </c:pt>
                <c:pt idx="209" formatCode="0">
                  <c:v>56.32499561641281</c:v>
                </c:pt>
                <c:pt idx="210" formatCode="0">
                  <c:v>55.52793131563346</c:v>
                </c:pt>
                <c:pt idx="211" formatCode="0">
                  <c:v>54.74305033961867</c:v>
                </c:pt>
                <c:pt idx="212" formatCode="0">
                  <c:v>53.97016646323933</c:v>
                </c:pt>
                <c:pt idx="213" formatCode="0">
                  <c:v>53.20909630786343</c:v>
                </c:pt>
                <c:pt idx="214" formatCode="0">
                  <c:v>52.4596592978467</c:v>
                </c:pt>
                <c:pt idx="215" formatCode="0">
                  <c:v>51.72167761768814</c:v>
                </c:pt>
                <c:pt idx="216" formatCode="0">
                  <c:v>50.99497616984069</c:v>
                </c:pt>
                <c:pt idx="217" formatCode="0">
                  <c:v>50.27938253316648</c:v>
                </c:pt>
                <c:pt idx="218" formatCode="0">
                  <c:v>49.57472692202738</c:v>
                </c:pt>
                <c:pt idx="219" formatCode="0">
                  <c:v>48.88084214600069</c:v>
                </c:pt>
                <c:pt idx="220" formatCode="0">
                  <c:v>66.15761256037002</c:v>
                </c:pt>
                <c:pt idx="221" formatCode="0">
                  <c:v>65.2102542803012</c:v>
                </c:pt>
                <c:pt idx="222" formatCode="0">
                  <c:v>64.27737660560283</c:v>
                </c:pt>
                <c:pt idx="223" formatCode="0">
                  <c:v>63.35875819664417</c:v>
                </c:pt>
                <c:pt idx="224" formatCode="0">
                  <c:v>62.45418109702543</c:v>
                </c:pt>
                <c:pt idx="225" formatCode="0">
                  <c:v>61.56343068186422</c:v>
                </c:pt>
                <c:pt idx="226" formatCode="0">
                  <c:v>60.68629560687251</c:v>
                </c:pt>
                <c:pt idx="227" formatCode="0">
                  <c:v>59.82256775821192</c:v>
                </c:pt>
                <c:pt idx="228" formatCode="0">
                  <c:v>58.97204220311552</c:v>
                </c:pt>
                <c:pt idx="229" formatCode="0">
                  <c:v>58.13451714126435</c:v>
                </c:pt>
                <c:pt idx="230" formatCode="0">
                  <c:v>57.30979385690718</c:v>
                </c:pt>
                <c:pt idx="231" formatCode="0">
                  <c:v>56.49767667171213</c:v>
                </c:pt>
                <c:pt idx="232" formatCode="0">
                  <c:v>55.697972898339</c:v>
                </c:pt>
                <c:pt idx="233" formatCode="0">
                  <c:v>54.91049279472112</c:v>
                </c:pt>
                <c:pt idx="234" formatCode="0">
                  <c:v>54.13504951904628</c:v>
                </c:pt>
                <c:pt idx="235" formatCode="0">
                  <c:v>53.37145908542544</c:v>
                </c:pt>
                <c:pt idx="236" formatCode="0">
                  <c:v>52.61954032023943</c:v>
                </c:pt>
                <c:pt idx="237" formatCode="0">
                  <c:v>51.87911481915251</c:v>
                </c:pt>
                <c:pt idx="238" formatCode="0">
                  <c:v>51.15000690478335</c:v>
                </c:pt>
                <c:pt idx="239" formatCode="0">
                  <c:v>50.43204358502278</c:v>
                </c:pt>
                <c:pt idx="240" formatCode="0">
                  <c:v>49.72505451198876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002552"/>
        <c:axId val="-2077999576"/>
      </c:lineChart>
      <c:catAx>
        <c:axId val="-20780025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7999576"/>
        <c:crosses val="autoZero"/>
        <c:auto val="1"/>
        <c:lblAlgn val="ctr"/>
        <c:lblOffset val="100"/>
        <c:noMultiLvlLbl val="0"/>
      </c:catAx>
      <c:valAx>
        <c:axId val="-2077999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8002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'Uneven D-fir'!$CL$77</c:f>
              <c:strCache>
                <c:ptCount val="1"/>
                <c:pt idx="0">
                  <c:v>Energy from logging residues</c:v>
                </c:pt>
              </c:strCache>
            </c:strRef>
          </c:tx>
          <c:marker>
            <c:symbol val="none"/>
          </c:marker>
          <c:val>
            <c:numRef>
              <c:f>'Uneven D-fir'!$CL$78:$CL$318</c:f>
              <c:numCache>
                <c:formatCode>General</c:formatCode>
                <c:ptCount val="241"/>
                <c:pt idx="40" formatCode="0">
                  <c:v>18.8526686772535</c:v>
                </c:pt>
                <c:pt idx="41" formatCode="0">
                  <c:v>18.8526686772535</c:v>
                </c:pt>
                <c:pt idx="42" formatCode="0">
                  <c:v>18.8526686772535</c:v>
                </c:pt>
                <c:pt idx="43" formatCode="0">
                  <c:v>18.8526686772535</c:v>
                </c:pt>
                <c:pt idx="44" formatCode="0">
                  <c:v>18.8526686772535</c:v>
                </c:pt>
                <c:pt idx="45" formatCode="0">
                  <c:v>18.8526686772535</c:v>
                </c:pt>
                <c:pt idx="46" formatCode="0">
                  <c:v>18.8526686772535</c:v>
                </c:pt>
                <c:pt idx="47" formatCode="0">
                  <c:v>18.8526686772535</c:v>
                </c:pt>
                <c:pt idx="48" formatCode="0">
                  <c:v>18.8526686772535</c:v>
                </c:pt>
                <c:pt idx="49" formatCode="0">
                  <c:v>18.8526686772535</c:v>
                </c:pt>
                <c:pt idx="50" formatCode="0">
                  <c:v>18.8526686772535</c:v>
                </c:pt>
                <c:pt idx="51" formatCode="0">
                  <c:v>18.8526686772535</c:v>
                </c:pt>
                <c:pt idx="52" formatCode="0">
                  <c:v>18.8526686772535</c:v>
                </c:pt>
                <c:pt idx="53" formatCode="0">
                  <c:v>18.8526686772535</c:v>
                </c:pt>
                <c:pt idx="54" formatCode="0">
                  <c:v>18.8526686772535</c:v>
                </c:pt>
                <c:pt idx="55" formatCode="0">
                  <c:v>18.8526686772535</c:v>
                </c:pt>
                <c:pt idx="56" formatCode="0">
                  <c:v>18.8526686772535</c:v>
                </c:pt>
                <c:pt idx="57" formatCode="0">
                  <c:v>18.8526686772535</c:v>
                </c:pt>
                <c:pt idx="58" formatCode="0">
                  <c:v>18.8526686772535</c:v>
                </c:pt>
                <c:pt idx="59" formatCode="0">
                  <c:v>18.8526686772535</c:v>
                </c:pt>
                <c:pt idx="60" formatCode="0">
                  <c:v>18.8526686772535</c:v>
                </c:pt>
                <c:pt idx="61" formatCode="0">
                  <c:v>18.8526686772535</c:v>
                </c:pt>
                <c:pt idx="62" formatCode="0">
                  <c:v>18.8526686772535</c:v>
                </c:pt>
                <c:pt idx="63" formatCode="0">
                  <c:v>18.8526686772535</c:v>
                </c:pt>
                <c:pt idx="64" formatCode="0">
                  <c:v>18.8526686772535</c:v>
                </c:pt>
                <c:pt idx="65" formatCode="0">
                  <c:v>18.8526686772535</c:v>
                </c:pt>
                <c:pt idx="66" formatCode="0">
                  <c:v>18.8526686772535</c:v>
                </c:pt>
                <c:pt idx="67" formatCode="0">
                  <c:v>18.8526686772535</c:v>
                </c:pt>
                <c:pt idx="68" formatCode="0">
                  <c:v>18.8526686772535</c:v>
                </c:pt>
                <c:pt idx="69" formatCode="0">
                  <c:v>18.8526686772535</c:v>
                </c:pt>
                <c:pt idx="70" formatCode="0">
                  <c:v>18.8526686772535</c:v>
                </c:pt>
                <c:pt idx="71" formatCode="0">
                  <c:v>18.8526686772535</c:v>
                </c:pt>
                <c:pt idx="72" formatCode="0">
                  <c:v>18.8526686772535</c:v>
                </c:pt>
                <c:pt idx="73" formatCode="0">
                  <c:v>18.8526686772535</c:v>
                </c:pt>
                <c:pt idx="74" formatCode="0">
                  <c:v>18.8526686772535</c:v>
                </c:pt>
                <c:pt idx="75" formatCode="0">
                  <c:v>18.8526686772535</c:v>
                </c:pt>
                <c:pt idx="76" formatCode="0">
                  <c:v>18.8526686772535</c:v>
                </c:pt>
                <c:pt idx="77" formatCode="0">
                  <c:v>18.8526686772535</c:v>
                </c:pt>
                <c:pt idx="78" formatCode="0">
                  <c:v>18.8526686772535</c:v>
                </c:pt>
                <c:pt idx="79" formatCode="0">
                  <c:v>18.8526686772535</c:v>
                </c:pt>
                <c:pt idx="80" formatCode="0">
                  <c:v>34.09002332237769</c:v>
                </c:pt>
                <c:pt idx="81" formatCode="0">
                  <c:v>34.09002332237769</c:v>
                </c:pt>
                <c:pt idx="82" formatCode="0">
                  <c:v>34.09002332237769</c:v>
                </c:pt>
                <c:pt idx="83" formatCode="0">
                  <c:v>34.09002332237769</c:v>
                </c:pt>
                <c:pt idx="84" formatCode="0">
                  <c:v>34.09002332237769</c:v>
                </c:pt>
                <c:pt idx="85" formatCode="0">
                  <c:v>34.09002332237769</c:v>
                </c:pt>
                <c:pt idx="86" formatCode="0">
                  <c:v>34.09002332237769</c:v>
                </c:pt>
                <c:pt idx="87" formatCode="0">
                  <c:v>34.09002332237769</c:v>
                </c:pt>
                <c:pt idx="88" formatCode="0">
                  <c:v>34.09002332237769</c:v>
                </c:pt>
                <c:pt idx="89" formatCode="0">
                  <c:v>34.09002332237769</c:v>
                </c:pt>
                <c:pt idx="90" formatCode="0">
                  <c:v>34.09002332237769</c:v>
                </c:pt>
                <c:pt idx="91" formatCode="0">
                  <c:v>34.09002332237769</c:v>
                </c:pt>
                <c:pt idx="92" formatCode="0">
                  <c:v>34.09002332237769</c:v>
                </c:pt>
                <c:pt idx="93" formatCode="0">
                  <c:v>34.09002332237769</c:v>
                </c:pt>
                <c:pt idx="94" formatCode="0">
                  <c:v>34.09002332237769</c:v>
                </c:pt>
                <c:pt idx="95" formatCode="0">
                  <c:v>34.09002332237769</c:v>
                </c:pt>
                <c:pt idx="96" formatCode="0">
                  <c:v>34.09002332237769</c:v>
                </c:pt>
                <c:pt idx="97" formatCode="0">
                  <c:v>34.09002332237769</c:v>
                </c:pt>
                <c:pt idx="98" formatCode="0">
                  <c:v>34.09002332237769</c:v>
                </c:pt>
                <c:pt idx="99" formatCode="0">
                  <c:v>34.09002332237769</c:v>
                </c:pt>
                <c:pt idx="100" formatCode="0">
                  <c:v>49.32737796750187</c:v>
                </c:pt>
                <c:pt idx="101" formatCode="0">
                  <c:v>49.32737796750187</c:v>
                </c:pt>
                <c:pt idx="102" formatCode="0">
                  <c:v>49.32737796750187</c:v>
                </c:pt>
                <c:pt idx="103" formatCode="0">
                  <c:v>49.32737796750187</c:v>
                </c:pt>
                <c:pt idx="104" formatCode="0">
                  <c:v>49.32737796750187</c:v>
                </c:pt>
                <c:pt idx="105" formatCode="0">
                  <c:v>49.32737796750187</c:v>
                </c:pt>
                <c:pt idx="106" formatCode="0">
                  <c:v>49.32737796750187</c:v>
                </c:pt>
                <c:pt idx="107" formatCode="0">
                  <c:v>49.32737796750187</c:v>
                </c:pt>
                <c:pt idx="108" formatCode="0">
                  <c:v>49.32737796750187</c:v>
                </c:pt>
                <c:pt idx="109" formatCode="0">
                  <c:v>49.32737796750187</c:v>
                </c:pt>
                <c:pt idx="110" formatCode="0">
                  <c:v>49.32737796750187</c:v>
                </c:pt>
                <c:pt idx="111" formatCode="0">
                  <c:v>49.32737796750187</c:v>
                </c:pt>
                <c:pt idx="112" formatCode="0">
                  <c:v>49.32737796750187</c:v>
                </c:pt>
                <c:pt idx="113" formatCode="0">
                  <c:v>49.32737796750187</c:v>
                </c:pt>
                <c:pt idx="114" formatCode="0">
                  <c:v>49.32737796750187</c:v>
                </c:pt>
                <c:pt idx="115" formatCode="0">
                  <c:v>49.32737796750187</c:v>
                </c:pt>
                <c:pt idx="116" formatCode="0">
                  <c:v>49.32737796750187</c:v>
                </c:pt>
                <c:pt idx="117" formatCode="0">
                  <c:v>49.32737796750187</c:v>
                </c:pt>
                <c:pt idx="118" formatCode="0">
                  <c:v>49.32737796750187</c:v>
                </c:pt>
                <c:pt idx="119" formatCode="0">
                  <c:v>49.32737796750187</c:v>
                </c:pt>
                <c:pt idx="120" formatCode="0">
                  <c:v>64.56473261262606</c:v>
                </c:pt>
                <c:pt idx="121" formatCode="0">
                  <c:v>64.56473261262606</c:v>
                </c:pt>
                <c:pt idx="122" formatCode="0">
                  <c:v>64.56473261262606</c:v>
                </c:pt>
                <c:pt idx="123" formatCode="0">
                  <c:v>64.56473261262606</c:v>
                </c:pt>
                <c:pt idx="124" formatCode="0">
                  <c:v>64.56473261262606</c:v>
                </c:pt>
                <c:pt idx="125" formatCode="0">
                  <c:v>64.56473261262606</c:v>
                </c:pt>
                <c:pt idx="126" formatCode="0">
                  <c:v>64.56473261262606</c:v>
                </c:pt>
                <c:pt idx="127" formatCode="0">
                  <c:v>64.56473261262606</c:v>
                </c:pt>
                <c:pt idx="128" formatCode="0">
                  <c:v>64.56473261262606</c:v>
                </c:pt>
                <c:pt idx="129" formatCode="0">
                  <c:v>64.56473261262606</c:v>
                </c:pt>
                <c:pt idx="130" formatCode="0">
                  <c:v>64.56473261262606</c:v>
                </c:pt>
                <c:pt idx="131" formatCode="0">
                  <c:v>64.56473261262606</c:v>
                </c:pt>
                <c:pt idx="132" formatCode="0">
                  <c:v>64.56473261262606</c:v>
                </c:pt>
                <c:pt idx="133" formatCode="0">
                  <c:v>64.56473261262606</c:v>
                </c:pt>
                <c:pt idx="134" formatCode="0">
                  <c:v>64.56473261262606</c:v>
                </c:pt>
                <c:pt idx="135" formatCode="0">
                  <c:v>64.56473261262606</c:v>
                </c:pt>
                <c:pt idx="136" formatCode="0">
                  <c:v>64.56473261262606</c:v>
                </c:pt>
                <c:pt idx="137" formatCode="0">
                  <c:v>64.56473261262606</c:v>
                </c:pt>
                <c:pt idx="138" formatCode="0">
                  <c:v>64.56473261262606</c:v>
                </c:pt>
                <c:pt idx="139" formatCode="0">
                  <c:v>64.56473261262606</c:v>
                </c:pt>
                <c:pt idx="140" formatCode="0">
                  <c:v>79.80208725775024</c:v>
                </c:pt>
                <c:pt idx="141" formatCode="0">
                  <c:v>79.80208725775024</c:v>
                </c:pt>
                <c:pt idx="142" formatCode="0">
                  <c:v>79.80208725775024</c:v>
                </c:pt>
                <c:pt idx="143" formatCode="0">
                  <c:v>79.80208725775024</c:v>
                </c:pt>
                <c:pt idx="144" formatCode="0">
                  <c:v>79.80208725775024</c:v>
                </c:pt>
                <c:pt idx="145" formatCode="0">
                  <c:v>79.80208725775024</c:v>
                </c:pt>
                <c:pt idx="146" formatCode="0">
                  <c:v>79.80208725775024</c:v>
                </c:pt>
                <c:pt idx="147" formatCode="0">
                  <c:v>79.80208725775024</c:v>
                </c:pt>
                <c:pt idx="148" formatCode="0">
                  <c:v>79.80208725775024</c:v>
                </c:pt>
                <c:pt idx="149" formatCode="0">
                  <c:v>79.80208725775024</c:v>
                </c:pt>
                <c:pt idx="150" formatCode="0">
                  <c:v>79.80208725775024</c:v>
                </c:pt>
                <c:pt idx="151" formatCode="0">
                  <c:v>79.80208725775024</c:v>
                </c:pt>
                <c:pt idx="152" formatCode="0">
                  <c:v>79.80208725775024</c:v>
                </c:pt>
                <c:pt idx="153" formatCode="0">
                  <c:v>79.80208725775024</c:v>
                </c:pt>
                <c:pt idx="154" formatCode="0">
                  <c:v>79.80208725775024</c:v>
                </c:pt>
                <c:pt idx="155" formatCode="0">
                  <c:v>79.80208725775024</c:v>
                </c:pt>
                <c:pt idx="156" formatCode="0">
                  <c:v>79.80208725775024</c:v>
                </c:pt>
                <c:pt idx="157" formatCode="0">
                  <c:v>79.80208725775024</c:v>
                </c:pt>
                <c:pt idx="158" formatCode="0">
                  <c:v>79.80208725775024</c:v>
                </c:pt>
                <c:pt idx="159" formatCode="0">
                  <c:v>79.80208725775024</c:v>
                </c:pt>
                <c:pt idx="160" formatCode="0">
                  <c:v>95.03944190287443</c:v>
                </c:pt>
                <c:pt idx="161" formatCode="0">
                  <c:v>95.03944190287443</c:v>
                </c:pt>
                <c:pt idx="162" formatCode="0">
                  <c:v>95.03944190287443</c:v>
                </c:pt>
                <c:pt idx="163" formatCode="0">
                  <c:v>95.03944190287443</c:v>
                </c:pt>
                <c:pt idx="164" formatCode="0">
                  <c:v>95.03944190287443</c:v>
                </c:pt>
                <c:pt idx="165" formatCode="0">
                  <c:v>95.03944190287443</c:v>
                </c:pt>
                <c:pt idx="166" formatCode="0">
                  <c:v>95.03944190287443</c:v>
                </c:pt>
                <c:pt idx="167" formatCode="0">
                  <c:v>95.03944190287443</c:v>
                </c:pt>
                <c:pt idx="168" formatCode="0">
                  <c:v>95.03944190287443</c:v>
                </c:pt>
                <c:pt idx="169" formatCode="0">
                  <c:v>95.03944190287443</c:v>
                </c:pt>
                <c:pt idx="170" formatCode="0">
                  <c:v>95.03944190287443</c:v>
                </c:pt>
                <c:pt idx="171" formatCode="0">
                  <c:v>95.03944190287443</c:v>
                </c:pt>
                <c:pt idx="172" formatCode="0">
                  <c:v>95.03944190287443</c:v>
                </c:pt>
                <c:pt idx="173" formatCode="0">
                  <c:v>95.03944190287443</c:v>
                </c:pt>
                <c:pt idx="174" formatCode="0">
                  <c:v>95.03944190287443</c:v>
                </c:pt>
                <c:pt idx="175" formatCode="0">
                  <c:v>95.03944190287443</c:v>
                </c:pt>
                <c:pt idx="176" formatCode="0">
                  <c:v>95.03944190287443</c:v>
                </c:pt>
                <c:pt idx="177" formatCode="0">
                  <c:v>95.03944190287443</c:v>
                </c:pt>
                <c:pt idx="178" formatCode="0">
                  <c:v>95.03944190287443</c:v>
                </c:pt>
                <c:pt idx="179" formatCode="0">
                  <c:v>95.03944190287443</c:v>
                </c:pt>
                <c:pt idx="180" formatCode="0">
                  <c:v>110.2767965479986</c:v>
                </c:pt>
                <c:pt idx="181" formatCode="0">
                  <c:v>110.2767965479986</c:v>
                </c:pt>
                <c:pt idx="182" formatCode="0">
                  <c:v>110.2767965479986</c:v>
                </c:pt>
                <c:pt idx="183" formatCode="0">
                  <c:v>110.2767965479986</c:v>
                </c:pt>
                <c:pt idx="184" formatCode="0">
                  <c:v>110.2767965479986</c:v>
                </c:pt>
                <c:pt idx="185" formatCode="0">
                  <c:v>110.2767965479986</c:v>
                </c:pt>
                <c:pt idx="186" formatCode="0">
                  <c:v>110.2767965479986</c:v>
                </c:pt>
                <c:pt idx="187" formatCode="0">
                  <c:v>110.2767965479986</c:v>
                </c:pt>
                <c:pt idx="188" formatCode="0">
                  <c:v>110.2767965479986</c:v>
                </c:pt>
                <c:pt idx="189" formatCode="0">
                  <c:v>110.2767965479986</c:v>
                </c:pt>
                <c:pt idx="190" formatCode="0">
                  <c:v>110.2767965479986</c:v>
                </c:pt>
                <c:pt idx="191" formatCode="0">
                  <c:v>110.2767965479986</c:v>
                </c:pt>
                <c:pt idx="192" formatCode="0">
                  <c:v>110.2767965479986</c:v>
                </c:pt>
                <c:pt idx="193" formatCode="0">
                  <c:v>110.2767965479986</c:v>
                </c:pt>
                <c:pt idx="194" formatCode="0">
                  <c:v>110.2767965479986</c:v>
                </c:pt>
                <c:pt idx="195" formatCode="0">
                  <c:v>110.2767965479986</c:v>
                </c:pt>
                <c:pt idx="196" formatCode="0">
                  <c:v>110.2767965479986</c:v>
                </c:pt>
                <c:pt idx="197" formatCode="0">
                  <c:v>110.2767965479986</c:v>
                </c:pt>
                <c:pt idx="198" formatCode="0">
                  <c:v>110.2767965479986</c:v>
                </c:pt>
                <c:pt idx="199" formatCode="0">
                  <c:v>110.2767965479986</c:v>
                </c:pt>
                <c:pt idx="200" formatCode="0">
                  <c:v>125.5141511931228</c:v>
                </c:pt>
                <c:pt idx="201" formatCode="0">
                  <c:v>125.5141511931228</c:v>
                </c:pt>
                <c:pt idx="202" formatCode="0">
                  <c:v>125.5141511931228</c:v>
                </c:pt>
                <c:pt idx="203" formatCode="0">
                  <c:v>125.5141511931228</c:v>
                </c:pt>
                <c:pt idx="204" formatCode="0">
                  <c:v>125.5141511931228</c:v>
                </c:pt>
                <c:pt idx="205" formatCode="0">
                  <c:v>125.5141511931228</c:v>
                </c:pt>
                <c:pt idx="206" formatCode="0">
                  <c:v>125.5141511931228</c:v>
                </c:pt>
                <c:pt idx="207" formatCode="0">
                  <c:v>125.5141511931228</c:v>
                </c:pt>
                <c:pt idx="208" formatCode="0">
                  <c:v>125.5141511931228</c:v>
                </c:pt>
                <c:pt idx="209" formatCode="0">
                  <c:v>125.5141511931228</c:v>
                </c:pt>
                <c:pt idx="210" formatCode="0">
                  <c:v>125.5141511931228</c:v>
                </c:pt>
                <c:pt idx="211" formatCode="0">
                  <c:v>125.5141511931228</c:v>
                </c:pt>
                <c:pt idx="212" formatCode="0">
                  <c:v>125.5141511931228</c:v>
                </c:pt>
                <c:pt idx="213" formatCode="0">
                  <c:v>125.5141511931228</c:v>
                </c:pt>
                <c:pt idx="214" formatCode="0">
                  <c:v>125.5141511931228</c:v>
                </c:pt>
                <c:pt idx="215" formatCode="0">
                  <c:v>125.5141511931228</c:v>
                </c:pt>
                <c:pt idx="216" formatCode="0">
                  <c:v>125.5141511931228</c:v>
                </c:pt>
                <c:pt idx="217" formatCode="0">
                  <c:v>125.5141511931228</c:v>
                </c:pt>
                <c:pt idx="218" formatCode="0">
                  <c:v>125.5141511931228</c:v>
                </c:pt>
                <c:pt idx="219" formatCode="0">
                  <c:v>125.5141511931228</c:v>
                </c:pt>
                <c:pt idx="220" formatCode="0">
                  <c:v>140.751505838247</c:v>
                </c:pt>
                <c:pt idx="221" formatCode="0">
                  <c:v>140.751505838247</c:v>
                </c:pt>
                <c:pt idx="222" formatCode="0">
                  <c:v>140.751505838247</c:v>
                </c:pt>
                <c:pt idx="223" formatCode="0">
                  <c:v>140.751505838247</c:v>
                </c:pt>
                <c:pt idx="224" formatCode="0">
                  <c:v>140.751505838247</c:v>
                </c:pt>
                <c:pt idx="225" formatCode="0">
                  <c:v>140.751505838247</c:v>
                </c:pt>
                <c:pt idx="226" formatCode="0">
                  <c:v>140.751505838247</c:v>
                </c:pt>
                <c:pt idx="227" formatCode="0">
                  <c:v>140.751505838247</c:v>
                </c:pt>
                <c:pt idx="228" formatCode="0">
                  <c:v>140.751505838247</c:v>
                </c:pt>
                <c:pt idx="229" formatCode="0">
                  <c:v>140.751505838247</c:v>
                </c:pt>
                <c:pt idx="230" formatCode="0">
                  <c:v>140.751505838247</c:v>
                </c:pt>
                <c:pt idx="231" formatCode="0">
                  <c:v>140.751505838247</c:v>
                </c:pt>
                <c:pt idx="232" formatCode="0">
                  <c:v>140.751505838247</c:v>
                </c:pt>
                <c:pt idx="233" formatCode="0">
                  <c:v>140.751505838247</c:v>
                </c:pt>
                <c:pt idx="234" formatCode="0">
                  <c:v>140.751505838247</c:v>
                </c:pt>
                <c:pt idx="235" formatCode="0">
                  <c:v>140.751505838247</c:v>
                </c:pt>
                <c:pt idx="236" formatCode="0">
                  <c:v>140.751505838247</c:v>
                </c:pt>
                <c:pt idx="237" formatCode="0">
                  <c:v>140.751505838247</c:v>
                </c:pt>
                <c:pt idx="238" formatCode="0">
                  <c:v>140.751505838247</c:v>
                </c:pt>
                <c:pt idx="239" formatCode="0">
                  <c:v>140.751505838247</c:v>
                </c:pt>
                <c:pt idx="240" formatCode="0">
                  <c:v>140.751505838247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'Uneven D-fir'!$CQ$77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marker>
            <c:symbol val="none"/>
          </c:marker>
          <c:val>
            <c:numRef>
              <c:f>'Uneven D-fir'!$CQ$78:$CQ$318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22.13905721361729</c:v>
                </c:pt>
                <c:pt idx="81" formatCode="0">
                  <c:v>21.86453342749298</c:v>
                </c:pt>
                <c:pt idx="82" formatCode="0">
                  <c:v>21.59420580526496</c:v>
                </c:pt>
                <c:pt idx="83" formatCode="0">
                  <c:v>21.32801020753135</c:v>
                </c:pt>
                <c:pt idx="84" formatCode="0">
                  <c:v>21.06588347527686</c:v>
                </c:pt>
                <c:pt idx="85" formatCode="0">
                  <c:v>20.80776341488736</c:v>
                </c:pt>
                <c:pt idx="86" formatCode="0">
                  <c:v>20.5535887833935</c:v>
                </c:pt>
                <c:pt idx="87" formatCode="0">
                  <c:v>20.30329927393983</c:v>
                </c:pt>
                <c:pt idx="88" formatCode="0">
                  <c:v>20.05683550147607</c:v>
                </c:pt>
                <c:pt idx="89" formatCode="0">
                  <c:v>19.81413898866714</c:v>
                </c:pt>
                <c:pt idx="90" formatCode="0">
                  <c:v>19.57515215201844</c:v>
                </c:pt>
                <c:pt idx="91" formatCode="0">
                  <c:v>19.33981828821333</c:v>
                </c:pt>
                <c:pt idx="92" formatCode="0">
                  <c:v>19.10808156065939</c:v>
                </c:pt>
                <c:pt idx="93" formatCode="0">
                  <c:v>18.87988698624027</c:v>
                </c:pt>
                <c:pt idx="94" formatCode="0">
                  <c:v>18.65518042227016</c:v>
                </c:pt>
                <c:pt idx="95" formatCode="0">
                  <c:v>18.4339085536476</c:v>
                </c:pt>
                <c:pt idx="96" formatCode="0">
                  <c:v>18.21601888020559</c:v>
                </c:pt>
                <c:pt idx="97" formatCode="0">
                  <c:v>18.00145970425518</c:v>
                </c:pt>
                <c:pt idx="98" formatCode="0">
                  <c:v>17.79018011831936</c:v>
                </c:pt>
                <c:pt idx="99" formatCode="0">
                  <c:v>17.58212999305447</c:v>
                </c:pt>
                <c:pt idx="100" formatCode="0">
                  <c:v>35.33730895551571</c:v>
                </c:pt>
                <c:pt idx="101" formatCode="0">
                  <c:v>34.86104663068292</c:v>
                </c:pt>
                <c:pt idx="102" formatCode="0">
                  <c:v>34.39206409315322</c:v>
                </c:pt>
                <c:pt idx="103" formatCode="0">
                  <c:v>33.93025006957909</c:v>
                </c:pt>
                <c:pt idx="104" formatCode="0">
                  <c:v>33.47549498745364</c:v>
                </c:pt>
                <c:pt idx="105" formatCode="0">
                  <c:v>33.0276909491128</c:v>
                </c:pt>
                <c:pt idx="106" formatCode="0">
                  <c:v>32.58673170613495</c:v>
                </c:pt>
                <c:pt idx="107" formatCode="0">
                  <c:v>32.15251263413188</c:v>
                </c:pt>
                <c:pt idx="108" formatCode="0">
                  <c:v>31.72493070792495</c:v>
                </c:pt>
                <c:pt idx="109" formatCode="0">
                  <c:v>31.30388447710087</c:v>
                </c:pt>
                <c:pt idx="110" formatCode="0">
                  <c:v>30.88927404194095</c:v>
                </c:pt>
                <c:pt idx="111" formatCode="0">
                  <c:v>30.48100102971842</c:v>
                </c:pt>
                <c:pt idx="112" formatCode="0">
                  <c:v>30.07896857135792</c:v>
                </c:pt>
                <c:pt idx="113" formatCode="0">
                  <c:v>29.68308127845183</c:v>
                </c:pt>
                <c:pt idx="114" formatCode="0">
                  <c:v>29.29324522062793</c:v>
                </c:pt>
                <c:pt idx="115" formatCode="0">
                  <c:v>28.90936790326294</c:v>
                </c:pt>
                <c:pt idx="116" formatCode="0">
                  <c:v>28.53135824553674</c:v>
                </c:pt>
                <c:pt idx="117" formatCode="0">
                  <c:v>28.15912655882206</c:v>
                </c:pt>
                <c:pt idx="118" formatCode="0">
                  <c:v>27.79258452540444</c:v>
                </c:pt>
                <c:pt idx="119" formatCode="0">
                  <c:v>27.43164517752752</c:v>
                </c:pt>
                <c:pt idx="120" formatCode="0">
                  <c:v>45.03627186691802</c:v>
                </c:pt>
                <c:pt idx="121" formatCode="0">
                  <c:v>44.41175849770465</c:v>
                </c:pt>
                <c:pt idx="122" formatCode="0">
                  <c:v>43.79679096963547</c:v>
                </c:pt>
                <c:pt idx="123" formatCode="0">
                  <c:v>43.19122337217011</c:v>
                </c:pt>
                <c:pt idx="124" formatCode="0">
                  <c:v>42.59491202504692</c:v>
                </c:pt>
                <c:pt idx="125" formatCode="0">
                  <c:v>42.00771544419251</c:v>
                </c:pt>
                <c:pt idx="126" formatCode="0">
                  <c:v>41.42949430815252</c:v>
                </c:pt>
                <c:pt idx="127" formatCode="0">
                  <c:v>40.86011142503543</c:v>
                </c:pt>
                <c:pt idx="128" formatCode="0">
                  <c:v>40.29943169996169</c:v>
                </c:pt>
                <c:pt idx="129" formatCode="0">
                  <c:v>39.74732210301036</c:v>
                </c:pt>
                <c:pt idx="130" formatCode="0">
                  <c:v>39.2036516376557</c:v>
                </c:pt>
                <c:pt idx="131" formatCode="0">
                  <c:v>38.66829130968624</c:v>
                </c:pt>
                <c:pt idx="132" formatCode="0">
                  <c:v>38.1411140965989</c:v>
                </c:pt>
                <c:pt idx="133" formatCode="0">
                  <c:v>37.62199491746093</c:v>
                </c:pt>
                <c:pt idx="134" formatCode="0">
                  <c:v>37.11081060323257</c:v>
                </c:pt>
                <c:pt idx="135" formatCode="0">
                  <c:v>36.60743986754322</c:v>
                </c:pt>
                <c:pt idx="136" formatCode="0">
                  <c:v>36.11176327791448</c:v>
                </c:pt>
                <c:pt idx="137" formatCode="0">
                  <c:v>35.62366322742282</c:v>
                </c:pt>
                <c:pt idx="138" formatCode="0">
                  <c:v>35.14302390679564</c:v>
                </c:pt>
                <c:pt idx="139" formatCode="0">
                  <c:v>34.66973127693367</c:v>
                </c:pt>
                <c:pt idx="140" formatCode="0">
                  <c:v>52.1637220320129</c:v>
                </c:pt>
                <c:pt idx="141" formatCode="0">
                  <c:v>51.43026382607852</c:v>
                </c:pt>
                <c:pt idx="142" formatCode="0">
                  <c:v>50.70801671003412</c:v>
                </c:pt>
                <c:pt idx="143" formatCode="0">
                  <c:v>49.99680931960086</c:v>
                </c:pt>
                <c:pt idx="144" formatCode="0">
                  <c:v>49.29647290984523</c:v>
                </c:pt>
                <c:pt idx="145" formatCode="0">
                  <c:v>48.60684131514172</c:v>
                </c:pt>
                <c:pt idx="146" formatCode="0">
                  <c:v>47.92775090974749</c:v>
                </c:pt>
                <c:pt idx="147" formatCode="0">
                  <c:v>47.25904056897956</c:v>
                </c:pt>
                <c:pt idx="148" formatCode="0">
                  <c:v>46.60055163098556</c:v>
                </c:pt>
                <c:pt idx="149" formatCode="0">
                  <c:v>45.95212785909875</c:v>
                </c:pt>
                <c:pt idx="150" formatCode="0">
                  <c:v>45.31361540476842</c:v>
                </c:pt>
                <c:pt idx="151" formatCode="0">
                  <c:v>44.68486277105697</c:v>
                </c:pt>
                <c:pt idx="152" formatCode="0">
                  <c:v>44.06572077669492</c:v>
                </c:pt>
                <c:pt idx="153" formatCode="0">
                  <c:v>43.45604252068537</c:v>
                </c:pt>
                <c:pt idx="154" formatCode="0">
                  <c:v>42.85568334744943</c:v>
                </c:pt>
                <c:pt idx="155" formatCode="0">
                  <c:v>42.26450081250447</c:v>
                </c:pt>
                <c:pt idx="156" formatCode="0">
                  <c:v>41.68235464866702</c:v>
                </c:pt>
                <c:pt idx="157" formatCode="0">
                  <c:v>41.10910673277208</c:v>
                </c:pt>
                <c:pt idx="158" formatCode="0">
                  <c:v>40.54462105290142</c:v>
                </c:pt>
                <c:pt idx="159" formatCode="0">
                  <c:v>39.98876367611256</c:v>
                </c:pt>
                <c:pt idx="160" formatCode="0">
                  <c:v>57.40145170682056</c:v>
                </c:pt>
                <c:pt idx="161" formatCode="0">
                  <c:v>56.58793350874409</c:v>
                </c:pt>
                <c:pt idx="162" formatCode="0">
                  <c:v>55.78685013731757</c:v>
                </c:pt>
                <c:pt idx="163" formatCode="0">
                  <c:v>54.9980115231434</c:v>
                </c:pt>
                <c:pt idx="164" formatCode="0">
                  <c:v>54.22123050208175</c:v>
                </c:pt>
                <c:pt idx="165" formatCode="0">
                  <c:v>53.45632277084288</c:v>
                </c:pt>
                <c:pt idx="166" formatCode="0">
                  <c:v>52.70310684325835</c:v>
                </c:pt>
                <c:pt idx="167" formatCode="0">
                  <c:v>51.96140400722068</c:v>
                </c:pt>
                <c:pt idx="168" formatCode="0">
                  <c:v>51.23103828228107</c:v>
                </c:pt>
                <c:pt idx="169" formatCode="0">
                  <c:v>50.51183637789539</c:v>
                </c:pt>
                <c:pt idx="170" formatCode="0">
                  <c:v>49.80362765230828</c:v>
                </c:pt>
                <c:pt idx="171" formatCode="0">
                  <c:v>49.10624407206576</c:v>
                </c:pt>
                <c:pt idx="172" formatCode="0">
                  <c:v>48.4195201721467</c:v>
                </c:pt>
                <c:pt idx="173" formatCode="0">
                  <c:v>47.74329301670374</c:v>
                </c:pt>
                <c:pt idx="174" formatCode="0">
                  <c:v>47.0774021604042</c:v>
                </c:pt>
                <c:pt idx="175" formatCode="0">
                  <c:v>46.42168961036185</c:v>
                </c:pt>
                <c:pt idx="176" formatCode="0">
                  <c:v>45.77599978865093</c:v>
                </c:pt>
                <c:pt idx="177" formatCode="0">
                  <c:v>45.14017949539257</c:v>
                </c:pt>
                <c:pt idx="178" formatCode="0">
                  <c:v>44.51407787240598</c:v>
                </c:pt>
                <c:pt idx="179" formatCode="0">
                  <c:v>43.89754636741488</c:v>
                </c:pt>
                <c:pt idx="180" formatCode="0">
                  <c:v>61.25048768896071</c:v>
                </c:pt>
                <c:pt idx="181" formatCode="0">
                  <c:v>60.37813602493296</c:v>
                </c:pt>
                <c:pt idx="182" formatCode="0">
                  <c:v>59.51911847161794</c:v>
                </c:pt>
                <c:pt idx="183" formatCode="0">
                  <c:v>58.67323121383901</c:v>
                </c:pt>
                <c:pt idx="184" formatCode="0">
                  <c:v>57.84027355178483</c:v>
                </c:pt>
                <c:pt idx="185" formatCode="0">
                  <c:v>57.02004785339031</c:v>
                </c:pt>
                <c:pt idx="186" formatCode="0">
                  <c:v>56.21235950744529</c:v>
                </c:pt>
                <c:pt idx="187" formatCode="0">
                  <c:v>55.41701687742001</c:v>
                </c:pt>
                <c:pt idx="188" formatCode="0">
                  <c:v>54.63383125599645</c:v>
                </c:pt>
                <c:pt idx="189" formatCode="0">
                  <c:v>53.86261682029455</c:v>
                </c:pt>
                <c:pt idx="190" formatCode="0">
                  <c:v>53.10319058778288</c:v>
                </c:pt>
                <c:pt idx="191" formatCode="0">
                  <c:v>52.35537237286324</c:v>
                </c:pt>
                <c:pt idx="192" formatCode="0">
                  <c:v>51.61898474411876</c:v>
                </c:pt>
                <c:pt idx="193" formatCode="0">
                  <c:v>50.89385298221568</c:v>
                </c:pt>
                <c:pt idx="194" formatCode="0">
                  <c:v>50.17980503844838</c:v>
                </c:pt>
                <c:pt idx="195" formatCode="0">
                  <c:v>49.47667149391822</c:v>
                </c:pt>
                <c:pt idx="196" formatCode="0">
                  <c:v>48.7842855193363</c:v>
                </c:pt>
                <c:pt idx="197" formatCode="0">
                  <c:v>48.10248283544059</c:v>
                </c:pt>
                <c:pt idx="198" formatCode="0">
                  <c:v>47.43110167401819</c:v>
                </c:pt>
                <c:pt idx="199" formatCode="0">
                  <c:v>46.76998273952331</c:v>
                </c:pt>
                <c:pt idx="200" formatCode="0">
                  <c:v>64.07901816144134</c:v>
                </c:pt>
                <c:pt idx="201" formatCode="0">
                  <c:v>63.16343171030924</c:v>
                </c:pt>
                <c:pt idx="202" formatCode="0">
                  <c:v>62.26184022429258</c:v>
                </c:pt>
                <c:pt idx="203" formatCode="0">
                  <c:v>61.3740297868919</c:v>
                </c:pt>
                <c:pt idx="204" formatCode="0">
                  <c:v>60.49978975137428</c:v>
                </c:pt>
                <c:pt idx="205" formatCode="0">
                  <c:v>59.63891269079415</c:v>
                </c:pt>
                <c:pt idx="206" formatCode="0">
                  <c:v>58.79119434877807</c:v>
                </c:pt>
                <c:pt idx="207" formatCode="0">
                  <c:v>57.95643359106172</c:v>
                </c:pt>
                <c:pt idx="208" formatCode="0">
                  <c:v>57.13443235776772</c:v>
                </c:pt>
                <c:pt idx="209" formatCode="0">
                  <c:v>56.32499561641281</c:v>
                </c:pt>
                <c:pt idx="210" formatCode="0">
                  <c:v>55.52793131563346</c:v>
                </c:pt>
                <c:pt idx="211" formatCode="0">
                  <c:v>54.74305033961867</c:v>
                </c:pt>
                <c:pt idx="212" formatCode="0">
                  <c:v>53.97016646323933</c:v>
                </c:pt>
                <c:pt idx="213" formatCode="0">
                  <c:v>53.20909630786343</c:v>
                </c:pt>
                <c:pt idx="214" formatCode="0">
                  <c:v>52.4596592978467</c:v>
                </c:pt>
                <c:pt idx="215" formatCode="0">
                  <c:v>51.72167761768814</c:v>
                </c:pt>
                <c:pt idx="216" formatCode="0">
                  <c:v>50.99497616984069</c:v>
                </c:pt>
                <c:pt idx="217" formatCode="0">
                  <c:v>50.27938253316648</c:v>
                </c:pt>
                <c:pt idx="218" formatCode="0">
                  <c:v>49.57472692202738</c:v>
                </c:pt>
                <c:pt idx="219" formatCode="0">
                  <c:v>48.88084214600069</c:v>
                </c:pt>
                <c:pt idx="220" formatCode="0">
                  <c:v>66.15761256037002</c:v>
                </c:pt>
                <c:pt idx="221" formatCode="0">
                  <c:v>65.2102542803012</c:v>
                </c:pt>
                <c:pt idx="222" formatCode="0">
                  <c:v>64.27737660560283</c:v>
                </c:pt>
                <c:pt idx="223" formatCode="0">
                  <c:v>63.35875819664417</c:v>
                </c:pt>
                <c:pt idx="224" formatCode="0">
                  <c:v>62.45418109702543</c:v>
                </c:pt>
                <c:pt idx="225" formatCode="0">
                  <c:v>61.56343068186422</c:v>
                </c:pt>
                <c:pt idx="226" formatCode="0">
                  <c:v>60.68629560687251</c:v>
                </c:pt>
                <c:pt idx="227" formatCode="0">
                  <c:v>59.82256775821192</c:v>
                </c:pt>
                <c:pt idx="228" formatCode="0">
                  <c:v>58.97204220311552</c:v>
                </c:pt>
                <c:pt idx="229" formatCode="0">
                  <c:v>58.13451714126435</c:v>
                </c:pt>
                <c:pt idx="230" formatCode="0">
                  <c:v>57.30979385690718</c:v>
                </c:pt>
                <c:pt idx="231" formatCode="0">
                  <c:v>56.49767667171213</c:v>
                </c:pt>
                <c:pt idx="232" formatCode="0">
                  <c:v>55.697972898339</c:v>
                </c:pt>
                <c:pt idx="233" formatCode="0">
                  <c:v>54.91049279472112</c:v>
                </c:pt>
                <c:pt idx="234" formatCode="0">
                  <c:v>54.13504951904628</c:v>
                </c:pt>
                <c:pt idx="235" formatCode="0">
                  <c:v>53.37145908542544</c:v>
                </c:pt>
                <c:pt idx="236" formatCode="0">
                  <c:v>52.61954032023943</c:v>
                </c:pt>
                <c:pt idx="237" formatCode="0">
                  <c:v>51.87911481915251</c:v>
                </c:pt>
                <c:pt idx="238" formatCode="0">
                  <c:v>51.15000690478335</c:v>
                </c:pt>
                <c:pt idx="239" formatCode="0">
                  <c:v>50.43204358502278</c:v>
                </c:pt>
                <c:pt idx="240" formatCode="0">
                  <c:v>49.72505451198876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029976"/>
        <c:axId val="-2078027032"/>
      </c:lineChart>
      <c:catAx>
        <c:axId val="-20780299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8027032"/>
        <c:crosses val="autoZero"/>
        <c:auto val="1"/>
        <c:lblAlgn val="ctr"/>
        <c:lblOffset val="100"/>
        <c:noMultiLvlLbl val="0"/>
      </c:catAx>
      <c:valAx>
        <c:axId val="-2078027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8029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1" i="0" baseline="0">
                <a:effectLst/>
              </a:rPr>
              <a:t>Climate Benefits of California Uneven Age Mixed Conifer Forest: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Forest&amp;Products v Let-Grow Forest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With Year 40 thin, 20 reentry cycle after Year 80 and</a:t>
            </a:r>
            <a:endParaRPr lang="en-US" sz="1200">
              <a:effectLst/>
            </a:endParaRPr>
          </a:p>
          <a:p>
            <a:pPr algn="l">
              <a:defRPr/>
            </a:pPr>
            <a:r>
              <a:rPr lang="en-US" sz="1200" b="1" i="0" baseline="0">
                <a:effectLst/>
              </a:rPr>
              <a:t> 75% logging residue utilization 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0368852459016393"/>
          <c:y val="0.0231884057971014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'Uneven D-fir'!$CJ$77</c:f>
              <c:strCache>
                <c:ptCount val="1"/>
                <c:pt idx="0">
                  <c:v>Logging slash left </c:v>
                </c:pt>
              </c:strCache>
            </c:strRef>
          </c:tx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D-fir'!$CJ$78:$CJ$318</c:f>
              <c:numCache>
                <c:formatCode>General</c:formatCode>
                <c:ptCount val="241"/>
                <c:pt idx="40" formatCode="0">
                  <c:v>6.284222892417835</c:v>
                </c:pt>
                <c:pt idx="41" formatCode="0">
                  <c:v>6.070159190847558</c:v>
                </c:pt>
                <c:pt idx="42" formatCode="0">
                  <c:v>5.863387284796701</c:v>
                </c:pt>
                <c:pt idx="43" formatCode="0">
                  <c:v>5.663658788941143</c:v>
                </c:pt>
                <c:pt idx="44" formatCode="0">
                  <c:v>5.470733778872745</c:v>
                </c:pt>
                <c:pt idx="45" formatCode="0">
                  <c:v>5.284380502889487</c:v>
                </c:pt>
                <c:pt idx="46" formatCode="0">
                  <c:v>5.1043751036031</c:v>
                </c:pt>
                <c:pt idx="47" formatCode="0">
                  <c:v>4.930501349029758</c:v>
                </c:pt>
                <c:pt idx="48" formatCode="0">
                  <c:v>4.762550372840803</c:v>
                </c:pt>
                <c:pt idx="49" formatCode="0">
                  <c:v>4.600320423461499</c:v>
                </c:pt>
                <c:pt idx="50" formatCode="0">
                  <c:v>4.443616621716392</c:v>
                </c:pt>
                <c:pt idx="51" formatCode="0">
                  <c:v>4.292250726730154</c:v>
                </c:pt>
                <c:pt idx="52" formatCode="0">
                  <c:v>4.146040909802725</c:v>
                </c:pt>
                <c:pt idx="53" formatCode="0">
                  <c:v>4.004811535987073</c:v>
                </c:pt>
                <c:pt idx="54" formatCode="0">
                  <c:v>3.868392953107225</c:v>
                </c:pt>
                <c:pt idx="55" formatCode="0">
                  <c:v>3.736621287963135</c:v>
                </c:pt>
                <c:pt idx="56" formatCode="0">
                  <c:v>3.609338249477538</c:v>
                </c:pt>
                <c:pt idx="57" formatCode="0">
                  <c:v>3.486390938548362</c:v>
                </c:pt>
                <c:pt idx="58" formatCode="0">
                  <c:v>3.367631664378251</c:v>
                </c:pt>
                <c:pt idx="59" formatCode="0">
                  <c:v>3.252917767060596</c:v>
                </c:pt>
                <c:pt idx="60" formatCode="0">
                  <c:v>3.142111446208917</c:v>
                </c:pt>
                <c:pt idx="61" formatCode="0">
                  <c:v>3.035079595423779</c:v>
                </c:pt>
                <c:pt idx="62" formatCode="0">
                  <c:v>2.931693642398351</c:v>
                </c:pt>
                <c:pt idx="63" formatCode="0">
                  <c:v>2.831829394470572</c:v>
                </c:pt>
                <c:pt idx="64" formatCode="0">
                  <c:v>2.735366889436372</c:v>
                </c:pt>
                <c:pt idx="65" formatCode="0">
                  <c:v>2.642190251444743</c:v>
                </c:pt>
                <c:pt idx="66" formatCode="0">
                  <c:v>2.55218755180155</c:v>
                </c:pt>
                <c:pt idx="67" formatCode="0">
                  <c:v>2.465250674514879</c:v>
                </c:pt>
                <c:pt idx="68" formatCode="0">
                  <c:v>2.381275186420401</c:v>
                </c:pt>
                <c:pt idx="69" formatCode="0">
                  <c:v>2.30016021173075</c:v>
                </c:pt>
                <c:pt idx="70" formatCode="0">
                  <c:v>2.221808310858196</c:v>
                </c:pt>
                <c:pt idx="71" formatCode="0">
                  <c:v>2.146125363365078</c:v>
                </c:pt>
                <c:pt idx="72" formatCode="0">
                  <c:v>2.073020454901363</c:v>
                </c:pt>
                <c:pt idx="73" formatCode="0">
                  <c:v>2.002405767993536</c:v>
                </c:pt>
                <c:pt idx="74" formatCode="0">
                  <c:v>1.934196476553612</c:v>
                </c:pt>
                <c:pt idx="75" formatCode="0">
                  <c:v>1.868310643981567</c:v>
                </c:pt>
                <c:pt idx="76" formatCode="0">
                  <c:v>1.80466912473877</c:v>
                </c:pt>
                <c:pt idx="77" formatCode="0">
                  <c:v>1.743195469274181</c:v>
                </c:pt>
                <c:pt idx="78" formatCode="0">
                  <c:v>1.683815832189126</c:v>
                </c:pt>
                <c:pt idx="79" formatCode="0">
                  <c:v>1.626458883530298</c:v>
                </c:pt>
                <c:pt idx="80" formatCode="0">
                  <c:v>8.573024140320612</c:v>
                </c:pt>
                <c:pt idx="81" formatCode="0">
                  <c:v>8.280995465885374</c:v>
                </c:pt>
                <c:pt idx="82" formatCode="0">
                  <c:v>7.998914360160608</c:v>
                </c:pt>
                <c:pt idx="83" formatCode="0">
                  <c:v>7.726441972437767</c:v>
                </c:pt>
                <c:pt idx="84" formatCode="0">
                  <c:v>7.46325099450738</c:v>
                </c:pt>
                <c:pt idx="85" formatCode="0">
                  <c:v>7.209025267479161</c:v>
                </c:pt>
                <c:pt idx="86" formatCode="0">
                  <c:v>6.963459401995273</c:v>
                </c:pt>
                <c:pt idx="87" formatCode="0">
                  <c:v>6.726258411380514</c:v>
                </c:pt>
                <c:pt idx="88" formatCode="0">
                  <c:v>6.497137357288759</c:v>
                </c:pt>
                <c:pt idx="89" formatCode="0">
                  <c:v>6.275821007419976</c:v>
                </c:pt>
                <c:pt idx="90" formatCode="0">
                  <c:v>6.062043504896677</c:v>
                </c:pt>
                <c:pt idx="91" formatCode="0">
                  <c:v>5.8555480489026</c:v>
                </c:pt>
                <c:pt idx="92" formatCode="0">
                  <c:v>5.656086586200019</c:v>
                </c:pt>
                <c:pt idx="93" formatCode="0">
                  <c:v>5.46341951315511</c:v>
                </c:pt>
                <c:pt idx="94" formatCode="0">
                  <c:v>5.277315387913413</c:v>
                </c:pt>
                <c:pt idx="95" formatCode="0">
                  <c:v>5.097550652379679</c:v>
                </c:pt>
                <c:pt idx="96" formatCode="0">
                  <c:v>4.923909363668079</c:v>
                </c:pt>
                <c:pt idx="97" formatCode="0">
                  <c:v>4.756182934700217</c:v>
                </c:pt>
                <c:pt idx="98" formatCode="0">
                  <c:v>4.594169883639325</c:v>
                </c:pt>
                <c:pt idx="99" formatCode="0">
                  <c:v>4.437675591859655</c:v>
                </c:pt>
                <c:pt idx="100" formatCode="0">
                  <c:v>11.28848048737646</c:v>
                </c:pt>
                <c:pt idx="101" formatCode="0">
                  <c:v>10.90395340111617</c:v>
                </c:pt>
                <c:pt idx="102" formatCode="0">
                  <c:v>10.53252471904174</c:v>
                </c:pt>
                <c:pt idx="103" formatCode="0">
                  <c:v>10.17374826142136</c:v>
                </c:pt>
                <c:pt idx="104" formatCode="0">
                  <c:v>9.827193047042883</c:v>
                </c:pt>
                <c:pt idx="105" formatCode="0">
                  <c:v>9.49244277549637</c:v>
                </c:pt>
                <c:pt idx="106" formatCode="0">
                  <c:v>9.169095327092133</c:v>
                </c:pt>
                <c:pt idx="107" formatCode="0">
                  <c:v>8.85676227981333</c:v>
                </c:pt>
                <c:pt idx="108" formatCode="0">
                  <c:v>8.555068442722937</c:v>
                </c:pt>
                <c:pt idx="109" formatCode="0">
                  <c:v>8.263651405264589</c:v>
                </c:pt>
                <c:pt idx="110" formatCode="0">
                  <c:v>7.982161101915919</c:v>
                </c:pt>
                <c:pt idx="111" formatCode="0">
                  <c:v>7.71025939167136</c:v>
                </c:pt>
                <c:pt idx="112" formatCode="0">
                  <c:v>7.447619651849348</c:v>
                </c:pt>
                <c:pt idx="113" formatCode="0">
                  <c:v>7.193926385735896</c:v>
                </c:pt>
                <c:pt idx="114" formatCode="0">
                  <c:v>6.948874843593313</c:v>
                </c:pt>
                <c:pt idx="115" formatCode="0">
                  <c:v>6.712170656578735</c:v>
                </c:pt>
                <c:pt idx="116" formatCode="0">
                  <c:v>6.483529483132733</c:v>
                </c:pt>
                <c:pt idx="117" formatCode="0">
                  <c:v>6.262676667413235</c:v>
                </c:pt>
                <c:pt idx="118" formatCode="0">
                  <c:v>6.049346909364425</c:v>
                </c:pt>
                <c:pt idx="119" formatCode="0">
                  <c:v>5.843283946024334</c:v>
                </c:pt>
                <c:pt idx="120" formatCode="0">
                  <c:v>12.64620866090439</c:v>
                </c:pt>
                <c:pt idx="121" formatCode="0">
                  <c:v>12.21543236873157</c:v>
                </c:pt>
                <c:pt idx="122" formatCode="0">
                  <c:v>11.7993298984823</c:v>
                </c:pt>
                <c:pt idx="123" formatCode="0">
                  <c:v>11.39740140591316</c:v>
                </c:pt>
                <c:pt idx="124" formatCode="0">
                  <c:v>11.00916407331064</c:v>
                </c:pt>
                <c:pt idx="125" formatCode="0">
                  <c:v>10.63415152950497</c:v>
                </c:pt>
                <c:pt idx="126" formatCode="0">
                  <c:v>10.27191328964057</c:v>
                </c:pt>
                <c:pt idx="127" formatCode="0">
                  <c:v>9.92201421402974</c:v>
                </c:pt>
                <c:pt idx="128" formatCode="0">
                  <c:v>9.584033985440026</c:v>
                </c:pt>
                <c:pt idx="129" formatCode="0">
                  <c:v>9.257566604186896</c:v>
                </c:pt>
                <c:pt idx="130" formatCode="0">
                  <c:v>8.942219900425538</c:v>
                </c:pt>
                <c:pt idx="131" formatCode="0">
                  <c:v>8.637615063055742</c:v>
                </c:pt>
                <c:pt idx="132" formatCode="0">
                  <c:v>8.343386184674013</c:v>
                </c:pt>
                <c:pt idx="133" formatCode="0">
                  <c:v>8.05917982202629</c:v>
                </c:pt>
                <c:pt idx="134" formatCode="0">
                  <c:v>7.784654571433263</c:v>
                </c:pt>
                <c:pt idx="135" formatCode="0">
                  <c:v>7.519480658678264</c:v>
                </c:pt>
                <c:pt idx="136" formatCode="0">
                  <c:v>7.263339542865062</c:v>
                </c:pt>
                <c:pt idx="137" formatCode="0">
                  <c:v>7.015923533769744</c:v>
                </c:pt>
                <c:pt idx="138" formatCode="0">
                  <c:v>6.776935422226975</c:v>
                </c:pt>
                <c:pt idx="139" formatCode="0">
                  <c:v>6.546088123106672</c:v>
                </c:pt>
                <c:pt idx="140" formatCode="0">
                  <c:v>13.32507274766835</c:v>
                </c:pt>
                <c:pt idx="141" formatCode="0">
                  <c:v>12.87117185253927</c:v>
                </c:pt>
                <c:pt idx="142" formatCode="0">
                  <c:v>12.43273248820258</c:v>
                </c:pt>
                <c:pt idx="143" formatCode="0">
                  <c:v>12.00922797815906</c:v>
                </c:pt>
                <c:pt idx="144" formatCode="0">
                  <c:v>11.60014958644451</c:v>
                </c:pt>
                <c:pt idx="145" formatCode="0">
                  <c:v>11.20500590650928</c:v>
                </c:pt>
                <c:pt idx="146" formatCode="0">
                  <c:v>10.82332227091478</c:v>
                </c:pt>
                <c:pt idx="147" formatCode="0">
                  <c:v>10.45464018113795</c:v>
                </c:pt>
                <c:pt idx="148" formatCode="0">
                  <c:v>10.09851675679857</c:v>
                </c:pt>
                <c:pt idx="149" formatCode="0">
                  <c:v>9.75452420364805</c:v>
                </c:pt>
                <c:pt idx="150" formatCode="0">
                  <c:v>9.422249299680348</c:v>
                </c:pt>
                <c:pt idx="151" formatCode="0">
                  <c:v>9.10129289874793</c:v>
                </c:pt>
                <c:pt idx="152" formatCode="0">
                  <c:v>8.791269451086345</c:v>
                </c:pt>
                <c:pt idx="153" formatCode="0">
                  <c:v>8.491806540171485</c:v>
                </c:pt>
                <c:pt idx="154" formatCode="0">
                  <c:v>8.20254443535324</c:v>
                </c:pt>
                <c:pt idx="155" formatCode="0">
                  <c:v>7.923135659728027</c:v>
                </c:pt>
                <c:pt idx="156" formatCode="0">
                  <c:v>7.653244572731225</c:v>
                </c:pt>
                <c:pt idx="157" formatCode="0">
                  <c:v>7.392546966947998</c:v>
                </c:pt>
                <c:pt idx="158" formatCode="0">
                  <c:v>7.14072967865825</c:v>
                </c:pt>
                <c:pt idx="159" formatCode="0">
                  <c:v>6.897490211647843</c:v>
                </c:pt>
                <c:pt idx="160" formatCode="0">
                  <c:v>13.66450479105033</c:v>
                </c:pt>
                <c:pt idx="161" formatCode="0">
                  <c:v>13.10419535708612</c:v>
                </c:pt>
                <c:pt idx="162" formatCode="0">
                  <c:v>12.65781835673778</c:v>
                </c:pt>
                <c:pt idx="163" formatCode="0">
                  <c:v>12.22664659570481</c:v>
                </c:pt>
                <c:pt idx="164" formatCode="0">
                  <c:v>11.81016212771656</c:v>
                </c:pt>
                <c:pt idx="165" formatCode="0">
                  <c:v>11.40786464965378</c:v>
                </c:pt>
                <c:pt idx="166" formatCode="0">
                  <c:v>11.01927090055809</c:v>
                </c:pt>
                <c:pt idx="167" formatCode="0">
                  <c:v>10.64391408111346</c:v>
                </c:pt>
                <c:pt idx="168" formatCode="0">
                  <c:v>10.28134329290221</c:v>
                </c:pt>
                <c:pt idx="169" formatCode="0">
                  <c:v>9.931122996762041</c:v>
                </c:pt>
                <c:pt idx="170" formatCode="0">
                  <c:v>9.592832489593435</c:v>
                </c:pt>
                <c:pt idx="171" formatCode="0">
                  <c:v>9.266065398988867</c:v>
                </c:pt>
                <c:pt idx="172" formatCode="0">
                  <c:v>8.950429195076843</c:v>
                </c:pt>
                <c:pt idx="173" formatCode="0">
                  <c:v>8.645544718994287</c:v>
                </c:pt>
                <c:pt idx="174" formatCode="0">
                  <c:v>8.351045727420926</c:v>
                </c:pt>
                <c:pt idx="175" formatCode="0">
                  <c:v>8.066578452628485</c:v>
                </c:pt>
                <c:pt idx="176" formatCode="0">
                  <c:v>7.79180117751622</c:v>
                </c:pt>
                <c:pt idx="177" formatCode="0">
                  <c:v>7.526383825122307</c:v>
                </c:pt>
                <c:pt idx="178" formatCode="0">
                  <c:v>7.270007562117978</c:v>
                </c:pt>
                <c:pt idx="179" formatCode="0">
                  <c:v>7.022364415808105</c:v>
                </c:pt>
                <c:pt idx="180" formatCode="0">
                  <c:v>13.7851253213943</c:v>
                </c:pt>
                <c:pt idx="181" formatCode="0">
                  <c:v>13.31555334671654</c:v>
                </c:pt>
                <c:pt idx="182" formatCode="0">
                  <c:v>12.86197671733032</c:v>
                </c:pt>
                <c:pt idx="183" formatCode="0">
                  <c:v>12.42385057305489</c:v>
                </c:pt>
                <c:pt idx="184" formatCode="0">
                  <c:v>12.00064861364747</c:v>
                </c:pt>
                <c:pt idx="185" formatCode="0">
                  <c:v>11.59186246658368</c:v>
                </c:pt>
                <c:pt idx="186" formatCode="0">
                  <c:v>11.19700107637354</c:v>
                </c:pt>
                <c:pt idx="187" formatCode="0">
                  <c:v>10.81559011467981</c:v>
                </c:pt>
                <c:pt idx="188" formatCode="0">
                  <c:v>10.44717141052966</c:v>
                </c:pt>
                <c:pt idx="189" formatCode="0">
                  <c:v>10.09130239993562</c:v>
                </c:pt>
                <c:pt idx="190" formatCode="0">
                  <c:v>9.747555594264298</c:v>
                </c:pt>
                <c:pt idx="191" formatCode="0">
                  <c:v>9.415518066714497</c:v>
                </c:pt>
                <c:pt idx="192" formatCode="0">
                  <c:v>9.09479095628776</c:v>
                </c:pt>
                <c:pt idx="193" formatCode="0">
                  <c:v>8.784988988655485</c:v>
                </c:pt>
                <c:pt idx="194" formatCode="0">
                  <c:v>8.48574001334707</c:v>
                </c:pt>
                <c:pt idx="195" formatCode="0">
                  <c:v>8.196684556703138</c:v>
                </c:pt>
                <c:pt idx="196" formatCode="0">
                  <c:v>7.917475390056804</c:v>
                </c:pt>
                <c:pt idx="197" formatCode="0">
                  <c:v>7.64777711262428</c:v>
                </c:pt>
                <c:pt idx="198" formatCode="0">
                  <c:v>7.387265748603751</c:v>
                </c:pt>
                <c:pt idx="199" formatCode="0">
                  <c:v>7.135628357998559</c:v>
                </c:pt>
                <c:pt idx="200" formatCode="0">
                  <c:v>13.89453107791331</c:v>
                </c:pt>
                <c:pt idx="201" formatCode="0">
                  <c:v>13.42123234153176</c:v>
                </c:pt>
                <c:pt idx="202" formatCode="0">
                  <c:v>12.96405589762659</c:v>
                </c:pt>
                <c:pt idx="203" formatCode="0">
                  <c:v>12.52245256172992</c:v>
                </c:pt>
                <c:pt idx="204" formatCode="0">
                  <c:v>12.09589185661293</c:v>
                </c:pt>
                <c:pt idx="205" formatCode="0">
                  <c:v>11.68386137504863</c:v>
                </c:pt>
                <c:pt idx="206" formatCode="0">
                  <c:v>11.28586616428127</c:v>
                </c:pt>
                <c:pt idx="207" formatCode="0">
                  <c:v>10.90142813146298</c:v>
                </c:pt>
                <c:pt idx="208" formatCode="0">
                  <c:v>10.53008546934339</c:v>
                </c:pt>
                <c:pt idx="209" formatCode="0">
                  <c:v>10.17139210152241</c:v>
                </c:pt>
                <c:pt idx="210" formatCode="0">
                  <c:v>9.824917146599729</c:v>
                </c:pt>
                <c:pt idx="211" formatCode="0">
                  <c:v>9.49024440057731</c:v>
                </c:pt>
                <c:pt idx="212" formatCode="0">
                  <c:v>9.166971836893218</c:v>
                </c:pt>
                <c:pt idx="213" formatCode="0">
                  <c:v>8.854711123486083</c:v>
                </c:pt>
                <c:pt idx="214" formatCode="0">
                  <c:v>8.55308715631014</c:v>
                </c:pt>
                <c:pt idx="215" formatCode="0">
                  <c:v>8.261737608740464</c:v>
                </c:pt>
                <c:pt idx="216" formatCode="0">
                  <c:v>7.980312496327096</c:v>
                </c:pt>
                <c:pt idx="217" formatCode="0">
                  <c:v>7.708473756375267</c:v>
                </c:pt>
                <c:pt idx="218" formatCode="0">
                  <c:v>7.445894841846638</c:v>
                </c:pt>
                <c:pt idx="219" formatCode="0">
                  <c:v>7.192260329093786</c:v>
                </c:pt>
                <c:pt idx="220" formatCode="0">
                  <c:v>13.94923395617281</c:v>
                </c:pt>
                <c:pt idx="221" formatCode="0">
                  <c:v>13.47407183893936</c:v>
                </c:pt>
                <c:pt idx="222" formatCode="0">
                  <c:v>13.01509548777473</c:v>
                </c:pt>
                <c:pt idx="223" formatCode="0">
                  <c:v>12.57175355606744</c:v>
                </c:pt>
                <c:pt idx="224" formatCode="0">
                  <c:v>12.14351347809566</c:v>
                </c:pt>
                <c:pt idx="225" formatCode="0">
                  <c:v>11.7298608292811</c:v>
                </c:pt>
                <c:pt idx="226" formatCode="0">
                  <c:v>11.33029870823513</c:v>
                </c:pt>
                <c:pt idx="227" formatCode="0">
                  <c:v>10.94434713985456</c:v>
                </c:pt>
                <c:pt idx="228" formatCode="0">
                  <c:v>10.57154249875025</c:v>
                </c:pt>
                <c:pt idx="229" formatCode="0">
                  <c:v>10.21143695231581</c:v>
                </c:pt>
                <c:pt idx="230" formatCode="0">
                  <c:v>9.86359792276744</c:v>
                </c:pt>
                <c:pt idx="231" formatCode="0">
                  <c:v>9.527607567508717</c:v>
                </c:pt>
                <c:pt idx="232" formatCode="0">
                  <c:v>9.203062277195947</c:v>
                </c:pt>
                <c:pt idx="233" formatCode="0">
                  <c:v>8.889572190901382</c:v>
                </c:pt>
                <c:pt idx="234" formatCode="0">
                  <c:v>8.586760727791678</c:v>
                </c:pt>
                <c:pt idx="235" formatCode="0">
                  <c:v>8.294264134759128</c:v>
                </c:pt>
                <c:pt idx="236" formatCode="0">
                  <c:v>8.011731049462243</c:v>
                </c:pt>
                <c:pt idx="237" formatCode="0">
                  <c:v>7.738822078250759</c:v>
                </c:pt>
                <c:pt idx="238" formatCode="0">
                  <c:v>7.475209388468082</c:v>
                </c:pt>
                <c:pt idx="239" formatCode="0">
                  <c:v>7.220576314641399</c:v>
                </c:pt>
                <c:pt idx="240" formatCode="0">
                  <c:v>6.974616978086404</c:v>
                </c:pt>
              </c:numCache>
            </c:numRef>
          </c:val>
        </c:ser>
        <c:ser>
          <c:idx val="2"/>
          <c:order val="2"/>
          <c:tx>
            <c:strRef>
              <c:f>'Uneven D-fir'!$CK$77</c:f>
              <c:strCache>
                <c:ptCount val="1"/>
                <c:pt idx="0">
                  <c:v>Regenerated forest </c:v>
                </c:pt>
              </c:strCache>
            </c:strRef>
          </c:tx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D-fir'!$CK$78:$CK$318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</c:v>
                </c:pt>
                <c:pt idx="42" formatCode="0">
                  <c:v>0.0</c:v>
                </c:pt>
                <c:pt idx="43" formatCode="0">
                  <c:v>0.0</c:v>
                </c:pt>
                <c:pt idx="44" formatCode="0">
                  <c:v>0.0</c:v>
                </c:pt>
                <c:pt idx="45" formatCode="0">
                  <c:v>0.0</c:v>
                </c:pt>
                <c:pt idx="46" formatCode="0">
                  <c:v>0.0</c:v>
                </c:pt>
                <c:pt idx="47" formatCode="0">
                  <c:v>0.0</c:v>
                </c:pt>
                <c:pt idx="48" formatCode="0">
                  <c:v>0.0</c:v>
                </c:pt>
                <c:pt idx="49" formatCode="0">
                  <c:v>0.0</c:v>
                </c:pt>
                <c:pt idx="50" formatCode="0">
                  <c:v>0.0</c:v>
                </c:pt>
                <c:pt idx="51" formatCode="0">
                  <c:v>0.0</c:v>
                </c:pt>
                <c:pt idx="52" formatCode="0">
                  <c:v>0.0</c:v>
                </c:pt>
                <c:pt idx="53" formatCode="0">
                  <c:v>0.0</c:v>
                </c:pt>
                <c:pt idx="54" formatCode="0">
                  <c:v>0.0</c:v>
                </c:pt>
                <c:pt idx="55" formatCode="0">
                  <c:v>0.0</c:v>
                </c:pt>
                <c:pt idx="56" formatCode="0">
                  <c:v>0.0</c:v>
                </c:pt>
                <c:pt idx="57" formatCode="0">
                  <c:v>0.0</c:v>
                </c:pt>
                <c:pt idx="58" formatCode="0">
                  <c:v>0.0</c:v>
                </c:pt>
                <c:pt idx="59" formatCode="0">
                  <c:v>0.0</c:v>
                </c:pt>
                <c:pt idx="60" formatCode="0">
                  <c:v>0.0</c:v>
                </c:pt>
                <c:pt idx="61" formatCode="0">
                  <c:v>0.0</c:v>
                </c:pt>
                <c:pt idx="62" formatCode="0">
                  <c:v>0.0</c:v>
                </c:pt>
                <c:pt idx="63" formatCode="0">
                  <c:v>0.0</c:v>
                </c:pt>
                <c:pt idx="64" formatCode="0">
                  <c:v>0.0</c:v>
                </c:pt>
                <c:pt idx="65" formatCode="0">
                  <c:v>0.0</c:v>
                </c:pt>
                <c:pt idx="66" formatCode="0">
                  <c:v>0.0</c:v>
                </c:pt>
                <c:pt idx="67" formatCode="0">
                  <c:v>0.0</c:v>
                </c:pt>
                <c:pt idx="68" formatCode="0">
                  <c:v>0.0</c:v>
                </c:pt>
                <c:pt idx="69" formatCode="0">
                  <c:v>0.0</c:v>
                </c:pt>
                <c:pt idx="70" formatCode="0">
                  <c:v>0.0</c:v>
                </c:pt>
                <c:pt idx="71" formatCode="0">
                  <c:v>0.0</c:v>
                </c:pt>
                <c:pt idx="72" formatCode="0">
                  <c:v>0.0</c:v>
                </c:pt>
                <c:pt idx="73" formatCode="0">
                  <c:v>0.0</c:v>
                </c:pt>
                <c:pt idx="74" formatCode="0">
                  <c:v>0.0</c:v>
                </c:pt>
                <c:pt idx="75" formatCode="0">
                  <c:v>0.0</c:v>
                </c:pt>
                <c:pt idx="76" formatCode="0">
                  <c:v>0.0</c:v>
                </c:pt>
                <c:pt idx="77" formatCode="0">
                  <c:v>0.0</c:v>
                </c:pt>
                <c:pt idx="78" formatCode="0">
                  <c:v>0.0</c:v>
                </c:pt>
                <c:pt idx="79" formatCode="0">
                  <c:v>0.0</c:v>
                </c:pt>
                <c:pt idx="80" formatCode="0">
                  <c:v>122.2653360453144</c:v>
                </c:pt>
                <c:pt idx="81" formatCode="0">
                  <c:v>125.7663202539225</c:v>
                </c:pt>
                <c:pt idx="82" formatCode="0">
                  <c:v>129.2673044625306</c:v>
                </c:pt>
                <c:pt idx="83" formatCode="0">
                  <c:v>132.7682886711387</c:v>
                </c:pt>
                <c:pt idx="84" formatCode="0">
                  <c:v>136.2692728797468</c:v>
                </c:pt>
                <c:pt idx="85" formatCode="0">
                  <c:v>139.7702570883549</c:v>
                </c:pt>
                <c:pt idx="86" formatCode="0">
                  <c:v>143.271241296963</c:v>
                </c:pt>
                <c:pt idx="87" formatCode="0">
                  <c:v>146.772225505571</c:v>
                </c:pt>
                <c:pt idx="88" formatCode="0">
                  <c:v>150.2732097141791</c:v>
                </c:pt>
                <c:pt idx="89" formatCode="0">
                  <c:v>153.7741939227872</c:v>
                </c:pt>
                <c:pt idx="90" formatCode="0">
                  <c:v>157.2751781313953</c:v>
                </c:pt>
                <c:pt idx="91" formatCode="0">
                  <c:v>160.7761623400034</c:v>
                </c:pt>
                <c:pt idx="92" formatCode="0">
                  <c:v>164.2771465486115</c:v>
                </c:pt>
                <c:pt idx="93" formatCode="0">
                  <c:v>167.7781307572196</c:v>
                </c:pt>
                <c:pt idx="94" formatCode="0">
                  <c:v>171.2791149658277</c:v>
                </c:pt>
                <c:pt idx="95" formatCode="0">
                  <c:v>174.7800991744357</c:v>
                </c:pt>
                <c:pt idx="96" formatCode="0">
                  <c:v>178.2810833830438</c:v>
                </c:pt>
                <c:pt idx="97" formatCode="0">
                  <c:v>181.7820675916519</c:v>
                </c:pt>
                <c:pt idx="98" formatCode="0">
                  <c:v>185.28305180026</c:v>
                </c:pt>
                <c:pt idx="99" formatCode="0">
                  <c:v>188.7840360088681</c:v>
                </c:pt>
                <c:pt idx="100" formatCode="0">
                  <c:v>122.2653360453144</c:v>
                </c:pt>
                <c:pt idx="101" formatCode="0">
                  <c:v>125.7663202539225</c:v>
                </c:pt>
                <c:pt idx="102" formatCode="0">
                  <c:v>129.2673044625306</c:v>
                </c:pt>
                <c:pt idx="103" formatCode="0">
                  <c:v>132.7682886711387</c:v>
                </c:pt>
                <c:pt idx="104" formatCode="0">
                  <c:v>136.2692728797468</c:v>
                </c:pt>
                <c:pt idx="105" formatCode="0">
                  <c:v>139.7702570883549</c:v>
                </c:pt>
                <c:pt idx="106" formatCode="0">
                  <c:v>143.271241296963</c:v>
                </c:pt>
                <c:pt idx="107" formatCode="0">
                  <c:v>146.772225505571</c:v>
                </c:pt>
                <c:pt idx="108" formatCode="0">
                  <c:v>150.2732097141791</c:v>
                </c:pt>
                <c:pt idx="109" formatCode="0">
                  <c:v>153.7741939227872</c:v>
                </c:pt>
                <c:pt idx="110" formatCode="0">
                  <c:v>157.2751781313953</c:v>
                </c:pt>
                <c:pt idx="111" formatCode="0">
                  <c:v>160.7761623400034</c:v>
                </c:pt>
                <c:pt idx="112" formatCode="0">
                  <c:v>164.2771465486115</c:v>
                </c:pt>
                <c:pt idx="113" formatCode="0">
                  <c:v>167.7781307572196</c:v>
                </c:pt>
                <c:pt idx="114" formatCode="0">
                  <c:v>171.2791149658277</c:v>
                </c:pt>
                <c:pt idx="115" formatCode="0">
                  <c:v>174.7800991744357</c:v>
                </c:pt>
                <c:pt idx="116" formatCode="0">
                  <c:v>178.2810833830438</c:v>
                </c:pt>
                <c:pt idx="117" formatCode="0">
                  <c:v>181.7820675916519</c:v>
                </c:pt>
                <c:pt idx="118" formatCode="0">
                  <c:v>185.28305180026</c:v>
                </c:pt>
                <c:pt idx="119" formatCode="0">
                  <c:v>188.7840360088681</c:v>
                </c:pt>
                <c:pt idx="120" formatCode="0">
                  <c:v>122.2653360453144</c:v>
                </c:pt>
                <c:pt idx="121" formatCode="0">
                  <c:v>125.7663202539225</c:v>
                </c:pt>
                <c:pt idx="122" formatCode="0">
                  <c:v>129.2673044625306</c:v>
                </c:pt>
                <c:pt idx="123" formatCode="0">
                  <c:v>132.7682886711387</c:v>
                </c:pt>
                <c:pt idx="124" formatCode="0">
                  <c:v>136.2692728797468</c:v>
                </c:pt>
                <c:pt idx="125" formatCode="0">
                  <c:v>139.7702570883549</c:v>
                </c:pt>
                <c:pt idx="126" formatCode="0">
                  <c:v>143.271241296963</c:v>
                </c:pt>
                <c:pt idx="127" formatCode="0">
                  <c:v>146.772225505571</c:v>
                </c:pt>
                <c:pt idx="128" formatCode="0">
                  <c:v>150.2732097141791</c:v>
                </c:pt>
                <c:pt idx="129" formatCode="0">
                  <c:v>153.7741939227872</c:v>
                </c:pt>
                <c:pt idx="130" formatCode="0">
                  <c:v>157.2751781313953</c:v>
                </c:pt>
                <c:pt idx="131" formatCode="0">
                  <c:v>160.7761623400034</c:v>
                </c:pt>
                <c:pt idx="132" formatCode="0">
                  <c:v>164.2771465486115</c:v>
                </c:pt>
                <c:pt idx="133" formatCode="0">
                  <c:v>167.7781307572196</c:v>
                </c:pt>
                <c:pt idx="134" formatCode="0">
                  <c:v>171.2791149658277</c:v>
                </c:pt>
                <c:pt idx="135" formatCode="0">
                  <c:v>174.7800991744357</c:v>
                </c:pt>
                <c:pt idx="136" formatCode="0">
                  <c:v>178.2810833830438</c:v>
                </c:pt>
                <c:pt idx="137" formatCode="0">
                  <c:v>181.7820675916519</c:v>
                </c:pt>
                <c:pt idx="138" formatCode="0">
                  <c:v>185.28305180026</c:v>
                </c:pt>
                <c:pt idx="139" formatCode="0">
                  <c:v>188.7840360088681</c:v>
                </c:pt>
                <c:pt idx="140" formatCode="0">
                  <c:v>122.2653360453144</c:v>
                </c:pt>
                <c:pt idx="141" formatCode="0">
                  <c:v>125.7663202539225</c:v>
                </c:pt>
                <c:pt idx="142" formatCode="0">
                  <c:v>129.2673044625306</c:v>
                </c:pt>
                <c:pt idx="143" formatCode="0">
                  <c:v>132.7682886711387</c:v>
                </c:pt>
                <c:pt idx="144" formatCode="0">
                  <c:v>136.2692728797468</c:v>
                </c:pt>
                <c:pt idx="145" formatCode="0">
                  <c:v>139.7702570883549</c:v>
                </c:pt>
                <c:pt idx="146" formatCode="0">
                  <c:v>143.271241296963</c:v>
                </c:pt>
                <c:pt idx="147" formatCode="0">
                  <c:v>146.772225505571</c:v>
                </c:pt>
                <c:pt idx="148" formatCode="0">
                  <c:v>150.2732097141791</c:v>
                </c:pt>
                <c:pt idx="149" formatCode="0">
                  <c:v>153.7741939227872</c:v>
                </c:pt>
                <c:pt idx="150" formatCode="0">
                  <c:v>157.2751781313953</c:v>
                </c:pt>
                <c:pt idx="151" formatCode="0">
                  <c:v>160.7761623400034</c:v>
                </c:pt>
                <c:pt idx="152" formatCode="0">
                  <c:v>164.2771465486115</c:v>
                </c:pt>
                <c:pt idx="153" formatCode="0">
                  <c:v>167.7781307572196</c:v>
                </c:pt>
                <c:pt idx="154" formatCode="0">
                  <c:v>171.2791149658277</c:v>
                </c:pt>
                <c:pt idx="155" formatCode="0">
                  <c:v>174.7800991744357</c:v>
                </c:pt>
                <c:pt idx="156" formatCode="0">
                  <c:v>178.2810833830438</c:v>
                </c:pt>
                <c:pt idx="157" formatCode="0">
                  <c:v>181.7820675916519</c:v>
                </c:pt>
                <c:pt idx="158" formatCode="0">
                  <c:v>185.28305180026</c:v>
                </c:pt>
                <c:pt idx="159" formatCode="0">
                  <c:v>188.7840360088681</c:v>
                </c:pt>
                <c:pt idx="160" formatCode="0">
                  <c:v>122.2653360453144</c:v>
                </c:pt>
                <c:pt idx="161" formatCode="0">
                  <c:v>125.7663202539225</c:v>
                </c:pt>
                <c:pt idx="162" formatCode="0">
                  <c:v>129.2673044625306</c:v>
                </c:pt>
                <c:pt idx="163" formatCode="0">
                  <c:v>132.7682886711387</c:v>
                </c:pt>
                <c:pt idx="164" formatCode="0">
                  <c:v>136.2692728797468</c:v>
                </c:pt>
                <c:pt idx="165" formatCode="0">
                  <c:v>139.7702570883549</c:v>
                </c:pt>
                <c:pt idx="166" formatCode="0">
                  <c:v>143.271241296963</c:v>
                </c:pt>
                <c:pt idx="167" formatCode="0">
                  <c:v>146.772225505571</c:v>
                </c:pt>
                <c:pt idx="168" formatCode="0">
                  <c:v>150.2732097141791</c:v>
                </c:pt>
                <c:pt idx="169" formatCode="0">
                  <c:v>153.7741939227872</c:v>
                </c:pt>
                <c:pt idx="170" formatCode="0">
                  <c:v>157.2751781313953</c:v>
                </c:pt>
                <c:pt idx="171" formatCode="0">
                  <c:v>160.7761623400034</c:v>
                </c:pt>
                <c:pt idx="172" formatCode="0">
                  <c:v>164.2771465486115</c:v>
                </c:pt>
                <c:pt idx="173" formatCode="0">
                  <c:v>167.7781307572196</c:v>
                </c:pt>
                <c:pt idx="174" formatCode="0">
                  <c:v>171.2791149658277</c:v>
                </c:pt>
                <c:pt idx="175" formatCode="0">
                  <c:v>174.7800991744357</c:v>
                </c:pt>
                <c:pt idx="176" formatCode="0">
                  <c:v>178.2810833830438</c:v>
                </c:pt>
                <c:pt idx="177" formatCode="0">
                  <c:v>181.7820675916519</c:v>
                </c:pt>
                <c:pt idx="178" formatCode="0">
                  <c:v>185.28305180026</c:v>
                </c:pt>
                <c:pt idx="179" formatCode="0">
                  <c:v>188.7840360088681</c:v>
                </c:pt>
                <c:pt idx="180" formatCode="0">
                  <c:v>122.2653360453144</c:v>
                </c:pt>
                <c:pt idx="181" formatCode="0">
                  <c:v>125.7663202539225</c:v>
                </c:pt>
                <c:pt idx="182" formatCode="0">
                  <c:v>129.2673044625306</c:v>
                </c:pt>
                <c:pt idx="183" formatCode="0">
                  <c:v>132.7682886711387</c:v>
                </c:pt>
                <c:pt idx="184" formatCode="0">
                  <c:v>136.2692728797468</c:v>
                </c:pt>
                <c:pt idx="185" formatCode="0">
                  <c:v>139.7702570883549</c:v>
                </c:pt>
                <c:pt idx="186" formatCode="0">
                  <c:v>143.271241296963</c:v>
                </c:pt>
                <c:pt idx="187" formatCode="0">
                  <c:v>146.772225505571</c:v>
                </c:pt>
                <c:pt idx="188" formatCode="0">
                  <c:v>150.2732097141791</c:v>
                </c:pt>
                <c:pt idx="189" formatCode="0">
                  <c:v>153.7741939227872</c:v>
                </c:pt>
                <c:pt idx="190" formatCode="0">
                  <c:v>157.2751781313953</c:v>
                </c:pt>
                <c:pt idx="191" formatCode="0">
                  <c:v>160.7761623400034</c:v>
                </c:pt>
                <c:pt idx="192" formatCode="0">
                  <c:v>164.2771465486115</c:v>
                </c:pt>
                <c:pt idx="193" formatCode="0">
                  <c:v>167.7781307572196</c:v>
                </c:pt>
                <c:pt idx="194" formatCode="0">
                  <c:v>171.2791149658277</c:v>
                </c:pt>
                <c:pt idx="195" formatCode="0">
                  <c:v>174.7800991744357</c:v>
                </c:pt>
                <c:pt idx="196" formatCode="0">
                  <c:v>178.2810833830438</c:v>
                </c:pt>
                <c:pt idx="197" formatCode="0">
                  <c:v>181.7820675916519</c:v>
                </c:pt>
                <c:pt idx="198" formatCode="0">
                  <c:v>185.28305180026</c:v>
                </c:pt>
                <c:pt idx="199" formatCode="0">
                  <c:v>188.7840360088681</c:v>
                </c:pt>
                <c:pt idx="200" formatCode="0">
                  <c:v>122.2653360453144</c:v>
                </c:pt>
                <c:pt idx="201" formatCode="0">
                  <c:v>125.7663202539225</c:v>
                </c:pt>
                <c:pt idx="202" formatCode="0">
                  <c:v>129.2673044625306</c:v>
                </c:pt>
                <c:pt idx="203" formatCode="0">
                  <c:v>132.7682886711387</c:v>
                </c:pt>
                <c:pt idx="204" formatCode="0">
                  <c:v>136.2692728797468</c:v>
                </c:pt>
                <c:pt idx="205" formatCode="0">
                  <c:v>139.7702570883549</c:v>
                </c:pt>
                <c:pt idx="206" formatCode="0">
                  <c:v>143.271241296963</c:v>
                </c:pt>
                <c:pt idx="207" formatCode="0">
                  <c:v>146.772225505571</c:v>
                </c:pt>
                <c:pt idx="208" formatCode="0">
                  <c:v>150.2732097141791</c:v>
                </c:pt>
                <c:pt idx="209" formatCode="0">
                  <c:v>153.7741939227872</c:v>
                </c:pt>
                <c:pt idx="210" formatCode="0">
                  <c:v>157.2751781313953</c:v>
                </c:pt>
                <c:pt idx="211" formatCode="0">
                  <c:v>160.7761623400034</c:v>
                </c:pt>
                <c:pt idx="212" formatCode="0">
                  <c:v>164.2771465486115</c:v>
                </c:pt>
                <c:pt idx="213" formatCode="0">
                  <c:v>167.7781307572196</c:v>
                </c:pt>
                <c:pt idx="214" formatCode="0">
                  <c:v>171.2791149658277</c:v>
                </c:pt>
                <c:pt idx="215" formatCode="0">
                  <c:v>174.7800991744357</c:v>
                </c:pt>
                <c:pt idx="216" formatCode="0">
                  <c:v>178.2810833830438</c:v>
                </c:pt>
                <c:pt idx="217" formatCode="0">
                  <c:v>181.7820675916519</c:v>
                </c:pt>
                <c:pt idx="218" formatCode="0">
                  <c:v>185.28305180026</c:v>
                </c:pt>
                <c:pt idx="219" formatCode="0">
                  <c:v>188.7840360088681</c:v>
                </c:pt>
                <c:pt idx="220" formatCode="0">
                  <c:v>122.2653360453144</c:v>
                </c:pt>
                <c:pt idx="221" formatCode="0">
                  <c:v>125.7663202539225</c:v>
                </c:pt>
                <c:pt idx="222" formatCode="0">
                  <c:v>129.2673044625306</c:v>
                </c:pt>
                <c:pt idx="223" formatCode="0">
                  <c:v>132.7682886711387</c:v>
                </c:pt>
                <c:pt idx="224" formatCode="0">
                  <c:v>136.2692728797468</c:v>
                </c:pt>
                <c:pt idx="225" formatCode="0">
                  <c:v>139.7702570883549</c:v>
                </c:pt>
                <c:pt idx="226" formatCode="0">
                  <c:v>143.271241296963</c:v>
                </c:pt>
                <c:pt idx="227" formatCode="0">
                  <c:v>146.772225505571</c:v>
                </c:pt>
                <c:pt idx="228" formatCode="0">
                  <c:v>150.2732097141791</c:v>
                </c:pt>
                <c:pt idx="229" formatCode="0">
                  <c:v>153.7741939227872</c:v>
                </c:pt>
                <c:pt idx="230" formatCode="0">
                  <c:v>157.2751781313953</c:v>
                </c:pt>
                <c:pt idx="231" formatCode="0">
                  <c:v>160.7761623400034</c:v>
                </c:pt>
                <c:pt idx="232" formatCode="0">
                  <c:v>164.2771465486115</c:v>
                </c:pt>
                <c:pt idx="233" formatCode="0">
                  <c:v>167.7781307572196</c:v>
                </c:pt>
                <c:pt idx="234" formatCode="0">
                  <c:v>171.2791149658277</c:v>
                </c:pt>
                <c:pt idx="235" formatCode="0">
                  <c:v>174.7800991744357</c:v>
                </c:pt>
                <c:pt idx="236" formatCode="0">
                  <c:v>178.2810833830438</c:v>
                </c:pt>
                <c:pt idx="237" formatCode="0">
                  <c:v>181.7820675916519</c:v>
                </c:pt>
                <c:pt idx="238" formatCode="0">
                  <c:v>185.28305180026</c:v>
                </c:pt>
                <c:pt idx="239" formatCode="0">
                  <c:v>188.7840360088681</c:v>
                </c:pt>
                <c:pt idx="240" formatCode="0">
                  <c:v>85.0</c:v>
                </c:pt>
              </c:numCache>
            </c:numRef>
          </c:val>
        </c:ser>
        <c:ser>
          <c:idx val="3"/>
          <c:order val="3"/>
          <c:tx>
            <c:strRef>
              <c:f>'Uneven D-fir'!$CL$77</c:f>
              <c:strCache>
                <c:ptCount val="1"/>
                <c:pt idx="0">
                  <c:v>Energy from logging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75000"/>
                </a:schemeClr>
              </a:bgClr>
            </a:pattFill>
          </c:spPr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D-fir'!$CL$78:$CL$318</c:f>
              <c:numCache>
                <c:formatCode>General</c:formatCode>
                <c:ptCount val="241"/>
                <c:pt idx="40" formatCode="0">
                  <c:v>18.8526686772535</c:v>
                </c:pt>
                <c:pt idx="41" formatCode="0">
                  <c:v>18.8526686772535</c:v>
                </c:pt>
                <c:pt idx="42" formatCode="0">
                  <c:v>18.8526686772535</c:v>
                </c:pt>
                <c:pt idx="43" formatCode="0">
                  <c:v>18.8526686772535</c:v>
                </c:pt>
                <c:pt idx="44" formatCode="0">
                  <c:v>18.8526686772535</c:v>
                </c:pt>
                <c:pt idx="45" formatCode="0">
                  <c:v>18.8526686772535</c:v>
                </c:pt>
                <c:pt idx="46" formatCode="0">
                  <c:v>18.8526686772535</c:v>
                </c:pt>
                <c:pt idx="47" formatCode="0">
                  <c:v>18.8526686772535</c:v>
                </c:pt>
                <c:pt idx="48" formatCode="0">
                  <c:v>18.8526686772535</c:v>
                </c:pt>
                <c:pt idx="49" formatCode="0">
                  <c:v>18.8526686772535</c:v>
                </c:pt>
                <c:pt idx="50" formatCode="0">
                  <c:v>18.8526686772535</c:v>
                </c:pt>
                <c:pt idx="51" formatCode="0">
                  <c:v>18.8526686772535</c:v>
                </c:pt>
                <c:pt idx="52" formatCode="0">
                  <c:v>18.8526686772535</c:v>
                </c:pt>
                <c:pt idx="53" formatCode="0">
                  <c:v>18.8526686772535</c:v>
                </c:pt>
                <c:pt idx="54" formatCode="0">
                  <c:v>18.8526686772535</c:v>
                </c:pt>
                <c:pt idx="55" formatCode="0">
                  <c:v>18.8526686772535</c:v>
                </c:pt>
                <c:pt idx="56" formatCode="0">
                  <c:v>18.8526686772535</c:v>
                </c:pt>
                <c:pt idx="57" formatCode="0">
                  <c:v>18.8526686772535</c:v>
                </c:pt>
                <c:pt idx="58" formatCode="0">
                  <c:v>18.8526686772535</c:v>
                </c:pt>
                <c:pt idx="59" formatCode="0">
                  <c:v>18.8526686772535</c:v>
                </c:pt>
                <c:pt idx="60" formatCode="0">
                  <c:v>18.8526686772535</c:v>
                </c:pt>
                <c:pt idx="61" formatCode="0">
                  <c:v>18.8526686772535</c:v>
                </c:pt>
                <c:pt idx="62" formatCode="0">
                  <c:v>18.8526686772535</c:v>
                </c:pt>
                <c:pt idx="63" formatCode="0">
                  <c:v>18.8526686772535</c:v>
                </c:pt>
                <c:pt idx="64" formatCode="0">
                  <c:v>18.8526686772535</c:v>
                </c:pt>
                <c:pt idx="65" formatCode="0">
                  <c:v>18.8526686772535</c:v>
                </c:pt>
                <c:pt idx="66" formatCode="0">
                  <c:v>18.8526686772535</c:v>
                </c:pt>
                <c:pt idx="67" formatCode="0">
                  <c:v>18.8526686772535</c:v>
                </c:pt>
                <c:pt idx="68" formatCode="0">
                  <c:v>18.8526686772535</c:v>
                </c:pt>
                <c:pt idx="69" formatCode="0">
                  <c:v>18.8526686772535</c:v>
                </c:pt>
                <c:pt idx="70" formatCode="0">
                  <c:v>18.8526686772535</c:v>
                </c:pt>
                <c:pt idx="71" formatCode="0">
                  <c:v>18.8526686772535</c:v>
                </c:pt>
                <c:pt idx="72" formatCode="0">
                  <c:v>18.8526686772535</c:v>
                </c:pt>
                <c:pt idx="73" formatCode="0">
                  <c:v>18.8526686772535</c:v>
                </c:pt>
                <c:pt idx="74" formatCode="0">
                  <c:v>18.8526686772535</c:v>
                </c:pt>
                <c:pt idx="75" formatCode="0">
                  <c:v>18.8526686772535</c:v>
                </c:pt>
                <c:pt idx="76" formatCode="0">
                  <c:v>18.8526686772535</c:v>
                </c:pt>
                <c:pt idx="77" formatCode="0">
                  <c:v>18.8526686772535</c:v>
                </c:pt>
                <c:pt idx="78" formatCode="0">
                  <c:v>18.8526686772535</c:v>
                </c:pt>
                <c:pt idx="79" formatCode="0">
                  <c:v>18.8526686772535</c:v>
                </c:pt>
                <c:pt idx="80" formatCode="0">
                  <c:v>34.09002332237769</c:v>
                </c:pt>
                <c:pt idx="81" formatCode="0">
                  <c:v>34.09002332237769</c:v>
                </c:pt>
                <c:pt idx="82" formatCode="0">
                  <c:v>34.09002332237769</c:v>
                </c:pt>
                <c:pt idx="83" formatCode="0">
                  <c:v>34.09002332237769</c:v>
                </c:pt>
                <c:pt idx="84" formatCode="0">
                  <c:v>34.09002332237769</c:v>
                </c:pt>
                <c:pt idx="85" formatCode="0">
                  <c:v>34.09002332237769</c:v>
                </c:pt>
                <c:pt idx="86" formatCode="0">
                  <c:v>34.09002332237769</c:v>
                </c:pt>
                <c:pt idx="87" formatCode="0">
                  <c:v>34.09002332237769</c:v>
                </c:pt>
                <c:pt idx="88" formatCode="0">
                  <c:v>34.09002332237769</c:v>
                </c:pt>
                <c:pt idx="89" formatCode="0">
                  <c:v>34.09002332237769</c:v>
                </c:pt>
                <c:pt idx="90" formatCode="0">
                  <c:v>34.09002332237769</c:v>
                </c:pt>
                <c:pt idx="91" formatCode="0">
                  <c:v>34.09002332237769</c:v>
                </c:pt>
                <c:pt idx="92" formatCode="0">
                  <c:v>34.09002332237769</c:v>
                </c:pt>
                <c:pt idx="93" formatCode="0">
                  <c:v>34.09002332237769</c:v>
                </c:pt>
                <c:pt idx="94" formatCode="0">
                  <c:v>34.09002332237769</c:v>
                </c:pt>
                <c:pt idx="95" formatCode="0">
                  <c:v>34.09002332237769</c:v>
                </c:pt>
                <c:pt idx="96" formatCode="0">
                  <c:v>34.09002332237769</c:v>
                </c:pt>
                <c:pt idx="97" formatCode="0">
                  <c:v>34.09002332237769</c:v>
                </c:pt>
                <c:pt idx="98" formatCode="0">
                  <c:v>34.09002332237769</c:v>
                </c:pt>
                <c:pt idx="99" formatCode="0">
                  <c:v>34.09002332237769</c:v>
                </c:pt>
                <c:pt idx="100" formatCode="0">
                  <c:v>49.32737796750187</c:v>
                </c:pt>
                <c:pt idx="101" formatCode="0">
                  <c:v>49.32737796750187</c:v>
                </c:pt>
                <c:pt idx="102" formatCode="0">
                  <c:v>49.32737796750187</c:v>
                </c:pt>
                <c:pt idx="103" formatCode="0">
                  <c:v>49.32737796750187</c:v>
                </c:pt>
                <c:pt idx="104" formatCode="0">
                  <c:v>49.32737796750187</c:v>
                </c:pt>
                <c:pt idx="105" formatCode="0">
                  <c:v>49.32737796750187</c:v>
                </c:pt>
                <c:pt idx="106" formatCode="0">
                  <c:v>49.32737796750187</c:v>
                </c:pt>
                <c:pt idx="107" formatCode="0">
                  <c:v>49.32737796750187</c:v>
                </c:pt>
                <c:pt idx="108" formatCode="0">
                  <c:v>49.32737796750187</c:v>
                </c:pt>
                <c:pt idx="109" formatCode="0">
                  <c:v>49.32737796750187</c:v>
                </c:pt>
                <c:pt idx="110" formatCode="0">
                  <c:v>49.32737796750187</c:v>
                </c:pt>
                <c:pt idx="111" formatCode="0">
                  <c:v>49.32737796750187</c:v>
                </c:pt>
                <c:pt idx="112" formatCode="0">
                  <c:v>49.32737796750187</c:v>
                </c:pt>
                <c:pt idx="113" formatCode="0">
                  <c:v>49.32737796750187</c:v>
                </c:pt>
                <c:pt idx="114" formatCode="0">
                  <c:v>49.32737796750187</c:v>
                </c:pt>
                <c:pt idx="115" formatCode="0">
                  <c:v>49.32737796750187</c:v>
                </c:pt>
                <c:pt idx="116" formatCode="0">
                  <c:v>49.32737796750187</c:v>
                </c:pt>
                <c:pt idx="117" formatCode="0">
                  <c:v>49.32737796750187</c:v>
                </c:pt>
                <c:pt idx="118" formatCode="0">
                  <c:v>49.32737796750187</c:v>
                </c:pt>
                <c:pt idx="119" formatCode="0">
                  <c:v>49.32737796750187</c:v>
                </c:pt>
                <c:pt idx="120" formatCode="0">
                  <c:v>64.56473261262606</c:v>
                </c:pt>
                <c:pt idx="121" formatCode="0">
                  <c:v>64.56473261262606</c:v>
                </c:pt>
                <c:pt idx="122" formatCode="0">
                  <c:v>64.56473261262606</c:v>
                </c:pt>
                <c:pt idx="123" formatCode="0">
                  <c:v>64.56473261262606</c:v>
                </c:pt>
                <c:pt idx="124" formatCode="0">
                  <c:v>64.56473261262606</c:v>
                </c:pt>
                <c:pt idx="125" formatCode="0">
                  <c:v>64.56473261262606</c:v>
                </c:pt>
                <c:pt idx="126" formatCode="0">
                  <c:v>64.56473261262606</c:v>
                </c:pt>
                <c:pt idx="127" formatCode="0">
                  <c:v>64.56473261262606</c:v>
                </c:pt>
                <c:pt idx="128" formatCode="0">
                  <c:v>64.56473261262606</c:v>
                </c:pt>
                <c:pt idx="129" formatCode="0">
                  <c:v>64.56473261262606</c:v>
                </c:pt>
                <c:pt idx="130" formatCode="0">
                  <c:v>64.56473261262606</c:v>
                </c:pt>
                <c:pt idx="131" formatCode="0">
                  <c:v>64.56473261262606</c:v>
                </c:pt>
                <c:pt idx="132" formatCode="0">
                  <c:v>64.56473261262606</c:v>
                </c:pt>
                <c:pt idx="133" formatCode="0">
                  <c:v>64.56473261262606</c:v>
                </c:pt>
                <c:pt idx="134" formatCode="0">
                  <c:v>64.56473261262606</c:v>
                </c:pt>
                <c:pt idx="135" formatCode="0">
                  <c:v>64.56473261262606</c:v>
                </c:pt>
                <c:pt idx="136" formatCode="0">
                  <c:v>64.56473261262606</c:v>
                </c:pt>
                <c:pt idx="137" formatCode="0">
                  <c:v>64.56473261262606</c:v>
                </c:pt>
                <c:pt idx="138" formatCode="0">
                  <c:v>64.56473261262606</c:v>
                </c:pt>
                <c:pt idx="139" formatCode="0">
                  <c:v>64.56473261262606</c:v>
                </c:pt>
                <c:pt idx="140" formatCode="0">
                  <c:v>79.80208725775024</c:v>
                </c:pt>
                <c:pt idx="141" formatCode="0">
                  <c:v>79.80208725775024</c:v>
                </c:pt>
                <c:pt idx="142" formatCode="0">
                  <c:v>79.80208725775024</c:v>
                </c:pt>
                <c:pt idx="143" formatCode="0">
                  <c:v>79.80208725775024</c:v>
                </c:pt>
                <c:pt idx="144" formatCode="0">
                  <c:v>79.80208725775024</c:v>
                </c:pt>
                <c:pt idx="145" formatCode="0">
                  <c:v>79.80208725775024</c:v>
                </c:pt>
                <c:pt idx="146" formatCode="0">
                  <c:v>79.80208725775024</c:v>
                </c:pt>
                <c:pt idx="147" formatCode="0">
                  <c:v>79.80208725775024</c:v>
                </c:pt>
                <c:pt idx="148" formatCode="0">
                  <c:v>79.80208725775024</c:v>
                </c:pt>
                <c:pt idx="149" formatCode="0">
                  <c:v>79.80208725775024</c:v>
                </c:pt>
                <c:pt idx="150" formatCode="0">
                  <c:v>79.80208725775024</c:v>
                </c:pt>
                <c:pt idx="151" formatCode="0">
                  <c:v>79.80208725775024</c:v>
                </c:pt>
                <c:pt idx="152" formatCode="0">
                  <c:v>79.80208725775024</c:v>
                </c:pt>
                <c:pt idx="153" formatCode="0">
                  <c:v>79.80208725775024</c:v>
                </c:pt>
                <c:pt idx="154" formatCode="0">
                  <c:v>79.80208725775024</c:v>
                </c:pt>
                <c:pt idx="155" formatCode="0">
                  <c:v>79.80208725775024</c:v>
                </c:pt>
                <c:pt idx="156" formatCode="0">
                  <c:v>79.80208725775024</c:v>
                </c:pt>
                <c:pt idx="157" formatCode="0">
                  <c:v>79.80208725775024</c:v>
                </c:pt>
                <c:pt idx="158" formatCode="0">
                  <c:v>79.80208725775024</c:v>
                </c:pt>
                <c:pt idx="159" formatCode="0">
                  <c:v>79.80208725775024</c:v>
                </c:pt>
                <c:pt idx="160" formatCode="0">
                  <c:v>95.03944190287443</c:v>
                </c:pt>
                <c:pt idx="161" formatCode="0">
                  <c:v>95.03944190287443</c:v>
                </c:pt>
                <c:pt idx="162" formatCode="0">
                  <c:v>95.03944190287443</c:v>
                </c:pt>
                <c:pt idx="163" formatCode="0">
                  <c:v>95.03944190287443</c:v>
                </c:pt>
                <c:pt idx="164" formatCode="0">
                  <c:v>95.03944190287443</c:v>
                </c:pt>
                <c:pt idx="165" formatCode="0">
                  <c:v>95.03944190287443</c:v>
                </c:pt>
                <c:pt idx="166" formatCode="0">
                  <c:v>95.03944190287443</c:v>
                </c:pt>
                <c:pt idx="167" formatCode="0">
                  <c:v>95.03944190287443</c:v>
                </c:pt>
                <c:pt idx="168" formatCode="0">
                  <c:v>95.03944190287443</c:v>
                </c:pt>
                <c:pt idx="169" formatCode="0">
                  <c:v>95.03944190287443</c:v>
                </c:pt>
                <c:pt idx="170" formatCode="0">
                  <c:v>95.03944190287443</c:v>
                </c:pt>
                <c:pt idx="171" formatCode="0">
                  <c:v>95.03944190287443</c:v>
                </c:pt>
                <c:pt idx="172" formatCode="0">
                  <c:v>95.03944190287443</c:v>
                </c:pt>
                <c:pt idx="173" formatCode="0">
                  <c:v>95.03944190287443</c:v>
                </c:pt>
                <c:pt idx="174" formatCode="0">
                  <c:v>95.03944190287443</c:v>
                </c:pt>
                <c:pt idx="175" formatCode="0">
                  <c:v>95.03944190287443</c:v>
                </c:pt>
                <c:pt idx="176" formatCode="0">
                  <c:v>95.03944190287443</c:v>
                </c:pt>
                <c:pt idx="177" formatCode="0">
                  <c:v>95.03944190287443</c:v>
                </c:pt>
                <c:pt idx="178" formatCode="0">
                  <c:v>95.03944190287443</c:v>
                </c:pt>
                <c:pt idx="179" formatCode="0">
                  <c:v>95.03944190287443</c:v>
                </c:pt>
                <c:pt idx="180" formatCode="0">
                  <c:v>110.2767965479986</c:v>
                </c:pt>
                <c:pt idx="181" formatCode="0">
                  <c:v>110.2767965479986</c:v>
                </c:pt>
                <c:pt idx="182" formatCode="0">
                  <c:v>110.2767965479986</c:v>
                </c:pt>
                <c:pt idx="183" formatCode="0">
                  <c:v>110.2767965479986</c:v>
                </c:pt>
                <c:pt idx="184" formatCode="0">
                  <c:v>110.2767965479986</c:v>
                </c:pt>
                <c:pt idx="185" formatCode="0">
                  <c:v>110.2767965479986</c:v>
                </c:pt>
                <c:pt idx="186" formatCode="0">
                  <c:v>110.2767965479986</c:v>
                </c:pt>
                <c:pt idx="187" formatCode="0">
                  <c:v>110.2767965479986</c:v>
                </c:pt>
                <c:pt idx="188" formatCode="0">
                  <c:v>110.2767965479986</c:v>
                </c:pt>
                <c:pt idx="189" formatCode="0">
                  <c:v>110.2767965479986</c:v>
                </c:pt>
                <c:pt idx="190" formatCode="0">
                  <c:v>110.2767965479986</c:v>
                </c:pt>
                <c:pt idx="191" formatCode="0">
                  <c:v>110.2767965479986</c:v>
                </c:pt>
                <c:pt idx="192" formatCode="0">
                  <c:v>110.2767965479986</c:v>
                </c:pt>
                <c:pt idx="193" formatCode="0">
                  <c:v>110.2767965479986</c:v>
                </c:pt>
                <c:pt idx="194" formatCode="0">
                  <c:v>110.2767965479986</c:v>
                </c:pt>
                <c:pt idx="195" formatCode="0">
                  <c:v>110.2767965479986</c:v>
                </c:pt>
                <c:pt idx="196" formatCode="0">
                  <c:v>110.2767965479986</c:v>
                </c:pt>
                <c:pt idx="197" formatCode="0">
                  <c:v>110.2767965479986</c:v>
                </c:pt>
                <c:pt idx="198" formatCode="0">
                  <c:v>110.2767965479986</c:v>
                </c:pt>
                <c:pt idx="199" formatCode="0">
                  <c:v>110.2767965479986</c:v>
                </c:pt>
                <c:pt idx="200" formatCode="0">
                  <c:v>125.5141511931228</c:v>
                </c:pt>
                <c:pt idx="201" formatCode="0">
                  <c:v>125.5141511931228</c:v>
                </c:pt>
                <c:pt idx="202" formatCode="0">
                  <c:v>125.5141511931228</c:v>
                </c:pt>
                <c:pt idx="203" formatCode="0">
                  <c:v>125.5141511931228</c:v>
                </c:pt>
                <c:pt idx="204" formatCode="0">
                  <c:v>125.5141511931228</c:v>
                </c:pt>
                <c:pt idx="205" formatCode="0">
                  <c:v>125.5141511931228</c:v>
                </c:pt>
                <c:pt idx="206" formatCode="0">
                  <c:v>125.5141511931228</c:v>
                </c:pt>
                <c:pt idx="207" formatCode="0">
                  <c:v>125.5141511931228</c:v>
                </c:pt>
                <c:pt idx="208" formatCode="0">
                  <c:v>125.5141511931228</c:v>
                </c:pt>
                <c:pt idx="209" formatCode="0">
                  <c:v>125.5141511931228</c:v>
                </c:pt>
                <c:pt idx="210" formatCode="0">
                  <c:v>125.5141511931228</c:v>
                </c:pt>
                <c:pt idx="211" formatCode="0">
                  <c:v>125.5141511931228</c:v>
                </c:pt>
                <c:pt idx="212" formatCode="0">
                  <c:v>125.5141511931228</c:v>
                </c:pt>
                <c:pt idx="213" formatCode="0">
                  <c:v>125.5141511931228</c:v>
                </c:pt>
                <c:pt idx="214" formatCode="0">
                  <c:v>125.5141511931228</c:v>
                </c:pt>
                <c:pt idx="215" formatCode="0">
                  <c:v>125.5141511931228</c:v>
                </c:pt>
                <c:pt idx="216" formatCode="0">
                  <c:v>125.5141511931228</c:v>
                </c:pt>
                <c:pt idx="217" formatCode="0">
                  <c:v>125.5141511931228</c:v>
                </c:pt>
                <c:pt idx="218" formatCode="0">
                  <c:v>125.5141511931228</c:v>
                </c:pt>
                <c:pt idx="219" formatCode="0">
                  <c:v>125.5141511931228</c:v>
                </c:pt>
                <c:pt idx="220" formatCode="0">
                  <c:v>140.751505838247</c:v>
                </c:pt>
                <c:pt idx="221" formatCode="0">
                  <c:v>140.751505838247</c:v>
                </c:pt>
                <c:pt idx="222" formatCode="0">
                  <c:v>140.751505838247</c:v>
                </c:pt>
                <c:pt idx="223" formatCode="0">
                  <c:v>140.751505838247</c:v>
                </c:pt>
                <c:pt idx="224" formatCode="0">
                  <c:v>140.751505838247</c:v>
                </c:pt>
                <c:pt idx="225" formatCode="0">
                  <c:v>140.751505838247</c:v>
                </c:pt>
                <c:pt idx="226" formatCode="0">
                  <c:v>140.751505838247</c:v>
                </c:pt>
                <c:pt idx="227" formatCode="0">
                  <c:v>140.751505838247</c:v>
                </c:pt>
                <c:pt idx="228" formatCode="0">
                  <c:v>140.751505838247</c:v>
                </c:pt>
                <c:pt idx="229" formatCode="0">
                  <c:v>140.751505838247</c:v>
                </c:pt>
                <c:pt idx="230" formatCode="0">
                  <c:v>140.751505838247</c:v>
                </c:pt>
                <c:pt idx="231" formatCode="0">
                  <c:v>140.751505838247</c:v>
                </c:pt>
                <c:pt idx="232" formatCode="0">
                  <c:v>140.751505838247</c:v>
                </c:pt>
                <c:pt idx="233" formatCode="0">
                  <c:v>140.751505838247</c:v>
                </c:pt>
                <c:pt idx="234" formatCode="0">
                  <c:v>140.751505838247</c:v>
                </c:pt>
                <c:pt idx="235" formatCode="0">
                  <c:v>140.751505838247</c:v>
                </c:pt>
                <c:pt idx="236" formatCode="0">
                  <c:v>140.751505838247</c:v>
                </c:pt>
                <c:pt idx="237" formatCode="0">
                  <c:v>140.751505838247</c:v>
                </c:pt>
                <c:pt idx="238" formatCode="0">
                  <c:v>140.751505838247</c:v>
                </c:pt>
                <c:pt idx="239" formatCode="0">
                  <c:v>140.751505838247</c:v>
                </c:pt>
                <c:pt idx="240" formatCode="0">
                  <c:v>140.751505838247</c:v>
                </c:pt>
              </c:numCache>
            </c:numRef>
          </c:val>
        </c:ser>
        <c:ser>
          <c:idx val="4"/>
          <c:order val="4"/>
          <c:tx>
            <c:strRef>
              <c:f>'Uneven D-fir'!$CM$77</c:f>
              <c:strCache>
                <c:ptCount val="1"/>
                <c:pt idx="0">
                  <c:v>Energy from sawmill residues</c:v>
                </c:pt>
              </c:strCache>
            </c:strRef>
          </c:tx>
          <c:spPr>
            <a:pattFill prst="pct20">
              <a:fgClr>
                <a:schemeClr val="bg1"/>
              </a:fgClr>
              <a:bgClr>
                <a:schemeClr val="accent1">
                  <a:lumMod val="60000"/>
                  <a:lumOff val="40000"/>
                </a:schemeClr>
              </a:bgClr>
            </a:pattFill>
          </c:spPr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D-fir'!$CM$78:$CM$318</c:f>
              <c:numCache>
                <c:formatCode>General</c:formatCode>
                <c:ptCount val="241"/>
                <c:pt idx="40" formatCode="0">
                  <c:v>2.346109879835992</c:v>
                </c:pt>
                <c:pt idx="41" formatCode="0">
                  <c:v>2.346109879835992</c:v>
                </c:pt>
                <c:pt idx="42" formatCode="0">
                  <c:v>2.346109879835992</c:v>
                </c:pt>
                <c:pt idx="43" formatCode="0">
                  <c:v>2.346109879835992</c:v>
                </c:pt>
                <c:pt idx="44" formatCode="0">
                  <c:v>2.346109879835992</c:v>
                </c:pt>
                <c:pt idx="45" formatCode="0">
                  <c:v>2.346109879835992</c:v>
                </c:pt>
                <c:pt idx="46" formatCode="0">
                  <c:v>2.346109879835992</c:v>
                </c:pt>
                <c:pt idx="47" formatCode="0">
                  <c:v>2.346109879835992</c:v>
                </c:pt>
                <c:pt idx="48" formatCode="0">
                  <c:v>2.346109879835992</c:v>
                </c:pt>
                <c:pt idx="49" formatCode="0">
                  <c:v>2.346109879835992</c:v>
                </c:pt>
                <c:pt idx="50" formatCode="0">
                  <c:v>2.346109879835992</c:v>
                </c:pt>
                <c:pt idx="51" formatCode="0">
                  <c:v>2.346109879835992</c:v>
                </c:pt>
                <c:pt idx="52" formatCode="0">
                  <c:v>2.346109879835992</c:v>
                </c:pt>
                <c:pt idx="53" formatCode="0">
                  <c:v>2.346109879835992</c:v>
                </c:pt>
                <c:pt idx="54" formatCode="0">
                  <c:v>2.346109879835992</c:v>
                </c:pt>
                <c:pt idx="55" formatCode="0">
                  <c:v>2.346109879835992</c:v>
                </c:pt>
                <c:pt idx="56" formatCode="0">
                  <c:v>2.346109879835992</c:v>
                </c:pt>
                <c:pt idx="57" formatCode="0">
                  <c:v>2.346109879835992</c:v>
                </c:pt>
                <c:pt idx="58" formatCode="0">
                  <c:v>2.346109879835992</c:v>
                </c:pt>
                <c:pt idx="59" formatCode="0">
                  <c:v>2.346109879835992</c:v>
                </c:pt>
                <c:pt idx="60" formatCode="0">
                  <c:v>2.346109879835992</c:v>
                </c:pt>
                <c:pt idx="61" formatCode="0">
                  <c:v>2.346109879835992</c:v>
                </c:pt>
                <c:pt idx="62" formatCode="0">
                  <c:v>2.346109879835992</c:v>
                </c:pt>
                <c:pt idx="63" formatCode="0">
                  <c:v>2.346109879835992</c:v>
                </c:pt>
                <c:pt idx="64" formatCode="0">
                  <c:v>2.346109879835992</c:v>
                </c:pt>
                <c:pt idx="65" formatCode="0">
                  <c:v>2.346109879835992</c:v>
                </c:pt>
                <c:pt idx="66" formatCode="0">
                  <c:v>2.346109879835992</c:v>
                </c:pt>
                <c:pt idx="67" formatCode="0">
                  <c:v>2.346109879835992</c:v>
                </c:pt>
                <c:pt idx="68" formatCode="0">
                  <c:v>2.346109879835992</c:v>
                </c:pt>
                <c:pt idx="69" formatCode="0">
                  <c:v>2.346109879835992</c:v>
                </c:pt>
                <c:pt idx="70" formatCode="0">
                  <c:v>2.346109879835992</c:v>
                </c:pt>
                <c:pt idx="71" formatCode="0">
                  <c:v>2.346109879835992</c:v>
                </c:pt>
                <c:pt idx="72" formatCode="0">
                  <c:v>2.346109879835992</c:v>
                </c:pt>
                <c:pt idx="73" formatCode="0">
                  <c:v>2.346109879835992</c:v>
                </c:pt>
                <c:pt idx="74" formatCode="0">
                  <c:v>2.346109879835992</c:v>
                </c:pt>
                <c:pt idx="75" formatCode="0">
                  <c:v>2.346109879835992</c:v>
                </c:pt>
                <c:pt idx="76" formatCode="0">
                  <c:v>2.346109879835992</c:v>
                </c:pt>
                <c:pt idx="77" formatCode="0">
                  <c:v>2.346109879835992</c:v>
                </c:pt>
                <c:pt idx="78" formatCode="0">
                  <c:v>2.346109879835992</c:v>
                </c:pt>
                <c:pt idx="79" formatCode="0">
                  <c:v>2.346109879835992</c:v>
                </c:pt>
                <c:pt idx="80" formatCode="0">
                  <c:v>12.42894440062725</c:v>
                </c:pt>
                <c:pt idx="81" formatCode="0">
                  <c:v>12.42894440062725</c:v>
                </c:pt>
                <c:pt idx="82" formatCode="0">
                  <c:v>12.42894440062725</c:v>
                </c:pt>
                <c:pt idx="83" formatCode="0">
                  <c:v>12.42894440062725</c:v>
                </c:pt>
                <c:pt idx="84" formatCode="0">
                  <c:v>12.42894440062725</c:v>
                </c:pt>
                <c:pt idx="85" formatCode="0">
                  <c:v>12.42894440062725</c:v>
                </c:pt>
                <c:pt idx="86" formatCode="0">
                  <c:v>12.42894440062725</c:v>
                </c:pt>
                <c:pt idx="87" formatCode="0">
                  <c:v>12.42894440062725</c:v>
                </c:pt>
                <c:pt idx="88" formatCode="0">
                  <c:v>12.42894440062725</c:v>
                </c:pt>
                <c:pt idx="89" formatCode="0">
                  <c:v>12.42894440062725</c:v>
                </c:pt>
                <c:pt idx="90" formatCode="0">
                  <c:v>12.42894440062725</c:v>
                </c:pt>
                <c:pt idx="91" formatCode="0">
                  <c:v>12.42894440062725</c:v>
                </c:pt>
                <c:pt idx="92" formatCode="0">
                  <c:v>12.42894440062725</c:v>
                </c:pt>
                <c:pt idx="93" formatCode="0">
                  <c:v>12.42894440062725</c:v>
                </c:pt>
                <c:pt idx="94" formatCode="0">
                  <c:v>12.42894440062725</c:v>
                </c:pt>
                <c:pt idx="95" formatCode="0">
                  <c:v>12.42894440062725</c:v>
                </c:pt>
                <c:pt idx="96" formatCode="0">
                  <c:v>12.42894440062725</c:v>
                </c:pt>
                <c:pt idx="97" formatCode="0">
                  <c:v>12.42894440062725</c:v>
                </c:pt>
                <c:pt idx="98" formatCode="0">
                  <c:v>12.42894440062725</c:v>
                </c:pt>
                <c:pt idx="99" formatCode="0">
                  <c:v>12.42894440062725</c:v>
                </c:pt>
                <c:pt idx="100" formatCode="0">
                  <c:v>22.51177892141851</c:v>
                </c:pt>
                <c:pt idx="101" formatCode="0">
                  <c:v>22.51177892141851</c:v>
                </c:pt>
                <c:pt idx="102" formatCode="0">
                  <c:v>22.51177892141851</c:v>
                </c:pt>
                <c:pt idx="103" formatCode="0">
                  <c:v>22.51177892141851</c:v>
                </c:pt>
                <c:pt idx="104" formatCode="0">
                  <c:v>22.51177892141851</c:v>
                </c:pt>
                <c:pt idx="105" formatCode="0">
                  <c:v>22.51177892141851</c:v>
                </c:pt>
                <c:pt idx="106" formatCode="0">
                  <c:v>22.51177892141851</c:v>
                </c:pt>
                <c:pt idx="107" formatCode="0">
                  <c:v>22.51177892141851</c:v>
                </c:pt>
                <c:pt idx="108" formatCode="0">
                  <c:v>22.51177892141851</c:v>
                </c:pt>
                <c:pt idx="109" formatCode="0">
                  <c:v>22.51177892141851</c:v>
                </c:pt>
                <c:pt idx="110" formatCode="0">
                  <c:v>22.51177892141851</c:v>
                </c:pt>
                <c:pt idx="111" formatCode="0">
                  <c:v>22.51177892141851</c:v>
                </c:pt>
                <c:pt idx="112" formatCode="0">
                  <c:v>22.51177892141851</c:v>
                </c:pt>
                <c:pt idx="113" formatCode="0">
                  <c:v>22.51177892141851</c:v>
                </c:pt>
                <c:pt idx="114" formatCode="0">
                  <c:v>22.51177892141851</c:v>
                </c:pt>
                <c:pt idx="115" formatCode="0">
                  <c:v>22.51177892141851</c:v>
                </c:pt>
                <c:pt idx="116" formatCode="0">
                  <c:v>22.51177892141851</c:v>
                </c:pt>
                <c:pt idx="117" formatCode="0">
                  <c:v>22.51177892141851</c:v>
                </c:pt>
                <c:pt idx="118" formatCode="0">
                  <c:v>22.51177892141851</c:v>
                </c:pt>
                <c:pt idx="119" formatCode="0">
                  <c:v>22.51177892141851</c:v>
                </c:pt>
                <c:pt idx="120" formatCode="0">
                  <c:v>32.59461344220977</c:v>
                </c:pt>
                <c:pt idx="121" formatCode="0">
                  <c:v>32.59461344220977</c:v>
                </c:pt>
                <c:pt idx="122" formatCode="0">
                  <c:v>32.59461344220977</c:v>
                </c:pt>
                <c:pt idx="123" formatCode="0">
                  <c:v>32.59461344220977</c:v>
                </c:pt>
                <c:pt idx="124" formatCode="0">
                  <c:v>32.59461344220977</c:v>
                </c:pt>
                <c:pt idx="125" formatCode="0">
                  <c:v>32.59461344220977</c:v>
                </c:pt>
                <c:pt idx="126" formatCode="0">
                  <c:v>32.59461344220977</c:v>
                </c:pt>
                <c:pt idx="127" formatCode="0">
                  <c:v>32.59461344220977</c:v>
                </c:pt>
                <c:pt idx="128" formatCode="0">
                  <c:v>32.59461344220977</c:v>
                </c:pt>
                <c:pt idx="129" formatCode="0">
                  <c:v>32.59461344220977</c:v>
                </c:pt>
                <c:pt idx="130" formatCode="0">
                  <c:v>32.59461344220977</c:v>
                </c:pt>
                <c:pt idx="131" formatCode="0">
                  <c:v>32.59461344220977</c:v>
                </c:pt>
                <c:pt idx="132" formatCode="0">
                  <c:v>32.59461344220977</c:v>
                </c:pt>
                <c:pt idx="133" formatCode="0">
                  <c:v>32.59461344220977</c:v>
                </c:pt>
                <c:pt idx="134" formatCode="0">
                  <c:v>32.59461344220977</c:v>
                </c:pt>
                <c:pt idx="135" formatCode="0">
                  <c:v>32.59461344220977</c:v>
                </c:pt>
                <c:pt idx="136" formatCode="0">
                  <c:v>32.59461344220977</c:v>
                </c:pt>
                <c:pt idx="137" formatCode="0">
                  <c:v>32.59461344220977</c:v>
                </c:pt>
                <c:pt idx="138" formatCode="0">
                  <c:v>32.59461344220977</c:v>
                </c:pt>
                <c:pt idx="139" formatCode="0">
                  <c:v>32.59461344220977</c:v>
                </c:pt>
                <c:pt idx="140" formatCode="0">
                  <c:v>42.67744796300103</c:v>
                </c:pt>
                <c:pt idx="141" formatCode="0">
                  <c:v>42.67744796300103</c:v>
                </c:pt>
                <c:pt idx="142" formatCode="0">
                  <c:v>42.67744796300103</c:v>
                </c:pt>
                <c:pt idx="143" formatCode="0">
                  <c:v>42.67744796300103</c:v>
                </c:pt>
                <c:pt idx="144" formatCode="0">
                  <c:v>42.67744796300103</c:v>
                </c:pt>
                <c:pt idx="145" formatCode="0">
                  <c:v>42.67744796300103</c:v>
                </c:pt>
                <c:pt idx="146" formatCode="0">
                  <c:v>42.67744796300103</c:v>
                </c:pt>
                <c:pt idx="147" formatCode="0">
                  <c:v>42.67744796300103</c:v>
                </c:pt>
                <c:pt idx="148" formatCode="0">
                  <c:v>42.67744796300103</c:v>
                </c:pt>
                <c:pt idx="149" formatCode="0">
                  <c:v>42.67744796300103</c:v>
                </c:pt>
                <c:pt idx="150" formatCode="0">
                  <c:v>42.67744796300103</c:v>
                </c:pt>
                <c:pt idx="151" formatCode="0">
                  <c:v>42.67744796300103</c:v>
                </c:pt>
                <c:pt idx="152" formatCode="0">
                  <c:v>42.67744796300103</c:v>
                </c:pt>
                <c:pt idx="153" formatCode="0">
                  <c:v>42.67744796300103</c:v>
                </c:pt>
                <c:pt idx="154" formatCode="0">
                  <c:v>42.67744796300103</c:v>
                </c:pt>
                <c:pt idx="155" formatCode="0">
                  <c:v>42.67744796300103</c:v>
                </c:pt>
                <c:pt idx="156" formatCode="0">
                  <c:v>42.67744796300103</c:v>
                </c:pt>
                <c:pt idx="157" formatCode="0">
                  <c:v>42.67744796300103</c:v>
                </c:pt>
                <c:pt idx="158" formatCode="0">
                  <c:v>42.67744796300103</c:v>
                </c:pt>
                <c:pt idx="159" formatCode="0">
                  <c:v>42.67744796300103</c:v>
                </c:pt>
                <c:pt idx="160" formatCode="0">
                  <c:v>52.76028248379229</c:v>
                </c:pt>
                <c:pt idx="161" formatCode="0">
                  <c:v>52.76028248379229</c:v>
                </c:pt>
                <c:pt idx="162" formatCode="0">
                  <c:v>52.76028248379229</c:v>
                </c:pt>
                <c:pt idx="163" formatCode="0">
                  <c:v>52.76028248379229</c:v>
                </c:pt>
                <c:pt idx="164" formatCode="0">
                  <c:v>52.76028248379229</c:v>
                </c:pt>
                <c:pt idx="165" formatCode="0">
                  <c:v>52.76028248379229</c:v>
                </c:pt>
                <c:pt idx="166" formatCode="0">
                  <c:v>52.76028248379229</c:v>
                </c:pt>
                <c:pt idx="167" formatCode="0">
                  <c:v>52.76028248379229</c:v>
                </c:pt>
                <c:pt idx="168" formatCode="0">
                  <c:v>52.76028248379229</c:v>
                </c:pt>
                <c:pt idx="169" formatCode="0">
                  <c:v>52.76028248379229</c:v>
                </c:pt>
                <c:pt idx="170" formatCode="0">
                  <c:v>52.76028248379229</c:v>
                </c:pt>
                <c:pt idx="171" formatCode="0">
                  <c:v>52.76028248379229</c:v>
                </c:pt>
                <c:pt idx="172" formatCode="0">
                  <c:v>52.76028248379229</c:v>
                </c:pt>
                <c:pt idx="173" formatCode="0">
                  <c:v>52.76028248379229</c:v>
                </c:pt>
                <c:pt idx="174" formatCode="0">
                  <c:v>52.76028248379229</c:v>
                </c:pt>
                <c:pt idx="175" formatCode="0">
                  <c:v>52.76028248379229</c:v>
                </c:pt>
                <c:pt idx="176" formatCode="0">
                  <c:v>52.76028248379229</c:v>
                </c:pt>
                <c:pt idx="177" formatCode="0">
                  <c:v>52.76028248379229</c:v>
                </c:pt>
                <c:pt idx="178" formatCode="0">
                  <c:v>52.76028248379229</c:v>
                </c:pt>
                <c:pt idx="179" formatCode="0">
                  <c:v>52.76028248379229</c:v>
                </c:pt>
                <c:pt idx="180" formatCode="0">
                  <c:v>62.84311700458355</c:v>
                </c:pt>
                <c:pt idx="181" formatCode="0">
                  <c:v>62.84311700458355</c:v>
                </c:pt>
                <c:pt idx="182" formatCode="0">
                  <c:v>62.84311700458355</c:v>
                </c:pt>
                <c:pt idx="183" formatCode="0">
                  <c:v>62.84311700458355</c:v>
                </c:pt>
                <c:pt idx="184" formatCode="0">
                  <c:v>62.84311700458355</c:v>
                </c:pt>
                <c:pt idx="185" formatCode="0">
                  <c:v>62.84311700458355</c:v>
                </c:pt>
                <c:pt idx="186" formatCode="0">
                  <c:v>62.84311700458355</c:v>
                </c:pt>
                <c:pt idx="187" formatCode="0">
                  <c:v>62.84311700458355</c:v>
                </c:pt>
                <c:pt idx="188" formatCode="0">
                  <c:v>62.84311700458355</c:v>
                </c:pt>
                <c:pt idx="189" formatCode="0">
                  <c:v>62.84311700458355</c:v>
                </c:pt>
                <c:pt idx="190" formatCode="0">
                  <c:v>62.84311700458355</c:v>
                </c:pt>
                <c:pt idx="191" formatCode="0">
                  <c:v>62.84311700458355</c:v>
                </c:pt>
                <c:pt idx="192" formatCode="0">
                  <c:v>62.84311700458355</c:v>
                </c:pt>
                <c:pt idx="193" formatCode="0">
                  <c:v>62.84311700458355</c:v>
                </c:pt>
                <c:pt idx="194" formatCode="0">
                  <c:v>62.84311700458355</c:v>
                </c:pt>
                <c:pt idx="195" formatCode="0">
                  <c:v>62.84311700458355</c:v>
                </c:pt>
                <c:pt idx="196" formatCode="0">
                  <c:v>62.84311700458355</c:v>
                </c:pt>
                <c:pt idx="197" formatCode="0">
                  <c:v>62.84311700458355</c:v>
                </c:pt>
                <c:pt idx="198" formatCode="0">
                  <c:v>62.84311700458355</c:v>
                </c:pt>
                <c:pt idx="199" formatCode="0">
                  <c:v>62.84311700458355</c:v>
                </c:pt>
                <c:pt idx="200" formatCode="0">
                  <c:v>72.92595152537481</c:v>
                </c:pt>
                <c:pt idx="201" formatCode="0">
                  <c:v>72.92595152537481</c:v>
                </c:pt>
                <c:pt idx="202" formatCode="0">
                  <c:v>72.92595152537481</c:v>
                </c:pt>
                <c:pt idx="203" formatCode="0">
                  <c:v>72.92595152537481</c:v>
                </c:pt>
                <c:pt idx="204" formatCode="0">
                  <c:v>72.92595152537481</c:v>
                </c:pt>
                <c:pt idx="205" formatCode="0">
                  <c:v>72.92595152537481</c:v>
                </c:pt>
                <c:pt idx="206" formatCode="0">
                  <c:v>72.92595152537481</c:v>
                </c:pt>
                <c:pt idx="207" formatCode="0">
                  <c:v>72.92595152537481</c:v>
                </c:pt>
                <c:pt idx="208" formatCode="0">
                  <c:v>72.92595152537481</c:v>
                </c:pt>
                <c:pt idx="209" formatCode="0">
                  <c:v>72.92595152537481</c:v>
                </c:pt>
                <c:pt idx="210" formatCode="0">
                  <c:v>72.92595152537481</c:v>
                </c:pt>
                <c:pt idx="211" formatCode="0">
                  <c:v>72.92595152537481</c:v>
                </c:pt>
                <c:pt idx="212" formatCode="0">
                  <c:v>72.92595152537481</c:v>
                </c:pt>
                <c:pt idx="213" formatCode="0">
                  <c:v>72.92595152537481</c:v>
                </c:pt>
                <c:pt idx="214" formatCode="0">
                  <c:v>72.92595152537481</c:v>
                </c:pt>
                <c:pt idx="215" formatCode="0">
                  <c:v>72.92595152537481</c:v>
                </c:pt>
                <c:pt idx="216" formatCode="0">
                  <c:v>72.92595152537481</c:v>
                </c:pt>
                <c:pt idx="217" formatCode="0">
                  <c:v>72.92595152537481</c:v>
                </c:pt>
                <c:pt idx="218" formatCode="0">
                  <c:v>72.92595152537481</c:v>
                </c:pt>
                <c:pt idx="219" formatCode="0">
                  <c:v>72.92595152537481</c:v>
                </c:pt>
                <c:pt idx="220" formatCode="0">
                  <c:v>83.00878604616608</c:v>
                </c:pt>
                <c:pt idx="221" formatCode="0">
                  <c:v>83.00878604616608</c:v>
                </c:pt>
                <c:pt idx="222" formatCode="0">
                  <c:v>83.00878604616608</c:v>
                </c:pt>
                <c:pt idx="223" formatCode="0">
                  <c:v>83.00878604616608</c:v>
                </c:pt>
                <c:pt idx="224" formatCode="0">
                  <c:v>83.00878604616608</c:v>
                </c:pt>
                <c:pt idx="225" formatCode="0">
                  <c:v>83.00878604616608</c:v>
                </c:pt>
                <c:pt idx="226" formatCode="0">
                  <c:v>83.00878604616608</c:v>
                </c:pt>
                <c:pt idx="227" formatCode="0">
                  <c:v>83.00878604616608</c:v>
                </c:pt>
                <c:pt idx="228" formatCode="0">
                  <c:v>83.00878604616608</c:v>
                </c:pt>
                <c:pt idx="229" formatCode="0">
                  <c:v>83.00878604616608</c:v>
                </c:pt>
                <c:pt idx="230" formatCode="0">
                  <c:v>83.00878604616608</c:v>
                </c:pt>
                <c:pt idx="231" formatCode="0">
                  <c:v>83.00878604616608</c:v>
                </c:pt>
                <c:pt idx="232" formatCode="0">
                  <c:v>83.00878604616608</c:v>
                </c:pt>
                <c:pt idx="233" formatCode="0">
                  <c:v>83.00878604616608</c:v>
                </c:pt>
                <c:pt idx="234" formatCode="0">
                  <c:v>83.00878604616608</c:v>
                </c:pt>
                <c:pt idx="235" formatCode="0">
                  <c:v>83.00878604616608</c:v>
                </c:pt>
                <c:pt idx="236" formatCode="0">
                  <c:v>83.00878604616608</c:v>
                </c:pt>
                <c:pt idx="237" formatCode="0">
                  <c:v>83.00878604616608</c:v>
                </c:pt>
                <c:pt idx="238" formatCode="0">
                  <c:v>83.00878604616608</c:v>
                </c:pt>
                <c:pt idx="239" formatCode="0">
                  <c:v>83.00878604616608</c:v>
                </c:pt>
                <c:pt idx="240" formatCode="0">
                  <c:v>83.00878604616608</c:v>
                </c:pt>
              </c:numCache>
            </c:numRef>
          </c:val>
        </c:ser>
        <c:ser>
          <c:idx val="5"/>
          <c:order val="5"/>
          <c:tx>
            <c:strRef>
              <c:f>'Uneven D-fir'!$CN$77</c:f>
              <c:strCache>
                <c:ptCount val="1"/>
                <c:pt idx="0">
                  <c:v>Wood products </c:v>
                </c:pt>
              </c:strCache>
            </c:strRef>
          </c:tx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D-fir'!$CN$78:$CN$318</c:f>
              <c:numCache>
                <c:formatCode>General</c:formatCode>
                <c:ptCount val="241"/>
                <c:pt idx="40" formatCode="0">
                  <c:v>7.331593374487475</c:v>
                </c:pt>
                <c:pt idx="41" formatCode="0">
                  <c:v>7.219528158374147</c:v>
                </c:pt>
                <c:pt idx="42" formatCode="0">
                  <c:v>7.109175886776568</c:v>
                </c:pt>
                <c:pt idx="43" formatCode="0">
                  <c:v>7.000510376914604</c:v>
                </c:pt>
                <c:pt idx="44" formatCode="0">
                  <c:v>6.893505846218387</c:v>
                </c:pt>
                <c:pt idx="45" formatCode="0">
                  <c:v>6.788136906210997</c:v>
                </c:pt>
                <c:pt idx="46" formatCode="0">
                  <c:v>6.684378556484655</c:v>
                </c:pt>
                <c:pt idx="47" formatCode="0">
                  <c:v>6.582206178768997</c:v>
                </c:pt>
                <c:pt idx="48" formatCode="0">
                  <c:v>6.481595531090001</c:v>
                </c:pt>
                <c:pt idx="49" formatCode="0">
                  <c:v>6.382522742018203</c:v>
                </c:pt>
                <c:pt idx="50" formatCode="0">
                  <c:v>6.284964305004843</c:v>
                </c:pt>
                <c:pt idx="51" formatCode="0">
                  <c:v>6.188897072804564</c:v>
                </c:pt>
                <c:pt idx="52" formatCode="0">
                  <c:v>6.094298251983371</c:v>
                </c:pt>
                <c:pt idx="53" formatCode="0">
                  <c:v>6.001145397510541</c:v>
                </c:pt>
                <c:pt idx="54" formatCode="0">
                  <c:v>5.909416407433192</c:v>
                </c:pt>
                <c:pt idx="55" formatCode="0">
                  <c:v>5.819089517632251</c:v>
                </c:pt>
                <c:pt idx="56" formatCode="0">
                  <c:v>5.73014329665858</c:v>
                </c:pt>
                <c:pt idx="57" formatCode="0">
                  <c:v>5.642556640648041</c:v>
                </c:pt>
                <c:pt idx="58" formatCode="0">
                  <c:v>5.55630876831427</c:v>
                </c:pt>
                <c:pt idx="59" formatCode="0">
                  <c:v>5.471379216018</c:v>
                </c:pt>
                <c:pt idx="60" formatCode="0">
                  <c:v>5.387747832911747</c:v>
                </c:pt>
                <c:pt idx="61" formatCode="0">
                  <c:v>5.305394776158708</c:v>
                </c:pt>
                <c:pt idx="62" formatCode="0">
                  <c:v>5.224300506224746</c:v>
                </c:pt>
                <c:pt idx="63" formatCode="0">
                  <c:v>5.144445782242323</c:v>
                </c:pt>
                <c:pt idx="64" formatCode="0">
                  <c:v>5.065811657445326</c:v>
                </c:pt>
                <c:pt idx="65" formatCode="0">
                  <c:v>4.988379474673636</c:v>
                </c:pt>
                <c:pt idx="66" formatCode="0">
                  <c:v>4.912130861946439</c:v>
                </c:pt>
                <c:pt idx="67" formatCode="0">
                  <c:v>4.837047728103181</c:v>
                </c:pt>
                <c:pt idx="68" formatCode="0">
                  <c:v>4.763112258511176</c:v>
                </c:pt>
                <c:pt idx="69" formatCode="0">
                  <c:v>4.690306910838793</c:v>
                </c:pt>
                <c:pt idx="70" formatCode="0">
                  <c:v>4.618614410893278</c:v>
                </c:pt>
                <c:pt idx="71" formatCode="0">
                  <c:v>4.548017748522178</c:v>
                </c:pt>
                <c:pt idx="72" formatCode="0">
                  <c:v>4.478500173577424</c:v>
                </c:pt>
                <c:pt idx="73" formatCode="0">
                  <c:v>4.4100451919411</c:v>
                </c:pt>
                <c:pt idx="74" formatCode="0">
                  <c:v>4.342636561611958</c:v>
                </c:pt>
                <c:pt idx="75" formatCode="0">
                  <c:v>4.276258288851747</c:v>
                </c:pt>
                <c:pt idx="76" formatCode="0">
                  <c:v>4.210894624390463</c:v>
                </c:pt>
                <c:pt idx="77" formatCode="0">
                  <c:v>4.146530059689579</c:v>
                </c:pt>
                <c:pt idx="78" formatCode="0">
                  <c:v>4.083149323262415</c:v>
                </c:pt>
                <c:pt idx="79" formatCode="0">
                  <c:v>4.02073737705074</c:v>
                </c:pt>
                <c:pt idx="80" formatCode="0">
                  <c:v>35.46813729032943</c:v>
                </c:pt>
                <c:pt idx="81" formatCode="0">
                  <c:v>34.92599804889124</c:v>
                </c:pt>
                <c:pt idx="82" formatCode="0">
                  <c:v>34.39214553970237</c:v>
                </c:pt>
                <c:pt idx="83" formatCode="0">
                  <c:v>33.86645309801301</c:v>
                </c:pt>
                <c:pt idx="84" formatCode="0">
                  <c:v>33.3487959951754</c:v>
                </c:pt>
                <c:pt idx="85" formatCode="0">
                  <c:v>32.83905140904989</c:v>
                </c:pt>
                <c:pt idx="86" formatCode="0">
                  <c:v>32.33709839486364</c:v>
                </c:pt>
                <c:pt idx="87" formatCode="0">
                  <c:v>31.84281785651455</c:v>
                </c:pt>
                <c:pt idx="88" formatCode="0">
                  <c:v>31.35609251831382</c:v>
                </c:pt>
                <c:pt idx="89" formatCode="0">
                  <c:v>30.87680689716056</c:v>
                </c:pt>
                <c:pt idx="90" formatCode="0">
                  <c:v>30.40484727514159</c:v>
                </c:pt>
                <c:pt idx="91" formatCode="0">
                  <c:v>29.94010167255018</c:v>
                </c:pt>
                <c:pt idx="92" formatCode="0">
                  <c:v>29.482459821317</c:v>
                </c:pt>
                <c:pt idx="93" formatCode="0">
                  <c:v>29.03181313884746</c:v>
                </c:pt>
                <c:pt idx="94" formatCode="0">
                  <c:v>28.58805470225876</c:v>
                </c:pt>
                <c:pt idx="95" formatCode="0">
                  <c:v>28.15107922301074</c:v>
                </c:pt>
                <c:pt idx="96" formatCode="0">
                  <c:v>27.72078302192462</c:v>
                </c:pt>
                <c:pt idx="97" formatCode="0">
                  <c:v>27.29706400458348</c:v>
                </c:pt>
                <c:pt idx="98" formatCode="0">
                  <c:v>26.87982163710878</c:v>
                </c:pt>
                <c:pt idx="99" formatCode="0">
                  <c:v>26.46895692230715</c:v>
                </c:pt>
                <c:pt idx="100" formatCode="0">
                  <c:v>57.57323025365447</c:v>
                </c:pt>
                <c:pt idx="101" formatCode="0">
                  <c:v>56.69320920486449</c:v>
                </c:pt>
                <c:pt idx="102" formatCode="0">
                  <c:v>55.82663949522816</c:v>
                </c:pt>
                <c:pt idx="103" formatCode="0">
                  <c:v>54.97331551770315</c:v>
                </c:pt>
                <c:pt idx="104" formatCode="0">
                  <c:v>54.1330348080016</c:v>
                </c:pt>
                <c:pt idx="105" formatCode="0">
                  <c:v>53.30559799655227</c:v>
                </c:pt>
                <c:pt idx="106" formatCode="0">
                  <c:v>52.49080876119707</c:v>
                </c:pt>
                <c:pt idx="107" formatCode="0">
                  <c:v>51.68847378061065</c:v>
                </c:pt>
                <c:pt idx="108" formatCode="0">
                  <c:v>50.89840268843184</c:v>
                </c:pt>
                <c:pt idx="109" formatCode="0">
                  <c:v>50.12040802809635</c:v>
                </c:pt>
                <c:pt idx="110" formatCode="0">
                  <c:v>49.35430520835978</c:v>
                </c:pt>
                <c:pt idx="111" formatCode="0">
                  <c:v>48.59991245950052</c:v>
                </c:pt>
                <c:pt idx="112" formatCode="0">
                  <c:v>47.85705079019205</c:v>
                </c:pt>
                <c:pt idx="113" formatCode="0">
                  <c:v>47.12554394503447</c:v>
                </c:pt>
                <c:pt idx="114" formatCode="0">
                  <c:v>46.40521836273532</c:v>
                </c:pt>
                <c:pt idx="115" formatCode="0">
                  <c:v>45.69590313492923</c:v>
                </c:pt>
                <c:pt idx="116" formatCode="0">
                  <c:v>44.99742996562755</c:v>
                </c:pt>
                <c:pt idx="117" formatCode="0">
                  <c:v>44.3096331312873</c:v>
                </c:pt>
                <c:pt idx="118" formatCode="0">
                  <c:v>43.63234944149087</c:v>
                </c:pt>
                <c:pt idx="119" formatCode="0">
                  <c:v>42.96541820022645</c:v>
                </c:pt>
                <c:pt idx="120" formatCode="0">
                  <c:v>73.81753904523318</c:v>
                </c:pt>
                <c:pt idx="121" formatCode="0">
                  <c:v>72.68921972315452</c:v>
                </c:pt>
                <c:pt idx="122" formatCode="0">
                  <c:v>71.57814704068271</c:v>
                </c:pt>
                <c:pt idx="123" formatCode="0">
                  <c:v>70.48405737867025</c:v>
                </c:pt>
                <c:pt idx="124" formatCode="0">
                  <c:v>69.40669114745356</c:v>
                </c:pt>
                <c:pt idx="125" formatCode="0">
                  <c:v>68.34579272526111</c:v>
                </c:pt>
                <c:pt idx="126" formatCode="0">
                  <c:v>67.30111039756335</c:v>
                </c:pt>
                <c:pt idx="127" formatCode="0">
                  <c:v>66.27239629734946</c:v>
                </c:pt>
                <c:pt idx="128" formatCode="0">
                  <c:v>65.2594063463172</c:v>
                </c:pt>
                <c:pt idx="129" formatCode="0">
                  <c:v>64.26190019696139</c:v>
                </c:pt>
                <c:pt idx="130" formatCode="0">
                  <c:v>63.27964117554791</c:v>
                </c:pt>
                <c:pt idx="131" formatCode="0">
                  <c:v>62.31239622595913</c:v>
                </c:pt>
                <c:pt idx="132" formatCode="0">
                  <c:v>61.35993585439773</c:v>
                </c:pt>
                <c:pt idx="133" formatCode="0">
                  <c:v>60.4220340749358</c:v>
                </c:pt>
                <c:pt idx="134" formatCode="0">
                  <c:v>59.49846835589621</c:v>
                </c:pt>
                <c:pt idx="135" formatCode="0">
                  <c:v>58.5890195670534</c:v>
                </c:pt>
                <c:pt idx="136" formatCode="0">
                  <c:v>57.69347192764155</c:v>
                </c:pt>
                <c:pt idx="137" formatCode="0">
                  <c:v>56.81161295515709</c:v>
                </c:pt>
                <c:pt idx="138" formatCode="0">
                  <c:v>55.94323341494405</c:v>
                </c:pt>
                <c:pt idx="139" formatCode="0">
                  <c:v>55.08812727054984</c:v>
                </c:pt>
                <c:pt idx="140" formatCode="0">
                  <c:v>85.75494951231266</c:v>
                </c:pt>
                <c:pt idx="141" formatCode="0">
                  <c:v>84.4441639219216</c:v>
                </c:pt>
                <c:pt idx="142" formatCode="0">
                  <c:v>83.15341401312966</c:v>
                </c:pt>
                <c:pt idx="143" formatCode="0">
                  <c:v>81.88239353559342</c:v>
                </c:pt>
                <c:pt idx="144" formatCode="0">
                  <c:v>80.63080092008175</c:v>
                </c:pt>
                <c:pt idx="145" formatCode="0">
                  <c:v>79.39833920692362</c:v>
                </c:pt>
                <c:pt idx="146" formatCode="0">
                  <c:v>78.18471597554996</c:v>
                </c:pt>
                <c:pt idx="147" formatCode="0">
                  <c:v>76.98964327511235</c:v>
                </c:pt>
                <c:pt idx="148" formatCode="0">
                  <c:v>75.81283755616226</c:v>
                </c:pt>
                <c:pt idx="149" formatCode="0">
                  <c:v>74.6540196033745</c:v>
                </c:pt>
                <c:pt idx="150" formatCode="0">
                  <c:v>73.5129144692991</c:v>
                </c:pt>
                <c:pt idx="151" formatCode="0">
                  <c:v>72.38925140912584</c:v>
                </c:pt>
                <c:pt idx="152" formatCode="0">
                  <c:v>71.28276381644578</c:v>
                </c:pt>
                <c:pt idx="153" formatCode="0">
                  <c:v>70.19318915999482</c:v>
                </c:pt>
                <c:pt idx="154" formatCode="0">
                  <c:v>69.1202689213641</c:v>
                </c:pt>
                <c:pt idx="155" formatCode="0">
                  <c:v>68.06374853366249</c:v>
                </c:pt>
                <c:pt idx="156" formatCode="0">
                  <c:v>67.02337732111673</c:v>
                </c:pt>
                <c:pt idx="157" formatCode="0">
                  <c:v>65.99890843959462</c:v>
                </c:pt>
                <c:pt idx="158" formatCode="0">
                  <c:v>64.99009881803755</c:v>
                </c:pt>
                <c:pt idx="159" formatCode="0">
                  <c:v>63.99670910078812</c:v>
                </c:pt>
                <c:pt idx="160" formatCode="0">
                  <c:v>94.52736146827191</c:v>
                </c:pt>
                <c:pt idx="161" formatCode="0">
                  <c:v>93.08248739377308</c:v>
                </c:pt>
                <c:pt idx="162" formatCode="0">
                  <c:v>91.65969857648156</c:v>
                </c:pt>
                <c:pt idx="163" formatCode="0">
                  <c:v>90.25865743778448</c:v>
                </c:pt>
                <c:pt idx="164" formatCode="0">
                  <c:v>88.87903155904141</c:v>
                </c:pt>
                <c:pt idx="165" formatCode="0">
                  <c:v>87.52049360271297</c:v>
                </c:pt>
                <c:pt idx="166" formatCode="0">
                  <c:v>86.18272123469499</c:v>
                </c:pt>
                <c:pt idx="167" formatCode="0">
                  <c:v>84.86539704783964</c:v>
                </c:pt>
                <c:pt idx="168" formatCode="0">
                  <c:v>83.56820848664581</c:v>
                </c:pt>
                <c:pt idx="169" formatCode="0">
                  <c:v>82.29084777310047</c:v>
                </c:pt>
                <c:pt idx="170" formatCode="0">
                  <c:v>81.03301183365352</c:v>
                </c:pt>
                <c:pt idx="171" formatCode="0">
                  <c:v>79.79440222730897</c:v>
                </c:pt>
                <c:pt idx="172" formatCode="0">
                  <c:v>78.57472507481517</c:v>
                </c:pt>
                <c:pt idx="173" formatCode="0">
                  <c:v>77.37369098893748</c:v>
                </c:pt>
                <c:pt idx="174" formatCode="0">
                  <c:v>76.19101500579661</c:v>
                </c:pt>
                <c:pt idx="175" formatCode="0">
                  <c:v>75.02641651725655</c:v>
                </c:pt>
                <c:pt idx="176" formatCode="0">
                  <c:v>73.87961920434602</c:v>
                </c:pt>
                <c:pt idx="177" formatCode="0">
                  <c:v>72.75035097169745</c:v>
                </c:pt>
                <c:pt idx="178" formatCode="0">
                  <c:v>71.63834388298821</c:v>
                </c:pt>
                <c:pt idx="179" formatCode="0">
                  <c:v>70.54333409736857</c:v>
                </c:pt>
                <c:pt idx="180" formatCode="0">
                  <c:v>100.973919684334</c:v>
                </c:pt>
                <c:pt idx="181" formatCode="0">
                  <c:v>99.43050837478006</c:v>
                </c:pt>
                <c:pt idx="182" formatCode="0">
                  <c:v>97.91068848841645</c:v>
                </c:pt>
                <c:pt idx="183" formatCode="0">
                  <c:v>96.41409942451107</c:v>
                </c:pt>
                <c:pt idx="184" formatCode="0">
                  <c:v>94.9403860942031</c:v>
                </c:pt>
                <c:pt idx="185" formatCode="0">
                  <c:v>93.48919883625271</c:v>
                </c:pt>
                <c:pt idx="186" formatCode="0">
                  <c:v>92.06019333407853</c:v>
                </c:pt>
                <c:pt idx="187" formatCode="0">
                  <c:v>90.65303053406311</c:v>
                </c:pt>
                <c:pt idx="188" formatCode="0">
                  <c:v>89.2673765651074</c:v>
                </c:pt>
                <c:pt idx="189" formatCode="0">
                  <c:v>87.90290265941458</c:v>
                </c:pt>
                <c:pt idx="190" formatCode="0">
                  <c:v>86.55928507448478</c:v>
                </c:pt>
                <c:pt idx="191" formatCode="0">
                  <c:v>85.2362050163023</c:v>
                </c:pt>
                <c:pt idx="192" formatCode="0">
                  <c:v>83.93334856369663</c:v>
                </c:pt>
                <c:pt idx="193" formatCode="0">
                  <c:v>82.65040659386003</c:v>
                </c:pt>
                <c:pt idx="194" formatCode="0">
                  <c:v>81.38707470900317</c:v>
                </c:pt>
                <c:pt idx="195" formatCode="0">
                  <c:v>80.14305316413215</c:v>
                </c:pt>
                <c:pt idx="196" formatCode="0">
                  <c:v>78.91804679592938</c:v>
                </c:pt>
                <c:pt idx="197" formatCode="0">
                  <c:v>77.71176495272148</c:v>
                </c:pt>
                <c:pt idx="198" formatCode="0">
                  <c:v>76.52392142551772</c:v>
                </c:pt>
                <c:pt idx="199" formatCode="0">
                  <c:v>75.35423438010252</c:v>
                </c:pt>
                <c:pt idx="200" formatCode="0">
                  <c:v>105.7112841676386</c:v>
                </c:pt>
                <c:pt idx="201" formatCode="0">
                  <c:v>103.4814447137744</c:v>
                </c:pt>
                <c:pt idx="202" formatCode="0">
                  <c:v>101.8997052646223</c:v>
                </c:pt>
                <c:pt idx="203" formatCode="0">
                  <c:v>100.3421430937439</c:v>
                </c:pt>
                <c:pt idx="204" formatCode="0">
                  <c:v>98.8083886454674</c:v>
                </c:pt>
                <c:pt idx="205" formatCode="0">
                  <c:v>97.29807801287068</c:v>
                </c:pt>
                <c:pt idx="206" formatCode="0">
                  <c:v>95.81085285143899</c:v>
                </c:pt>
                <c:pt idx="207" formatCode="0">
                  <c:v>94.34636029404188</c:v>
                </c:pt>
                <c:pt idx="208" formatCode="0">
                  <c:v>92.90425286721028</c:v>
                </c:pt>
                <c:pt idx="209" formatCode="0">
                  <c:v>91.4841884086929</c:v>
                </c:pt>
                <c:pt idx="210" formatCode="0">
                  <c:v>90.08582998627298</c:v>
                </c:pt>
                <c:pt idx="211" formatCode="0">
                  <c:v>88.70884581782599</c:v>
                </c:pt>
                <c:pt idx="212" formatCode="0">
                  <c:v>87.35290919259907</c:v>
                </c:pt>
                <c:pt idx="213" formatCode="0">
                  <c:v>86.01769839369399</c:v>
                </c:pt>
                <c:pt idx="214" formatCode="0">
                  <c:v>84.70289662173482</c:v>
                </c:pt>
                <c:pt idx="215" formatCode="0">
                  <c:v>83.40819191970226</c:v>
                </c:pt>
                <c:pt idx="216" formatCode="0">
                  <c:v>82.13327709891724</c:v>
                </c:pt>
                <c:pt idx="217" formatCode="0">
                  <c:v>80.87784966615548</c:v>
                </c:pt>
                <c:pt idx="218" formatCode="0">
                  <c:v>79.64161175187635</c:v>
                </c:pt>
                <c:pt idx="219" formatCode="0">
                  <c:v>78.42427003954881</c:v>
                </c:pt>
                <c:pt idx="220" formatCode="0">
                  <c:v>108.7343935735301</c:v>
                </c:pt>
                <c:pt idx="221" formatCode="0">
                  <c:v>107.0723615032339</c:v>
                </c:pt>
                <c:pt idx="222" formatCode="0">
                  <c:v>105.4357340037631</c:v>
                </c:pt>
                <c:pt idx="223" formatCode="0">
                  <c:v>103.824122759976</c:v>
                </c:pt>
                <c:pt idx="224" formatCode="0">
                  <c:v>102.2371453922238</c:v>
                </c:pt>
                <c:pt idx="225" formatCode="0">
                  <c:v>100.6744253656252</c:v>
                </c:pt>
                <c:pt idx="226" formatCode="0">
                  <c:v>99.13559190072748</c:v>
                </c:pt>
                <c:pt idx="227" formatCode="0">
                  <c:v>97.62027988553345</c:v>
                </c:pt>
                <c:pt idx="228" formatCode="0">
                  <c:v>96.1281297888731</c:v>
                </c:pt>
                <c:pt idx="229" formatCode="0">
                  <c:v>94.6587875750991</c:v>
                </c:pt>
                <c:pt idx="230" formatCode="0">
                  <c:v>93.21190462008652</c:v>
                </c:pt>
                <c:pt idx="231" formatCode="0">
                  <c:v>91.7871376285163</c:v>
                </c:pt>
                <c:pt idx="232" formatCode="0">
                  <c:v>90.38414855242306</c:v>
                </c:pt>
                <c:pt idx="233" formatCode="0">
                  <c:v>89.00260451098819</c:v>
                </c:pt>
                <c:pt idx="234" formatCode="0">
                  <c:v>87.64217771155863</c:v>
                </c:pt>
                <c:pt idx="235" formatCode="0">
                  <c:v>86.30254537187298</c:v>
                </c:pt>
                <c:pt idx="236" formatCode="0">
                  <c:v>84.98338964347644</c:v>
                </c:pt>
                <c:pt idx="237" formatCode="0">
                  <c:v>83.68439753630641</c:v>
                </c:pt>
                <c:pt idx="238" formatCode="0">
                  <c:v>82.4052608444307</c:v>
                </c:pt>
                <c:pt idx="239" formatCode="0">
                  <c:v>81.14567607292093</c:v>
                </c:pt>
                <c:pt idx="240" formatCode="0">
                  <c:v>79.9053443658437</c:v>
                </c:pt>
              </c:numCache>
            </c:numRef>
          </c:val>
        </c:ser>
        <c:ser>
          <c:idx val="6"/>
          <c:order val="6"/>
          <c:tx>
            <c:strRef>
              <c:f>'Uneven D-fir'!$CO$77</c:f>
              <c:strCache>
                <c:ptCount val="1"/>
                <c:pt idx="0">
                  <c:v>Landfill storage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D-fir'!$CO$78:$CO$318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0.0560886406647208</c:v>
                </c:pt>
                <c:pt idx="42" formatCode="0">
                  <c:v>0.111319952599309</c:v>
                </c:pt>
                <c:pt idx="43" formatCode="0">
                  <c:v>0.165707040285222</c:v>
                </c:pt>
                <c:pt idx="44" formatCode="0">
                  <c:v>0.219262807898679</c:v>
                </c:pt>
                <c:pt idx="45" formatCode="0">
                  <c:v>0.271999962372378</c:v>
                </c:pt>
                <c:pt idx="46" formatCode="0">
                  <c:v>0.323931016410411</c:v>
                </c:pt>
                <c:pt idx="47" formatCode="0">
                  <c:v>0.375068291457098</c:v>
                </c:pt>
                <c:pt idx="48" formatCode="0">
                  <c:v>0.425423920620436</c:v>
                </c:pt>
                <c:pt idx="49" formatCode="0">
                  <c:v>0.475009851550871</c:v>
                </c:pt>
                <c:pt idx="50" formatCode="0">
                  <c:v>0.523837849276057</c:v>
                </c:pt>
                <c:pt idx="51" formatCode="0">
                  <c:v>0.571919498992297</c:v>
                </c:pt>
                <c:pt idx="52" formatCode="0">
                  <c:v>0.619266208813304</c:v>
                </c:pt>
                <c:pt idx="53" formatCode="0">
                  <c:v>0.665889212476955</c:v>
                </c:pt>
                <c:pt idx="54" formatCode="0">
                  <c:v>0.711799572010669</c:v>
                </c:pt>
                <c:pt idx="55" formatCode="0">
                  <c:v>0.75700818035604</c:v>
                </c:pt>
                <c:pt idx="56" formatCode="0">
                  <c:v>0.801525763953362</c:v>
                </c:pt>
                <c:pt idx="57" formatCode="0">
                  <c:v>0.845362885286637</c:v>
                </c:pt>
                <c:pt idx="58" formatCode="0">
                  <c:v>0.888529945389689</c:v>
                </c:pt>
                <c:pt idx="59" formatCode="0">
                  <c:v>0.931037186313972</c:v>
                </c:pt>
                <c:pt idx="60" formatCode="0">
                  <c:v>0.972894693558652</c:v>
                </c:pt>
                <c:pt idx="61" formatCode="0">
                  <c:v>1.014112398463548</c:v>
                </c:pt>
                <c:pt idx="62" formatCode="0">
                  <c:v>1.054700080565496</c:v>
                </c:pt>
                <c:pt idx="63" formatCode="0">
                  <c:v>1.094667369918699</c:v>
                </c:pt>
                <c:pt idx="64" formatCode="0">
                  <c:v>1.134023749379596</c:v>
                </c:pt>
                <c:pt idx="65" formatCode="0">
                  <c:v>1.172778556856827</c:v>
                </c:pt>
                <c:pt idx="66" formatCode="0">
                  <c:v>1.21094098752679</c:v>
                </c:pt>
                <c:pt idx="67" formatCode="0">
                  <c:v>1.24852009601534</c:v>
                </c:pt>
                <c:pt idx="68" formatCode="0">
                  <c:v>1.285524798546138</c:v>
                </c:pt>
                <c:pt idx="69" formatCode="0">
                  <c:v>1.321963875056165</c:v>
                </c:pt>
                <c:pt idx="70" formatCode="0">
                  <c:v>1.357845971278896</c:v>
                </c:pt>
                <c:pt idx="71" formatCode="0">
                  <c:v>1.393179600795632</c:v>
                </c:pt>
                <c:pt idx="72" formatCode="0">
                  <c:v>1.42797314705548</c:v>
                </c:pt>
                <c:pt idx="73" formatCode="0">
                  <c:v>1.46223486536446</c:v>
                </c:pt>
                <c:pt idx="74" formatCode="0">
                  <c:v>1.495972884844197</c:v>
                </c:pt>
                <c:pt idx="75" formatCode="0">
                  <c:v>1.529195210360682</c:v>
                </c:pt>
                <c:pt idx="76" formatCode="0">
                  <c:v>1.561909724423555</c:v>
                </c:pt>
                <c:pt idx="77" formatCode="0">
                  <c:v>1.594124189056348</c:v>
                </c:pt>
                <c:pt idx="78" formatCode="0">
                  <c:v>1.625846247638143</c:v>
                </c:pt>
                <c:pt idx="79" formatCode="0">
                  <c:v>1.657083426717087</c:v>
                </c:pt>
                <c:pt idx="80" formatCode="0">
                  <c:v>1.687843137796177</c:v>
                </c:pt>
                <c:pt idx="81" formatCode="0">
                  <c:v>2.039534211150742</c:v>
                </c:pt>
                <c:pt idx="82" formatCode="0">
                  <c:v>2.385849599558325</c:v>
                </c:pt>
                <c:pt idx="83" formatCode="0">
                  <c:v>2.726871471691491</c:v>
                </c:pt>
                <c:pt idx="84" formatCode="0">
                  <c:v>3.062680740254337</c:v>
                </c:pt>
                <c:pt idx="85" formatCode="0">
                  <c:v>3.393357081180295</c:v>
                </c:pt>
                <c:pt idx="86" formatCode="0">
                  <c:v>3.718978952536461</c:v>
                </c:pt>
                <c:pt idx="87" formatCode="0">
                  <c:v>4.039623613138992</c:v>
                </c:pt>
                <c:pt idx="88" formatCode="0">
                  <c:v>4.35536714088396</c:v>
                </c:pt>
                <c:pt idx="89" formatCode="0">
                  <c:v>4.666284450797993</c:v>
                </c:pt>
                <c:pt idx="90" formatCode="0">
                  <c:v>4.972449312813028</c:v>
                </c:pt>
                <c:pt idx="91" formatCode="0">
                  <c:v>5.273934369269365</c:v>
                </c:pt>
                <c:pt idx="92" formatCode="0">
                  <c:v>5.570811152151191</c:v>
                </c:pt>
                <c:pt idx="93" formatCode="0">
                  <c:v>5.863150100058637</c:v>
                </c:pt>
                <c:pt idx="94" formatCode="0">
                  <c:v>6.151020574920429</c:v>
                </c:pt>
                <c:pt idx="95" formatCode="0">
                  <c:v>6.434490878451076</c:v>
                </c:pt>
                <c:pt idx="96" formatCode="0">
                  <c:v>6.713628268356505</c:v>
                </c:pt>
                <c:pt idx="97" formatCode="0">
                  <c:v>6.988498974291993</c:v>
                </c:pt>
                <c:pt idx="98" formatCode="0">
                  <c:v>7.259168213576168</c:v>
                </c:pt>
                <c:pt idx="99" formatCode="0">
                  <c:v>7.525700206664839</c:v>
                </c:pt>
                <c:pt idx="100" formatCode="0">
                  <c:v>7.788158192388268</c:v>
                </c:pt>
                <c:pt idx="101" formatCode="0">
                  <c:v>8.368005975014567</c:v>
                </c:pt>
                <c:pt idx="102" formatCode="0">
                  <c:v>8.938990641022997</c:v>
                </c:pt>
                <c:pt idx="103" formatCode="0">
                  <c:v>9.50124766534084</c:v>
                </c:pt>
                <c:pt idx="104" formatCode="0">
                  <c:v>10.05491045212763</c:v>
                </c:pt>
                <c:pt idx="105" formatCode="0">
                  <c:v>10.60011036642738</c:v>
                </c:pt>
                <c:pt idx="106" formatCode="0">
                  <c:v>11.13697676533692</c:v>
                </c:pt>
                <c:pt idx="107" formatCode="0">
                  <c:v>11.66563702869793</c:v>
                </c:pt>
                <c:pt idx="108" formatCode="0">
                  <c:v>12.18621658931972</c:v>
                </c:pt>
                <c:pt idx="109" formatCode="0">
                  <c:v>12.69883896274013</c:v>
                </c:pt>
                <c:pt idx="110" formatCode="0">
                  <c:v>13.20362577653146</c:v>
                </c:pt>
                <c:pt idx="111" formatCode="0">
                  <c:v>13.70069679915855</c:v>
                </c:pt>
                <c:pt idx="112" formatCode="0">
                  <c:v>14.19016996839565</c:v>
                </c:pt>
                <c:pt idx="113" formatCode="0">
                  <c:v>14.672161419309</c:v>
                </c:pt>
                <c:pt idx="114" formatCode="0">
                  <c:v>15.14678551181163</c:v>
                </c:pt>
                <c:pt idx="115" formatCode="0">
                  <c:v>15.6141548577971</c:v>
                </c:pt>
                <c:pt idx="116" formatCode="0">
                  <c:v>16.0743803478583</c:v>
                </c:pt>
                <c:pt idx="117" formatCode="0">
                  <c:v>16.52757117759805</c:v>
                </c:pt>
                <c:pt idx="118" formatCode="0">
                  <c:v>16.97383487353738</c:v>
                </c:pt>
                <c:pt idx="119" formatCode="0">
                  <c:v>17.41327731862788</c:v>
                </c:pt>
                <c:pt idx="120" formatCode="0">
                  <c:v>17.84600277737407</c:v>
                </c:pt>
                <c:pt idx="121" formatCode="0">
                  <c:v>18.59351545263075</c:v>
                </c:pt>
                <c:pt idx="122" formatCode="0">
                  <c:v>19.32960221196149</c:v>
                </c:pt>
                <c:pt idx="123" formatCode="0">
                  <c:v>20.05443770331416</c:v>
                </c:pt>
                <c:pt idx="124" formatCode="0">
                  <c:v>20.76819390509961</c:v>
                </c:pt>
                <c:pt idx="125" formatCode="0">
                  <c:v>21.4710401669962</c:v>
                </c:pt>
                <c:pt idx="126" formatCode="0">
                  <c:v>22.16314325013058</c:v>
                </c:pt>
                <c:pt idx="127" formatCode="0">
                  <c:v>22.84466736664441</c:v>
                </c:pt>
                <c:pt idx="128" formatCode="0">
                  <c:v>23.51577421865618</c:v>
                </c:pt>
                <c:pt idx="129" formatCode="0">
                  <c:v>24.17662303662756</c:v>
                </c:pt>
                <c:pt idx="130" formatCode="0">
                  <c:v>24.82737061714326</c:v>
                </c:pt>
                <c:pt idx="131" formatCode="0">
                  <c:v>25.46817136011344</c:v>
                </c:pt>
                <c:pt idx="132" formatCode="0">
                  <c:v>26.09917730540753</c:v>
                </c:pt>
                <c:pt idx="133" formatCode="0">
                  <c:v>26.72053816892796</c:v>
                </c:pt>
                <c:pt idx="134" formatCode="0">
                  <c:v>27.33240137813261</c:v>
                </c:pt>
                <c:pt idx="135" formatCode="0">
                  <c:v>27.93491210701422</c:v>
                </c:pt>
                <c:pt idx="136" formatCode="0">
                  <c:v>28.52821331054523</c:v>
                </c:pt>
                <c:pt idx="137" formatCode="0">
                  <c:v>29.11244575859597</c:v>
                </c:pt>
                <c:pt idx="138" formatCode="0">
                  <c:v>29.68774806933452</c:v>
                </c:pt>
                <c:pt idx="139" formatCode="0">
                  <c:v>30.25425674211606</c:v>
                </c:pt>
                <c:pt idx="140" formatCode="0">
                  <c:v>30.81210618986933</c:v>
                </c:pt>
                <c:pt idx="141" formatCode="0">
                  <c:v>31.68283030304729</c:v>
                </c:pt>
                <c:pt idx="142" formatCode="0">
                  <c:v>32.54024518302937</c:v>
                </c:pt>
                <c:pt idx="143" formatCode="0">
                  <c:v>33.38455426473323</c:v>
                </c:pt>
                <c:pt idx="144" formatCode="0">
                  <c:v>34.21595787352355</c:v>
                </c:pt>
                <c:pt idx="145" formatCode="0">
                  <c:v>35.0346532727423</c:v>
                </c:pt>
                <c:pt idx="146" formatCode="0">
                  <c:v>35.84083471051255</c:v>
                </c:pt>
                <c:pt idx="147" formatCode="0">
                  <c:v>36.63469346582681</c:v>
                </c:pt>
                <c:pt idx="148" formatCode="0">
                  <c:v>37.41641789393091</c:v>
                </c:pt>
                <c:pt idx="149" formatCode="0">
                  <c:v>38.18619347101426</c:v>
                </c:pt>
                <c:pt idx="150" formatCode="0">
                  <c:v>38.94420283821685</c:v>
                </c:pt>
                <c:pt idx="151" formatCode="0">
                  <c:v>39.69062584496373</c:v>
                </c:pt>
                <c:pt idx="152" formatCode="0">
                  <c:v>40.42563959163706</c:v>
                </c:pt>
                <c:pt idx="153" formatCode="0">
                  <c:v>41.1494184715959</c:v>
                </c:pt>
                <c:pt idx="154" formatCode="0">
                  <c:v>41.86213421255372</c:v>
                </c:pt>
                <c:pt idx="155" formatCode="0">
                  <c:v>42.5639559173235</c:v>
                </c:pt>
                <c:pt idx="156" formatCode="0">
                  <c:v>43.25505010393987</c:v>
                </c:pt>
                <c:pt idx="157" formatCode="0">
                  <c:v>43.93558074516825</c:v>
                </c:pt>
                <c:pt idx="158" formatCode="0">
                  <c:v>44.60570930740975</c:v>
                </c:pt>
                <c:pt idx="159" formatCode="0">
                  <c:v>45.26559478901171</c:v>
                </c:pt>
                <c:pt idx="160" formatCode="0">
                  <c:v>45.91539375799239</c:v>
                </c:pt>
                <c:pt idx="161" formatCode="0">
                  <c:v>46.87666192124824</c:v>
                </c:pt>
                <c:pt idx="162" formatCode="0">
                  <c:v>47.82323686313246</c:v>
                </c:pt>
                <c:pt idx="163" formatCode="0">
                  <c:v>48.7553431731639</c:v>
                </c:pt>
                <c:pt idx="164" formatCode="0">
                  <c:v>49.67320200795512</c:v>
                </c:pt>
                <c:pt idx="165" formatCode="0">
                  <c:v>50.57703114368527</c:v>
                </c:pt>
                <c:pt idx="166" formatCode="0">
                  <c:v>51.46704502777069</c:v>
                </c:pt>
                <c:pt idx="167" formatCode="0">
                  <c:v>52.3434548297461</c:v>
                </c:pt>
                <c:pt idx="168" formatCode="0">
                  <c:v>53.20646849136762</c:v>
                </c:pt>
                <c:pt idx="169" formatCode="0">
                  <c:v>54.05629077595031</c:v>
                </c:pt>
                <c:pt idx="170" formatCode="0">
                  <c:v>54.8931233169513</c:v>
                </c:pt>
                <c:pt idx="171" formatCode="0">
                  <c:v>55.71716466581061</c:v>
                </c:pt>
                <c:pt idx="172" formatCode="0">
                  <c:v>56.52861033906035</c:v>
                </c:pt>
                <c:pt idx="173" formatCode="0">
                  <c:v>57.32765286471417</c:v>
                </c:pt>
                <c:pt idx="174" formatCode="0">
                  <c:v>58.1144818279475</c:v>
                </c:pt>
                <c:pt idx="175" formatCode="0">
                  <c:v>58.88928391607944</c:v>
                </c:pt>
                <c:pt idx="176" formatCode="0">
                  <c:v>59.65224296286737</c:v>
                </c:pt>
                <c:pt idx="177" formatCode="0">
                  <c:v>60.40353999212424</c:v>
                </c:pt>
                <c:pt idx="178" formatCode="0">
                  <c:v>61.1433532606693</c:v>
                </c:pt>
                <c:pt idx="179" formatCode="0">
                  <c:v>61.87185830062225</c:v>
                </c:pt>
                <c:pt idx="180" formatCode="0">
                  <c:v>62.58922796105101</c:v>
                </c:pt>
                <c:pt idx="181" formatCode="0">
                  <c:v>63.61703398104176</c:v>
                </c:pt>
                <c:pt idx="182" formatCode="0">
                  <c:v>64.62912973208147</c:v>
                </c:pt>
                <c:pt idx="183" formatCode="0">
                  <c:v>65.62575534951252</c:v>
                </c:pt>
                <c:pt idx="184" formatCode="0">
                  <c:v>66.60714729814927</c:v>
                </c:pt>
                <c:pt idx="185" formatCode="0">
                  <c:v>67.57353842838295</c:v>
                </c:pt>
                <c:pt idx="186" formatCode="0">
                  <c:v>68.52515803142902</c:v>
                </c:pt>
                <c:pt idx="187" formatCode="0">
                  <c:v>69.46223189373011</c:v>
                </c:pt>
                <c:pt idx="188" formatCode="0">
                  <c:v>70.38498235052722</c:v>
                </c:pt>
                <c:pt idx="189" formatCode="0">
                  <c:v>71.29362833861233</c:v>
                </c:pt>
                <c:pt idx="190" formatCode="0">
                  <c:v>72.18838544827443</c:v>
                </c:pt>
                <c:pt idx="191" formatCode="0">
                  <c:v>73.06946597445165</c:v>
                </c:pt>
                <c:pt idx="192" formatCode="0">
                  <c:v>73.9370789671016</c:v>
                </c:pt>
                <c:pt idx="193" formatCode="0">
                  <c:v>74.7914302808016</c:v>
                </c:pt>
                <c:pt idx="194" formatCode="0">
                  <c:v>75.63272262359091</c:v>
                </c:pt>
                <c:pt idx="195" formatCode="0">
                  <c:v>76.4611556050663</c:v>
                </c:pt>
                <c:pt idx="196" formatCode="0">
                  <c:v>77.27692578374256</c:v>
                </c:pt>
                <c:pt idx="197" formatCode="0">
                  <c:v>78.08022671368904</c:v>
                </c:pt>
                <c:pt idx="198" formatCode="0">
                  <c:v>78.87124899045332</c:v>
                </c:pt>
                <c:pt idx="199" formatCode="0">
                  <c:v>79.65018029628285</c:v>
                </c:pt>
                <c:pt idx="200" formatCode="0">
                  <c:v>80.4172054446557</c:v>
                </c:pt>
                <c:pt idx="201" formatCode="0">
                  <c:v>78.13176065930868</c:v>
                </c:pt>
                <c:pt idx="202" formatCode="0">
                  <c:v>79.18730811837612</c:v>
                </c:pt>
                <c:pt idx="203" formatCode="0">
                  <c:v>80.22672127374231</c:v>
                </c:pt>
                <c:pt idx="204" formatCode="0">
                  <c:v>81.25024674222551</c:v>
                </c:pt>
                <c:pt idx="205" formatCode="0">
                  <c:v>82.25812737104506</c:v>
                </c:pt>
                <c:pt idx="206" formatCode="0">
                  <c:v>83.25060229544048</c:v>
                </c:pt>
                <c:pt idx="207" formatCode="0">
                  <c:v>84.22790699541015</c:v>
                </c:pt>
                <c:pt idx="208" formatCode="0">
                  <c:v>85.19027335158242</c:v>
                </c:pt>
                <c:pt idx="209" formatCode="0">
                  <c:v>86.13792970023303</c:v>
                </c:pt>
                <c:pt idx="210" formatCode="0">
                  <c:v>87.07110088746124</c:v>
                </c:pt>
                <c:pt idx="211" formatCode="0">
                  <c:v>87.99000832253822</c:v>
                </c:pt>
                <c:pt idx="212" formatCode="0">
                  <c:v>88.89487003043965</c:v>
                </c:pt>
                <c:pt idx="213" formatCode="0">
                  <c:v>89.78590070357565</c:v>
                </c:pt>
                <c:pt idx="214" formatCode="0">
                  <c:v>90.66331175272973</c:v>
                </c:pt>
                <c:pt idx="215" formatCode="0">
                  <c:v>91.52731135721946</c:v>
                </c:pt>
                <c:pt idx="216" formatCode="0">
                  <c:v>92.37810451428999</c:v>
                </c:pt>
                <c:pt idx="217" formatCode="0">
                  <c:v>93.215893087753</c:v>
                </c:pt>
                <c:pt idx="218" formatCode="0">
                  <c:v>94.04087585588195</c:v>
                </c:pt>
                <c:pt idx="219" formatCode="0">
                  <c:v>94.85324855857517</c:v>
                </c:pt>
                <c:pt idx="220" formatCode="0">
                  <c:v>95.65320394379843</c:v>
                </c:pt>
                <c:pt idx="221" formatCode="0">
                  <c:v>96.7623333453761</c:v>
                </c:pt>
                <c:pt idx="222" formatCode="0">
                  <c:v>97.85450943002295</c:v>
                </c:pt>
                <c:pt idx="223" formatCode="0">
                  <c:v>98.92999133337689</c:v>
                </c:pt>
                <c:pt idx="224" formatCode="0">
                  <c:v>99.98903423012352</c:v>
                </c:pt>
                <c:pt idx="225" formatCode="0">
                  <c:v>101.0318893945403</c:v>
                </c:pt>
                <c:pt idx="226" formatCode="0">
                  <c:v>102.0588042601154</c:v>
                </c:pt>
                <c:pt idx="227" formatCode="0">
                  <c:v>103.0700224782549</c:v>
                </c:pt>
                <c:pt idx="228" formatCode="0">
                  <c:v>104.0657839760929</c:v>
                </c:pt>
                <c:pt idx="229" formatCode="0">
                  <c:v>105.0463250134181</c:v>
                </c:pt>
                <c:pt idx="230" formatCode="0">
                  <c:v>106.0118782387298</c:v>
                </c:pt>
                <c:pt idx="231" formatCode="0">
                  <c:v>106.9626727444377</c:v>
                </c:pt>
                <c:pt idx="232" formatCode="0">
                  <c:v>107.8989341212172</c:v>
                </c:pt>
                <c:pt idx="233" formatCode="0">
                  <c:v>108.8208845115348</c:v>
                </c:pt>
                <c:pt idx="234" formatCode="0">
                  <c:v>109.7287426623541</c:v>
                </c:pt>
                <c:pt idx="235" formatCode="0">
                  <c:v>110.6227239770377</c:v>
                </c:pt>
                <c:pt idx="236" formatCode="0">
                  <c:v>111.5030405664543</c:v>
                </c:pt>
                <c:pt idx="237" formatCode="0">
                  <c:v>112.3699012993057</c:v>
                </c:pt>
                <c:pt idx="238" formatCode="0">
                  <c:v>113.2235118516841</c:v>
                </c:pt>
                <c:pt idx="239" formatCode="0">
                  <c:v>114.0640747558716</c:v>
                </c:pt>
                <c:pt idx="240" formatCode="0">
                  <c:v>114.8917894483945</c:v>
                </c:pt>
              </c:numCache>
            </c:numRef>
          </c:val>
        </c:ser>
        <c:ser>
          <c:idx val="7"/>
          <c:order val="7"/>
          <c:tx>
            <c:strRef>
              <c:f>'Uneven D-fir'!$CP$77</c:f>
              <c:strCache>
                <c:ptCount val="1"/>
                <c:pt idx="0">
                  <c:v>Energy from post-consumer residues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chemeClr val="accent1">
                  <a:lumMod val="40000"/>
                  <a:lumOff val="60000"/>
                </a:schemeClr>
              </a:bgClr>
            </a:pattFill>
          </c:spPr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D-fir'!$CP$78:$CP$318</c:f>
              <c:numCache>
                <c:formatCode>General</c:formatCode>
                <c:ptCount val="241"/>
                <c:pt idx="40" formatCode="0">
                  <c:v>0.0</c:v>
                </c:pt>
                <c:pt idx="41" formatCode="0">
                  <c:v>0.0280163040283321</c:v>
                </c:pt>
                <c:pt idx="42" formatCode="0">
                  <c:v>0.0556043719277268</c:v>
                </c:pt>
                <c:pt idx="43" formatCode="0">
                  <c:v>0.0827707493932178</c:v>
                </c:pt>
                <c:pt idx="44" formatCode="0">
                  <c:v>0.109521882067272</c:v>
                </c:pt>
                <c:pt idx="45" formatCode="0">
                  <c:v>0.13586411706912</c:v>
                </c:pt>
                <c:pt idx="46" formatCode="0">
                  <c:v>0.161803704500705</c:v>
                </c:pt>
                <c:pt idx="47" formatCode="0">
                  <c:v>0.187346798929619</c:v>
                </c:pt>
                <c:pt idx="48" formatCode="0">
                  <c:v>0.212499460849369</c:v>
                </c:pt>
                <c:pt idx="49" formatCode="0">
                  <c:v>0.237267658117318</c:v>
                </c:pt>
                <c:pt idx="50" formatCode="0">
                  <c:v>0.261657267370658</c:v>
                </c:pt>
                <c:pt idx="51" formatCode="0">
                  <c:v>0.285674075420728</c:v>
                </c:pt>
                <c:pt idx="52" formatCode="0">
                  <c:v>0.309323780626026</c:v>
                </c:pt>
                <c:pt idx="53" formatCode="0">
                  <c:v>0.332611994244233</c:v>
                </c:pt>
                <c:pt idx="54" formatCode="0">
                  <c:v>0.355544241763571</c:v>
                </c:pt>
                <c:pt idx="55" formatCode="0">
                  <c:v>0.378125964213806</c:v>
                </c:pt>
                <c:pt idx="56" formatCode="0">
                  <c:v>0.400362519457224</c:v>
                </c:pt>
                <c:pt idx="57" formatCode="0">
                  <c:v>0.422259183459858</c:v>
                </c:pt>
                <c:pt idx="58" formatCode="0">
                  <c:v>0.443821151543301</c:v>
                </c:pt>
                <c:pt idx="59" formatCode="0">
                  <c:v>0.465053539617369</c:v>
                </c:pt>
                <c:pt idx="60" formatCode="0">
                  <c:v>0.485961385393932</c:v>
                </c:pt>
                <c:pt idx="61" formatCode="0">
                  <c:v>0.506549649582192</c:v>
                </c:pt>
                <c:pt idx="62" formatCode="0">
                  <c:v>0.526823217065683</c:v>
                </c:pt>
                <c:pt idx="63" formatCode="0">
                  <c:v>0.546786898061288</c:v>
                </c:pt>
                <c:pt idx="64" formatCode="0">
                  <c:v>0.566445429260537</c:v>
                </c:pt>
                <c:pt idx="65" formatCode="0">
                  <c:v>0.58580347495346</c:v>
                </c:pt>
                <c:pt idx="66" formatCode="0">
                  <c:v>0.604865628135259</c:v>
                </c:pt>
                <c:pt idx="67" formatCode="0">
                  <c:v>0.623636411596074</c:v>
                </c:pt>
                <c:pt idx="68" formatCode="0">
                  <c:v>0.642120278994075</c:v>
                </c:pt>
                <c:pt idx="69" formatCode="0">
                  <c:v>0.66032161591217</c:v>
                </c:pt>
                <c:pt idx="70" formatCode="0">
                  <c:v>0.678244740898549</c:v>
                </c:pt>
                <c:pt idx="71" formatCode="0">
                  <c:v>0.695893906491324</c:v>
                </c:pt>
                <c:pt idx="72" formatCode="0">
                  <c:v>0.713273300227512</c:v>
                </c:pt>
                <c:pt idx="73" formatCode="0">
                  <c:v>0.730387045636593</c:v>
                </c:pt>
                <c:pt idx="74" formatCode="0">
                  <c:v>0.747239203218879</c:v>
                </c:pt>
                <c:pt idx="75" formatCode="0">
                  <c:v>0.763833771408932</c:v>
                </c:pt>
                <c:pt idx="76" formatCode="0">
                  <c:v>0.780174687524253</c:v>
                </c:pt>
                <c:pt idx="77" formatCode="0">
                  <c:v>0.796265828699474</c:v>
                </c:pt>
                <c:pt idx="78" formatCode="0">
                  <c:v>0.812111012806265</c:v>
                </c:pt>
                <c:pt idx="79" formatCode="0">
                  <c:v>0.827713999359184</c:v>
                </c:pt>
                <c:pt idx="80" formatCode="0">
                  <c:v>0.843078490407681</c:v>
                </c:pt>
                <c:pt idx="81" formatCode="0">
                  <c:v>1.018748357218152</c:v>
                </c:pt>
                <c:pt idx="82" formatCode="0">
                  <c:v>1.19173306671245</c:v>
                </c:pt>
                <c:pt idx="83" formatCode="0">
                  <c:v>1.362073662183561</c:v>
                </c:pt>
                <c:pt idx="84" formatCode="0">
                  <c:v>1.529810559567601</c:v>
                </c:pt>
                <c:pt idx="85" formatCode="0">
                  <c:v>1.694983557033114</c:v>
                </c:pt>
                <c:pt idx="86" formatCode="0">
                  <c:v>1.857631844423806</c:v>
                </c:pt>
                <c:pt idx="87" formatCode="0">
                  <c:v>2.01779401255694</c:v>
                </c:pt>
                <c:pt idx="88" formatCode="0">
                  <c:v>2.1755080623796</c:v>
                </c:pt>
                <c:pt idx="89" formatCode="0">
                  <c:v>2.330811413985011</c:v>
                </c:pt>
                <c:pt idx="90" formatCode="0">
                  <c:v>2.483740915491023</c:v>
                </c:pt>
                <c:pt idx="91" formatCode="0">
                  <c:v>2.634332851782899</c:v>
                </c:pt>
                <c:pt idx="92" formatCode="0">
                  <c:v>2.782622953122472</c:v>
                </c:pt>
                <c:pt idx="93" formatCode="0">
                  <c:v>2.928646403625693</c:v>
                </c:pt>
                <c:pt idx="94" formatCode="0">
                  <c:v>3.072437849610604</c:v>
                </c:pt>
                <c:pt idx="95" formatCode="0">
                  <c:v>3.21403140781772</c:v>
                </c:pt>
                <c:pt idx="96" formatCode="0">
                  <c:v>3.353460673504747</c:v>
                </c:pt>
                <c:pt idx="97" formatCode="0">
                  <c:v>3.490758728417578</c:v>
                </c:pt>
                <c:pt idx="98" formatCode="0">
                  <c:v>3.625958148639444</c:v>
                </c:pt>
                <c:pt idx="99" formatCode="0">
                  <c:v>3.759091012320098</c:v>
                </c:pt>
                <c:pt idx="100" formatCode="0">
                  <c:v>3.890188907286847</c:v>
                </c:pt>
                <c:pt idx="101" formatCode="0">
                  <c:v>4.17982316434294</c:v>
                </c:pt>
                <c:pt idx="102" formatCode="0">
                  <c:v>4.465030290221276</c:v>
                </c:pt>
                <c:pt idx="103" formatCode="0">
                  <c:v>4.745877954715702</c:v>
                </c:pt>
                <c:pt idx="104" formatCode="0">
                  <c:v>5.022432793270545</c:v>
                </c:pt>
                <c:pt idx="105" formatCode="0">
                  <c:v>5.294760422790897</c:v>
                </c:pt>
                <c:pt idx="106" formatCode="0">
                  <c:v>5.562925457211248</c:v>
                </c:pt>
                <c:pt idx="107" formatCode="0">
                  <c:v>5.826991522826141</c:v>
                </c:pt>
                <c:pt idx="108" formatCode="0">
                  <c:v>6.087021273386473</c:v>
                </c:pt>
                <c:pt idx="109" formatCode="0">
                  <c:v>6.343076404965098</c:v>
                </c:pt>
                <c:pt idx="110" formatCode="0">
                  <c:v>6.595217670595133</c:v>
                </c:pt>
                <c:pt idx="111" formatCode="0">
                  <c:v>6.843504894684588</c:v>
                </c:pt>
                <c:pt idx="112" formatCode="0">
                  <c:v>7.087996987210611</c:v>
                </c:pt>
                <c:pt idx="113" formatCode="0">
                  <c:v>7.328751957696799</c:v>
                </c:pt>
                <c:pt idx="114" formatCode="0">
                  <c:v>7.565826928976838</c:v>
                </c:pt>
                <c:pt idx="115" formatCode="0">
                  <c:v>7.7992781507478</c:v>
                </c:pt>
                <c:pt idx="116" formatCode="0">
                  <c:v>8.029161012916233</c:v>
                </c:pt>
                <c:pt idx="117" formatCode="0">
                  <c:v>8.25553005874028</c:v>
                </c:pt>
                <c:pt idx="118" formatCode="0">
                  <c:v>8.478438997770917</c:v>
                </c:pt>
                <c:pt idx="119" formatCode="0">
                  <c:v>8.697940718595344</c:v>
                </c:pt>
                <c:pt idx="120" formatCode="0">
                  <c:v>8.91408730138565</c:v>
                </c:pt>
                <c:pt idx="121" formatCode="0">
                  <c:v>9.287470256059314</c:v>
                </c:pt>
                <c:pt idx="122" formatCode="0">
                  <c:v>9.655145960020721</c:v>
                </c:pt>
                <c:pt idx="123" formatCode="0">
                  <c:v>10.01720165000707</c:v>
                </c:pt>
                <c:pt idx="124" formatCode="0">
                  <c:v>10.37372322932048</c:v>
                </c:pt>
                <c:pt idx="125" formatCode="0">
                  <c:v>10.72479528820989</c:v>
                </c:pt>
                <c:pt idx="126" formatCode="0">
                  <c:v>11.07050112394134</c:v>
                </c:pt>
                <c:pt idx="127" formatCode="0">
                  <c:v>11.41092276056164</c:v>
                </c:pt>
                <c:pt idx="128" formatCode="0">
                  <c:v>11.74614096835973</c:v>
                </c:pt>
                <c:pt idx="129" formatCode="0">
                  <c:v>12.07623528303074</c:v>
                </c:pt>
                <c:pt idx="130" formatCode="0">
                  <c:v>12.40128402454707</c:v>
                </c:pt>
                <c:pt idx="131" formatCode="0">
                  <c:v>12.72136431574098</c:v>
                </c:pt>
                <c:pt idx="132" formatCode="0">
                  <c:v>13.03655210060316</c:v>
                </c:pt>
                <c:pt idx="133" formatCode="0">
                  <c:v>13.34692216230168</c:v>
                </c:pt>
                <c:pt idx="134" formatCode="0">
                  <c:v>13.65254814092537</c:v>
                </c:pt>
                <c:pt idx="135" formatCode="0">
                  <c:v>13.95350255095615</c:v>
                </c:pt>
                <c:pt idx="136" formatCode="0">
                  <c:v>14.24985679847414</c:v>
                </c:pt>
                <c:pt idx="137" formatCode="0">
                  <c:v>14.54168119809988</c:v>
                </c:pt>
                <c:pt idx="138" formatCode="0">
                  <c:v>14.82904498967758</c:v>
                </c:pt>
                <c:pt idx="139" formatCode="0">
                  <c:v>15.11201635470332</c:v>
                </c:pt>
                <c:pt idx="140" formatCode="0">
                  <c:v>15.39066243250216</c:v>
                </c:pt>
                <c:pt idx="141" formatCode="0">
                  <c:v>15.82558956196168</c:v>
                </c:pt>
                <c:pt idx="142" formatCode="0">
                  <c:v>16.25386872279189</c:v>
                </c:pt>
                <c:pt idx="143" formatCode="0">
                  <c:v>16.67560153083577</c:v>
                </c:pt>
                <c:pt idx="144" formatCode="0">
                  <c:v>17.09088804871306</c:v>
                </c:pt>
                <c:pt idx="145" formatCode="0">
                  <c:v>17.49982680956159</c:v>
                </c:pt>
                <c:pt idx="146" formatCode="0">
                  <c:v>17.90251484041585</c:v>
                </c:pt>
                <c:pt idx="147" formatCode="0">
                  <c:v>18.29904768522817</c:v>
                </c:pt>
                <c:pt idx="148" formatCode="0">
                  <c:v>18.68951942753791</c:v>
                </c:pt>
                <c:pt idx="149" formatCode="0">
                  <c:v>19.07402271279433</c:v>
                </c:pt>
                <c:pt idx="150" formatCode="0">
                  <c:v>19.45264877033808</c:v>
                </c:pt>
                <c:pt idx="151" formatCode="0">
                  <c:v>19.82548743504681</c:v>
                </c:pt>
                <c:pt idx="152" formatCode="0">
                  <c:v>20.19262716864987</c:v>
                </c:pt>
                <c:pt idx="153" formatCode="0">
                  <c:v>20.55415508071723</c:v>
                </c:pt>
                <c:pt idx="154" formatCode="0">
                  <c:v>20.91015694932753</c:v>
                </c:pt>
                <c:pt idx="155" formatCode="0">
                  <c:v>21.26071724142032</c:v>
                </c:pt>
                <c:pt idx="156" formatCode="0">
                  <c:v>21.6059191328371</c:v>
                </c:pt>
                <c:pt idx="157" formatCode="0">
                  <c:v>21.94584452805607</c:v>
                </c:pt>
                <c:pt idx="158" formatCode="0">
                  <c:v>22.28057407962525</c:v>
                </c:pt>
                <c:pt idx="159" formatCode="0">
                  <c:v>22.61018720729855</c:v>
                </c:pt>
                <c:pt idx="160" formatCode="0">
                  <c:v>22.93476211687931</c:v>
                </c:pt>
                <c:pt idx="161" formatCode="0">
                  <c:v>23.41491604457954</c:v>
                </c:pt>
                <c:pt idx="162" formatCode="0">
                  <c:v>23.88773070086536</c:v>
                </c:pt>
                <c:pt idx="163" formatCode="0">
                  <c:v>24.35331826831363</c:v>
                </c:pt>
                <c:pt idx="164" formatCode="0">
                  <c:v>24.8117892147628</c:v>
                </c:pt>
                <c:pt idx="165" formatCode="0">
                  <c:v>25.2632523195231</c:v>
                </c:pt>
                <c:pt idx="166" formatCode="0">
                  <c:v>25.70781469918615</c:v>
                </c:pt>
                <c:pt idx="167" formatCode="0">
                  <c:v>26.14558183304</c:v>
                </c:pt>
                <c:pt idx="168" formatCode="0">
                  <c:v>26.57665758809571</c:v>
                </c:pt>
                <c:pt idx="169" formatCode="0">
                  <c:v>27.00114424373141</c:v>
                </c:pt>
                <c:pt idx="170" formatCode="0">
                  <c:v>27.41914251595969</c:v>
                </c:pt>
                <c:pt idx="171" formatCode="0">
                  <c:v>27.83075158132397</c:v>
                </c:pt>
                <c:pt idx="172" formatCode="0">
                  <c:v>28.23606910042974</c:v>
                </c:pt>
                <c:pt idx="173" formatCode="0">
                  <c:v>28.63519124111597</c:v>
                </c:pt>
                <c:pt idx="174" formatCode="0">
                  <c:v>29.02821270127247</c:v>
                </c:pt>
                <c:pt idx="175" formatCode="0">
                  <c:v>29.41522673130841</c:v>
                </c:pt>
                <c:pt idx="176" formatCode="0">
                  <c:v>29.7963251562774</c:v>
                </c:pt>
                <c:pt idx="177" formatCode="0">
                  <c:v>30.17159839766445</c:v>
                </c:pt>
                <c:pt idx="178" formatCode="0">
                  <c:v>30.5411354948398</c:v>
                </c:pt>
                <c:pt idx="179" formatCode="0">
                  <c:v>30.90502412618494</c:v>
                </c:pt>
                <c:pt idx="180" formatCode="0">
                  <c:v>31.2633506298956</c:v>
                </c:pt>
                <c:pt idx="181" formatCode="0">
                  <c:v>31.7767402502706</c:v>
                </c:pt>
                <c:pt idx="182" formatCode="0">
                  <c:v>32.28228258345727</c:v>
                </c:pt>
                <c:pt idx="183" formatCode="0">
                  <c:v>32.78009757717907</c:v>
                </c:pt>
                <c:pt idx="184" formatCode="0">
                  <c:v>33.2703033457289</c:v>
                </c:pt>
                <c:pt idx="185" formatCode="0">
                  <c:v>33.75301619799347</c:v>
                </c:pt>
                <c:pt idx="186" formatCode="0">
                  <c:v>34.22835066504944</c:v>
                </c:pt>
                <c:pt idx="187" formatCode="0">
                  <c:v>34.6964195273377</c:v>
                </c:pt>
                <c:pt idx="188" formatCode="0">
                  <c:v>35.15733384142217</c:v>
                </c:pt>
                <c:pt idx="189" formatCode="0">
                  <c:v>35.61120296633981</c:v>
                </c:pt>
                <c:pt idx="190" formatCode="0">
                  <c:v>36.05813458954765</c:v>
                </c:pt>
                <c:pt idx="191" formatCode="0">
                  <c:v>36.49823475247334</c:v>
                </c:pt>
                <c:pt idx="192" formatCode="0">
                  <c:v>36.93160787567511</c:v>
                </c:pt>
                <c:pt idx="193" formatCode="0">
                  <c:v>37.35835678361718</c:v>
                </c:pt>
                <c:pt idx="194" formatCode="0">
                  <c:v>37.77858272906638</c:v>
                </c:pt>
                <c:pt idx="195" formatCode="0">
                  <c:v>38.19238541711602</c:v>
                </c:pt>
                <c:pt idx="196" formatCode="0">
                  <c:v>38.59986302884244</c:v>
                </c:pt>
                <c:pt idx="197" formatCode="0">
                  <c:v>39.0011122445999</c:v>
                </c:pt>
                <c:pt idx="198" formatCode="0">
                  <c:v>39.39622826695969</c:v>
                </c:pt>
                <c:pt idx="199" formatCode="0">
                  <c:v>39.78530484329813</c:v>
                </c:pt>
                <c:pt idx="200" formatCode="0">
                  <c:v>40.1684342880398</c:v>
                </c:pt>
                <c:pt idx="201" formatCode="0">
                  <c:v>39.02685347617815</c:v>
                </c:pt>
                <c:pt idx="202" formatCode="0">
                  <c:v>39.55409995922882</c:v>
                </c:pt>
                <c:pt idx="203" formatCode="0">
                  <c:v>40.07328734952162</c:v>
                </c:pt>
                <c:pt idx="204" formatCode="0">
                  <c:v>40.58453883228047</c:v>
                </c:pt>
                <c:pt idx="205" formatCode="0">
                  <c:v>41.0879757098127</c:v>
                </c:pt>
                <c:pt idx="206" formatCode="0">
                  <c:v>41.58371743028994</c:v>
                </c:pt>
                <c:pt idx="207" formatCode="0">
                  <c:v>42.07188161608897</c:v>
                </c:pt>
                <c:pt idx="208" formatCode="0">
                  <c:v>42.5525840916995</c:v>
                </c:pt>
                <c:pt idx="209" formatCode="0">
                  <c:v>43.0259389112053</c:v>
                </c:pt>
                <c:pt idx="210" formatCode="0">
                  <c:v>43.49205838534527</c:v>
                </c:pt>
                <c:pt idx="211" formatCode="0">
                  <c:v>43.95105310816094</c:v>
                </c:pt>
                <c:pt idx="212" formatCode="0">
                  <c:v>44.40303198323657</c:v>
                </c:pt>
                <c:pt idx="213" formatCode="0">
                  <c:v>44.84810224953825</c:v>
                </c:pt>
                <c:pt idx="214" formatCode="0">
                  <c:v>45.286369506858</c:v>
                </c:pt>
                <c:pt idx="215" formatCode="0">
                  <c:v>45.71793774086884</c:v>
                </c:pt>
                <c:pt idx="216" formatCode="0">
                  <c:v>46.14290934779719</c:v>
                </c:pt>
                <c:pt idx="217" formatCode="0">
                  <c:v>46.56138515871777</c:v>
                </c:pt>
                <c:pt idx="218" formatCode="0">
                  <c:v>46.97346446347748</c:v>
                </c:pt>
                <c:pt idx="219" formatCode="0">
                  <c:v>47.37924503425332</c:v>
                </c:pt>
                <c:pt idx="220" formatCode="0">
                  <c:v>47.77882314875044</c:v>
                </c:pt>
                <c:pt idx="221" formatCode="0">
                  <c:v>48.33283383884919</c:v>
                </c:pt>
                <c:pt idx="222" formatCode="0">
                  <c:v>48.87837633867278</c:v>
                </c:pt>
                <c:pt idx="223" formatCode="0">
                  <c:v>49.41558008660182</c:v>
                </c:pt>
                <c:pt idx="224" formatCode="0">
                  <c:v>49.94457254251922</c:v>
                </c:pt>
                <c:pt idx="225" formatCode="0">
                  <c:v>50.46547921805209</c:v>
                </c:pt>
                <c:pt idx="226" formatCode="0">
                  <c:v>50.97842370635134</c:v>
                </c:pt>
                <c:pt idx="227" formatCode="0">
                  <c:v>51.48352771141601</c:v>
                </c:pt>
                <c:pt idx="228" formatCode="0">
                  <c:v>51.98091107696946</c:v>
                </c:pt>
                <c:pt idx="229" formatCode="0">
                  <c:v>52.47069181489412</c:v>
                </c:pt>
                <c:pt idx="230" formatCode="0">
                  <c:v>52.95298613323165</c:v>
                </c:pt>
                <c:pt idx="231" formatCode="0">
                  <c:v>53.42790846375506</c:v>
                </c:pt>
                <c:pt idx="232" formatCode="0">
                  <c:v>53.89557148911946</c:v>
                </c:pt>
                <c:pt idx="233" formatCode="0">
                  <c:v>54.35608616959776</c:v>
                </c:pt>
                <c:pt idx="234" formatCode="0">
                  <c:v>54.80956176940761</c:v>
                </c:pt>
                <c:pt idx="235" formatCode="0">
                  <c:v>55.25610588263616</c:v>
                </c:pt>
                <c:pt idx="236" formatCode="0">
                  <c:v>55.69582445876834</c:v>
                </c:pt>
                <c:pt idx="237" formatCode="0">
                  <c:v>56.12882182782501</c:v>
                </c:pt>
                <c:pt idx="238" formatCode="0">
                  <c:v>56.55520072511693</c:v>
                </c:pt>
                <c:pt idx="239" formatCode="0">
                  <c:v>56.97506231562018</c:v>
                </c:pt>
                <c:pt idx="240" formatCode="0">
                  <c:v>57.38850621797925</c:v>
                </c:pt>
              </c:numCache>
            </c:numRef>
          </c:val>
        </c:ser>
        <c:ser>
          <c:idx val="8"/>
          <c:order val="8"/>
          <c:tx>
            <c:strRef>
              <c:f>'Uneven D-fir'!$CQ$77</c:f>
              <c:strCache>
                <c:ptCount val="1"/>
                <c:pt idx="0">
                  <c:v>Substitution Benefits for ~57% of wood going into buildings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'Uneven D-fir'!$CH$78:$CH$318</c:f>
              <c:numCache>
                <c:formatCode>General</c:formatCode>
                <c:ptCount val="241"/>
                <c:pt idx="0">
                  <c:v>-80.0</c:v>
                </c:pt>
                <c:pt idx="1">
                  <c:v>-79.0</c:v>
                </c:pt>
                <c:pt idx="2">
                  <c:v>-78.0</c:v>
                </c:pt>
                <c:pt idx="3">
                  <c:v>-77.0</c:v>
                </c:pt>
                <c:pt idx="4">
                  <c:v>-76.0</c:v>
                </c:pt>
                <c:pt idx="5">
                  <c:v>-75.0</c:v>
                </c:pt>
                <c:pt idx="6">
                  <c:v>-74.0</c:v>
                </c:pt>
                <c:pt idx="7">
                  <c:v>-73.0</c:v>
                </c:pt>
                <c:pt idx="8">
                  <c:v>-72.0</c:v>
                </c:pt>
                <c:pt idx="9">
                  <c:v>-71.0</c:v>
                </c:pt>
                <c:pt idx="10">
                  <c:v>-70.0</c:v>
                </c:pt>
                <c:pt idx="11">
                  <c:v>-69.0</c:v>
                </c:pt>
                <c:pt idx="12">
                  <c:v>-68.0</c:v>
                </c:pt>
                <c:pt idx="13">
                  <c:v>-67.0</c:v>
                </c:pt>
                <c:pt idx="14">
                  <c:v>-66.0</c:v>
                </c:pt>
                <c:pt idx="15">
                  <c:v>-65.0</c:v>
                </c:pt>
                <c:pt idx="16">
                  <c:v>-64.0</c:v>
                </c:pt>
                <c:pt idx="17">
                  <c:v>-63.0</c:v>
                </c:pt>
                <c:pt idx="18">
                  <c:v>-62.0</c:v>
                </c:pt>
                <c:pt idx="19">
                  <c:v>-61.0</c:v>
                </c:pt>
                <c:pt idx="20">
                  <c:v>-60.0</c:v>
                </c:pt>
                <c:pt idx="21">
                  <c:v>-59.0</c:v>
                </c:pt>
                <c:pt idx="22">
                  <c:v>-58.0</c:v>
                </c:pt>
                <c:pt idx="23">
                  <c:v>-57.0</c:v>
                </c:pt>
                <c:pt idx="24">
                  <c:v>-56.0</c:v>
                </c:pt>
                <c:pt idx="25">
                  <c:v>-55.0</c:v>
                </c:pt>
                <c:pt idx="26">
                  <c:v>-54.0</c:v>
                </c:pt>
                <c:pt idx="27">
                  <c:v>-53.0</c:v>
                </c:pt>
                <c:pt idx="28">
                  <c:v>-52.0</c:v>
                </c:pt>
                <c:pt idx="29">
                  <c:v>-51.0</c:v>
                </c:pt>
                <c:pt idx="30">
                  <c:v>-50.0</c:v>
                </c:pt>
                <c:pt idx="31">
                  <c:v>-49.0</c:v>
                </c:pt>
                <c:pt idx="32">
                  <c:v>-48.0</c:v>
                </c:pt>
                <c:pt idx="33">
                  <c:v>-47.0</c:v>
                </c:pt>
                <c:pt idx="34">
                  <c:v>-46.0</c:v>
                </c:pt>
                <c:pt idx="35">
                  <c:v>-45.0</c:v>
                </c:pt>
                <c:pt idx="36">
                  <c:v>-44.0</c:v>
                </c:pt>
                <c:pt idx="37">
                  <c:v>-43.0</c:v>
                </c:pt>
                <c:pt idx="38">
                  <c:v>-42.0</c:v>
                </c:pt>
                <c:pt idx="39">
                  <c:v>-41.0</c:v>
                </c:pt>
                <c:pt idx="40">
                  <c:v>-40.0</c:v>
                </c:pt>
                <c:pt idx="41">
                  <c:v>-39.0</c:v>
                </c:pt>
                <c:pt idx="42">
                  <c:v>-38.0</c:v>
                </c:pt>
                <c:pt idx="43">
                  <c:v>-37.0</c:v>
                </c:pt>
                <c:pt idx="44">
                  <c:v>-36.0</c:v>
                </c:pt>
                <c:pt idx="45">
                  <c:v>-35.0</c:v>
                </c:pt>
                <c:pt idx="46">
                  <c:v>-34.0</c:v>
                </c:pt>
                <c:pt idx="47">
                  <c:v>-33.0</c:v>
                </c:pt>
                <c:pt idx="48">
                  <c:v>-32.0</c:v>
                </c:pt>
                <c:pt idx="49">
                  <c:v>-31.0</c:v>
                </c:pt>
                <c:pt idx="50">
                  <c:v>-30.0</c:v>
                </c:pt>
                <c:pt idx="51">
                  <c:v>-29.0</c:v>
                </c:pt>
                <c:pt idx="52">
                  <c:v>-28.0</c:v>
                </c:pt>
                <c:pt idx="53">
                  <c:v>-27.0</c:v>
                </c:pt>
                <c:pt idx="54">
                  <c:v>-26.0</c:v>
                </c:pt>
                <c:pt idx="55">
                  <c:v>-25.0</c:v>
                </c:pt>
                <c:pt idx="56">
                  <c:v>-24.0</c:v>
                </c:pt>
                <c:pt idx="57">
                  <c:v>-23.0</c:v>
                </c:pt>
                <c:pt idx="58">
                  <c:v>-22.0</c:v>
                </c:pt>
                <c:pt idx="59">
                  <c:v>-21.0</c:v>
                </c:pt>
                <c:pt idx="60">
                  <c:v>-20.0</c:v>
                </c:pt>
                <c:pt idx="61">
                  <c:v>-19.0</c:v>
                </c:pt>
                <c:pt idx="62">
                  <c:v>-18.0</c:v>
                </c:pt>
                <c:pt idx="63">
                  <c:v>-17.0</c:v>
                </c:pt>
                <c:pt idx="64">
                  <c:v>-16.0</c:v>
                </c:pt>
                <c:pt idx="65">
                  <c:v>-15.0</c:v>
                </c:pt>
                <c:pt idx="66">
                  <c:v>-14.0</c:v>
                </c:pt>
                <c:pt idx="67">
                  <c:v>-13.0</c:v>
                </c:pt>
                <c:pt idx="68">
                  <c:v>-12.0</c:v>
                </c:pt>
                <c:pt idx="69">
                  <c:v>-11.0</c:v>
                </c:pt>
                <c:pt idx="70">
                  <c:v>-10.0</c:v>
                </c:pt>
                <c:pt idx="71">
                  <c:v>-9.0</c:v>
                </c:pt>
                <c:pt idx="72">
                  <c:v>-8.0</c:v>
                </c:pt>
                <c:pt idx="73">
                  <c:v>-7.0</c:v>
                </c:pt>
                <c:pt idx="74">
                  <c:v>-6.0</c:v>
                </c:pt>
                <c:pt idx="75">
                  <c:v>-5.0</c:v>
                </c:pt>
                <c:pt idx="76">
                  <c:v>-4.0</c:v>
                </c:pt>
                <c:pt idx="77">
                  <c:v>-3.0</c:v>
                </c:pt>
                <c:pt idx="78">
                  <c:v>-2.0</c:v>
                </c:pt>
                <c:pt idx="79">
                  <c:v>-1.0</c:v>
                </c:pt>
                <c:pt idx="80">
                  <c:v>0.0</c:v>
                </c:pt>
                <c:pt idx="81">
                  <c:v>1.0</c:v>
                </c:pt>
                <c:pt idx="82">
                  <c:v>2.0</c:v>
                </c:pt>
                <c:pt idx="83">
                  <c:v>3.0</c:v>
                </c:pt>
                <c:pt idx="84">
                  <c:v>4.0</c:v>
                </c:pt>
                <c:pt idx="85">
                  <c:v>5.0</c:v>
                </c:pt>
                <c:pt idx="86">
                  <c:v>6.0</c:v>
                </c:pt>
                <c:pt idx="87">
                  <c:v>7.0</c:v>
                </c:pt>
                <c:pt idx="88">
                  <c:v>8.0</c:v>
                </c:pt>
                <c:pt idx="89">
                  <c:v>9.0</c:v>
                </c:pt>
                <c:pt idx="90">
                  <c:v>10.0</c:v>
                </c:pt>
                <c:pt idx="91">
                  <c:v>11.0</c:v>
                </c:pt>
                <c:pt idx="92">
                  <c:v>12.0</c:v>
                </c:pt>
                <c:pt idx="93">
                  <c:v>13.0</c:v>
                </c:pt>
                <c:pt idx="94">
                  <c:v>14.0</c:v>
                </c:pt>
                <c:pt idx="95">
                  <c:v>15.0</c:v>
                </c:pt>
                <c:pt idx="96">
                  <c:v>16.0</c:v>
                </c:pt>
                <c:pt idx="97">
                  <c:v>17.0</c:v>
                </c:pt>
                <c:pt idx="98">
                  <c:v>18.0</c:v>
                </c:pt>
                <c:pt idx="99">
                  <c:v>19.0</c:v>
                </c:pt>
                <c:pt idx="100">
                  <c:v>20.0</c:v>
                </c:pt>
                <c:pt idx="101">
                  <c:v>21.0</c:v>
                </c:pt>
                <c:pt idx="102">
                  <c:v>22.0</c:v>
                </c:pt>
                <c:pt idx="103">
                  <c:v>23.0</c:v>
                </c:pt>
                <c:pt idx="104">
                  <c:v>24.0</c:v>
                </c:pt>
                <c:pt idx="105">
                  <c:v>25.0</c:v>
                </c:pt>
                <c:pt idx="106">
                  <c:v>26.0</c:v>
                </c:pt>
                <c:pt idx="107">
                  <c:v>27.0</c:v>
                </c:pt>
                <c:pt idx="108">
                  <c:v>28.0</c:v>
                </c:pt>
                <c:pt idx="109">
                  <c:v>29.0</c:v>
                </c:pt>
                <c:pt idx="110">
                  <c:v>30.0</c:v>
                </c:pt>
                <c:pt idx="111">
                  <c:v>31.0</c:v>
                </c:pt>
                <c:pt idx="112">
                  <c:v>32.0</c:v>
                </c:pt>
                <c:pt idx="113">
                  <c:v>33.0</c:v>
                </c:pt>
                <c:pt idx="114">
                  <c:v>34.0</c:v>
                </c:pt>
                <c:pt idx="115">
                  <c:v>35.0</c:v>
                </c:pt>
                <c:pt idx="116">
                  <c:v>36.0</c:v>
                </c:pt>
                <c:pt idx="117">
                  <c:v>37.0</c:v>
                </c:pt>
                <c:pt idx="118">
                  <c:v>38.0</c:v>
                </c:pt>
                <c:pt idx="119">
                  <c:v>39.0</c:v>
                </c:pt>
                <c:pt idx="120">
                  <c:v>40.0</c:v>
                </c:pt>
                <c:pt idx="121">
                  <c:v>41.0</c:v>
                </c:pt>
                <c:pt idx="122">
                  <c:v>42.0</c:v>
                </c:pt>
                <c:pt idx="123">
                  <c:v>43.0</c:v>
                </c:pt>
                <c:pt idx="124">
                  <c:v>44.0</c:v>
                </c:pt>
                <c:pt idx="125">
                  <c:v>45.0</c:v>
                </c:pt>
                <c:pt idx="126">
                  <c:v>46.0</c:v>
                </c:pt>
                <c:pt idx="127">
                  <c:v>47.0</c:v>
                </c:pt>
                <c:pt idx="128">
                  <c:v>48.0</c:v>
                </c:pt>
                <c:pt idx="129">
                  <c:v>49.0</c:v>
                </c:pt>
                <c:pt idx="130">
                  <c:v>50.0</c:v>
                </c:pt>
                <c:pt idx="131">
                  <c:v>51.0</c:v>
                </c:pt>
                <c:pt idx="132">
                  <c:v>52.0</c:v>
                </c:pt>
                <c:pt idx="133">
                  <c:v>53.0</c:v>
                </c:pt>
                <c:pt idx="134">
                  <c:v>54.0</c:v>
                </c:pt>
                <c:pt idx="135">
                  <c:v>55.0</c:v>
                </c:pt>
                <c:pt idx="136">
                  <c:v>56.0</c:v>
                </c:pt>
                <c:pt idx="137">
                  <c:v>57.0</c:v>
                </c:pt>
                <c:pt idx="138">
                  <c:v>58.0</c:v>
                </c:pt>
                <c:pt idx="139">
                  <c:v>59.0</c:v>
                </c:pt>
                <c:pt idx="140">
                  <c:v>60.0</c:v>
                </c:pt>
                <c:pt idx="141">
                  <c:v>61.0</c:v>
                </c:pt>
                <c:pt idx="142">
                  <c:v>62.0</c:v>
                </c:pt>
                <c:pt idx="143">
                  <c:v>63.0</c:v>
                </c:pt>
                <c:pt idx="144">
                  <c:v>64.0</c:v>
                </c:pt>
                <c:pt idx="145">
                  <c:v>65.0</c:v>
                </c:pt>
                <c:pt idx="146">
                  <c:v>66.0</c:v>
                </c:pt>
                <c:pt idx="147">
                  <c:v>67.0</c:v>
                </c:pt>
                <c:pt idx="148">
                  <c:v>68.0</c:v>
                </c:pt>
                <c:pt idx="149">
                  <c:v>69.0</c:v>
                </c:pt>
                <c:pt idx="150">
                  <c:v>70.0</c:v>
                </c:pt>
                <c:pt idx="151">
                  <c:v>71.0</c:v>
                </c:pt>
                <c:pt idx="152">
                  <c:v>72.0</c:v>
                </c:pt>
                <c:pt idx="153">
                  <c:v>73.0</c:v>
                </c:pt>
                <c:pt idx="154">
                  <c:v>74.0</c:v>
                </c:pt>
                <c:pt idx="155">
                  <c:v>75.0</c:v>
                </c:pt>
                <c:pt idx="156">
                  <c:v>76.0</c:v>
                </c:pt>
                <c:pt idx="157">
                  <c:v>77.0</c:v>
                </c:pt>
                <c:pt idx="158">
                  <c:v>78.0</c:v>
                </c:pt>
                <c:pt idx="159">
                  <c:v>79.0</c:v>
                </c:pt>
                <c:pt idx="160">
                  <c:v>80.0</c:v>
                </c:pt>
                <c:pt idx="161">
                  <c:v>81.0</c:v>
                </c:pt>
                <c:pt idx="162">
                  <c:v>82.0</c:v>
                </c:pt>
                <c:pt idx="163">
                  <c:v>83.0</c:v>
                </c:pt>
                <c:pt idx="164">
                  <c:v>84.0</c:v>
                </c:pt>
                <c:pt idx="165">
                  <c:v>85.0</c:v>
                </c:pt>
                <c:pt idx="166">
                  <c:v>86.0</c:v>
                </c:pt>
                <c:pt idx="167">
                  <c:v>87.0</c:v>
                </c:pt>
                <c:pt idx="168">
                  <c:v>88.0</c:v>
                </c:pt>
                <c:pt idx="169">
                  <c:v>89.0</c:v>
                </c:pt>
                <c:pt idx="170">
                  <c:v>90.0</c:v>
                </c:pt>
                <c:pt idx="171">
                  <c:v>91.0</c:v>
                </c:pt>
                <c:pt idx="172">
                  <c:v>92.0</c:v>
                </c:pt>
                <c:pt idx="173">
                  <c:v>93.0</c:v>
                </c:pt>
                <c:pt idx="174">
                  <c:v>94.0</c:v>
                </c:pt>
                <c:pt idx="175">
                  <c:v>95.0</c:v>
                </c:pt>
                <c:pt idx="176">
                  <c:v>96.0</c:v>
                </c:pt>
                <c:pt idx="177">
                  <c:v>97.0</c:v>
                </c:pt>
                <c:pt idx="178">
                  <c:v>98.0</c:v>
                </c:pt>
                <c:pt idx="179">
                  <c:v>99.0</c:v>
                </c:pt>
                <c:pt idx="180">
                  <c:v>100.0</c:v>
                </c:pt>
                <c:pt idx="181">
                  <c:v>101.0</c:v>
                </c:pt>
                <c:pt idx="182">
                  <c:v>102.0</c:v>
                </c:pt>
                <c:pt idx="183">
                  <c:v>103.0</c:v>
                </c:pt>
                <c:pt idx="184">
                  <c:v>104.0</c:v>
                </c:pt>
                <c:pt idx="185">
                  <c:v>105.0</c:v>
                </c:pt>
                <c:pt idx="186">
                  <c:v>106.0</c:v>
                </c:pt>
                <c:pt idx="187">
                  <c:v>107.0</c:v>
                </c:pt>
                <c:pt idx="188">
                  <c:v>108.0</c:v>
                </c:pt>
                <c:pt idx="189">
                  <c:v>109.0</c:v>
                </c:pt>
                <c:pt idx="190">
                  <c:v>110.0</c:v>
                </c:pt>
                <c:pt idx="191">
                  <c:v>111.0</c:v>
                </c:pt>
                <c:pt idx="192">
                  <c:v>112.0</c:v>
                </c:pt>
                <c:pt idx="193">
                  <c:v>113.0</c:v>
                </c:pt>
                <c:pt idx="194">
                  <c:v>114.0</c:v>
                </c:pt>
                <c:pt idx="195">
                  <c:v>115.0</c:v>
                </c:pt>
                <c:pt idx="196">
                  <c:v>116.0</c:v>
                </c:pt>
                <c:pt idx="197">
                  <c:v>117.0</c:v>
                </c:pt>
                <c:pt idx="198">
                  <c:v>118.0</c:v>
                </c:pt>
                <c:pt idx="199">
                  <c:v>119.0</c:v>
                </c:pt>
                <c:pt idx="200">
                  <c:v>120.0</c:v>
                </c:pt>
                <c:pt idx="201">
                  <c:v>121.0</c:v>
                </c:pt>
                <c:pt idx="202">
                  <c:v>122.0</c:v>
                </c:pt>
                <c:pt idx="203">
                  <c:v>123.0</c:v>
                </c:pt>
                <c:pt idx="204">
                  <c:v>124.0</c:v>
                </c:pt>
                <c:pt idx="205">
                  <c:v>125.0</c:v>
                </c:pt>
                <c:pt idx="206">
                  <c:v>126.0</c:v>
                </c:pt>
                <c:pt idx="207">
                  <c:v>127.0</c:v>
                </c:pt>
                <c:pt idx="208">
                  <c:v>128.0</c:v>
                </c:pt>
                <c:pt idx="209">
                  <c:v>129.0</c:v>
                </c:pt>
                <c:pt idx="210">
                  <c:v>130.0</c:v>
                </c:pt>
                <c:pt idx="211">
                  <c:v>131.0</c:v>
                </c:pt>
                <c:pt idx="212">
                  <c:v>132.0</c:v>
                </c:pt>
                <c:pt idx="213">
                  <c:v>133.0</c:v>
                </c:pt>
                <c:pt idx="214">
                  <c:v>134.0</c:v>
                </c:pt>
                <c:pt idx="215">
                  <c:v>135.0</c:v>
                </c:pt>
                <c:pt idx="216">
                  <c:v>136.0</c:v>
                </c:pt>
                <c:pt idx="217">
                  <c:v>137.0</c:v>
                </c:pt>
                <c:pt idx="218">
                  <c:v>138.0</c:v>
                </c:pt>
                <c:pt idx="219">
                  <c:v>139.0</c:v>
                </c:pt>
                <c:pt idx="220">
                  <c:v>140.0</c:v>
                </c:pt>
                <c:pt idx="221">
                  <c:v>141.0</c:v>
                </c:pt>
                <c:pt idx="222">
                  <c:v>142.0</c:v>
                </c:pt>
                <c:pt idx="223">
                  <c:v>143.0</c:v>
                </c:pt>
                <c:pt idx="224">
                  <c:v>144.0</c:v>
                </c:pt>
                <c:pt idx="225">
                  <c:v>145.0</c:v>
                </c:pt>
                <c:pt idx="226">
                  <c:v>146.0</c:v>
                </c:pt>
                <c:pt idx="227">
                  <c:v>147.0</c:v>
                </c:pt>
                <c:pt idx="228">
                  <c:v>148.0</c:v>
                </c:pt>
                <c:pt idx="229">
                  <c:v>149.0</c:v>
                </c:pt>
                <c:pt idx="230">
                  <c:v>150.0</c:v>
                </c:pt>
                <c:pt idx="231">
                  <c:v>151.0</c:v>
                </c:pt>
                <c:pt idx="232">
                  <c:v>152.0</c:v>
                </c:pt>
                <c:pt idx="233">
                  <c:v>153.0</c:v>
                </c:pt>
                <c:pt idx="234">
                  <c:v>154.0</c:v>
                </c:pt>
                <c:pt idx="235">
                  <c:v>155.0</c:v>
                </c:pt>
                <c:pt idx="236">
                  <c:v>156.0</c:v>
                </c:pt>
                <c:pt idx="237">
                  <c:v>157.0</c:v>
                </c:pt>
                <c:pt idx="238">
                  <c:v>158.0</c:v>
                </c:pt>
                <c:pt idx="239">
                  <c:v>159.0</c:v>
                </c:pt>
                <c:pt idx="240">
                  <c:v>160.0</c:v>
                </c:pt>
              </c:numCache>
            </c:numRef>
          </c:cat>
          <c:val>
            <c:numRef>
              <c:f>'Uneven D-fir'!$CQ$78:$CQ$318</c:f>
              <c:numCache>
                <c:formatCode>General</c:formatCode>
                <c:ptCount val="241"/>
                <c:pt idx="40" formatCode="0">
                  <c:v>4.17900822345786</c:v>
                </c:pt>
                <c:pt idx="41" formatCode="0">
                  <c:v>4.17900822345786</c:v>
                </c:pt>
                <c:pt idx="42" formatCode="0">
                  <c:v>4.17900822345786</c:v>
                </c:pt>
                <c:pt idx="43" formatCode="0">
                  <c:v>4.17900822345786</c:v>
                </c:pt>
                <c:pt idx="44" formatCode="0">
                  <c:v>4.17900822345786</c:v>
                </c:pt>
                <c:pt idx="45" formatCode="0">
                  <c:v>4.17900822345786</c:v>
                </c:pt>
                <c:pt idx="46" formatCode="0">
                  <c:v>4.17900822345786</c:v>
                </c:pt>
                <c:pt idx="47" formatCode="0">
                  <c:v>4.17900822345786</c:v>
                </c:pt>
                <c:pt idx="48" formatCode="0">
                  <c:v>4.17900822345786</c:v>
                </c:pt>
                <c:pt idx="49" formatCode="0">
                  <c:v>4.17900822345786</c:v>
                </c:pt>
                <c:pt idx="50" formatCode="0">
                  <c:v>4.17900822345786</c:v>
                </c:pt>
                <c:pt idx="51" formatCode="0">
                  <c:v>4.17900822345786</c:v>
                </c:pt>
                <c:pt idx="52" formatCode="0">
                  <c:v>4.17900822345786</c:v>
                </c:pt>
                <c:pt idx="53" formatCode="0">
                  <c:v>4.17900822345786</c:v>
                </c:pt>
                <c:pt idx="54" formatCode="0">
                  <c:v>4.17900822345786</c:v>
                </c:pt>
                <c:pt idx="55" formatCode="0">
                  <c:v>4.17900822345786</c:v>
                </c:pt>
                <c:pt idx="56" formatCode="0">
                  <c:v>4.17900822345786</c:v>
                </c:pt>
                <c:pt idx="57" formatCode="0">
                  <c:v>4.17900822345786</c:v>
                </c:pt>
                <c:pt idx="58" formatCode="0">
                  <c:v>4.17900822345786</c:v>
                </c:pt>
                <c:pt idx="59" formatCode="0">
                  <c:v>4.17900822345786</c:v>
                </c:pt>
                <c:pt idx="60" formatCode="0">
                  <c:v>4.17900822345786</c:v>
                </c:pt>
                <c:pt idx="61" formatCode="0">
                  <c:v>4.17900822345786</c:v>
                </c:pt>
                <c:pt idx="62" formatCode="0">
                  <c:v>4.17900822345786</c:v>
                </c:pt>
                <c:pt idx="63" formatCode="0">
                  <c:v>4.17900822345786</c:v>
                </c:pt>
                <c:pt idx="64" formatCode="0">
                  <c:v>4.17900822345786</c:v>
                </c:pt>
                <c:pt idx="65" formatCode="0">
                  <c:v>4.17900822345786</c:v>
                </c:pt>
                <c:pt idx="66" formatCode="0">
                  <c:v>4.17900822345786</c:v>
                </c:pt>
                <c:pt idx="67" formatCode="0">
                  <c:v>4.17900822345786</c:v>
                </c:pt>
                <c:pt idx="68" formatCode="0">
                  <c:v>4.17900822345786</c:v>
                </c:pt>
                <c:pt idx="69" formatCode="0">
                  <c:v>4.17900822345786</c:v>
                </c:pt>
                <c:pt idx="70" formatCode="0">
                  <c:v>4.17900822345786</c:v>
                </c:pt>
                <c:pt idx="71" formatCode="0">
                  <c:v>4.17900822345786</c:v>
                </c:pt>
                <c:pt idx="72" formatCode="0">
                  <c:v>4.17900822345786</c:v>
                </c:pt>
                <c:pt idx="73" formatCode="0">
                  <c:v>4.17900822345786</c:v>
                </c:pt>
                <c:pt idx="74" formatCode="0">
                  <c:v>4.17900822345786</c:v>
                </c:pt>
                <c:pt idx="75" formatCode="0">
                  <c:v>4.17900822345786</c:v>
                </c:pt>
                <c:pt idx="76" formatCode="0">
                  <c:v>4.17900822345786</c:v>
                </c:pt>
                <c:pt idx="77" formatCode="0">
                  <c:v>4.17900822345786</c:v>
                </c:pt>
                <c:pt idx="78" formatCode="0">
                  <c:v>4.17900822345786</c:v>
                </c:pt>
                <c:pt idx="79" formatCode="0">
                  <c:v>4.17900822345786</c:v>
                </c:pt>
                <c:pt idx="80" formatCode="0">
                  <c:v>22.13905721361729</c:v>
                </c:pt>
                <c:pt idx="81" formatCode="0">
                  <c:v>21.86453342749298</c:v>
                </c:pt>
                <c:pt idx="82" formatCode="0">
                  <c:v>21.59420580526496</c:v>
                </c:pt>
                <c:pt idx="83" formatCode="0">
                  <c:v>21.32801020753135</c:v>
                </c:pt>
                <c:pt idx="84" formatCode="0">
                  <c:v>21.06588347527686</c:v>
                </c:pt>
                <c:pt idx="85" formatCode="0">
                  <c:v>20.80776341488736</c:v>
                </c:pt>
                <c:pt idx="86" formatCode="0">
                  <c:v>20.5535887833935</c:v>
                </c:pt>
                <c:pt idx="87" formatCode="0">
                  <c:v>20.30329927393983</c:v>
                </c:pt>
                <c:pt idx="88" formatCode="0">
                  <c:v>20.05683550147607</c:v>
                </c:pt>
                <c:pt idx="89" formatCode="0">
                  <c:v>19.81413898866714</c:v>
                </c:pt>
                <c:pt idx="90" formatCode="0">
                  <c:v>19.57515215201844</c:v>
                </c:pt>
                <c:pt idx="91" formatCode="0">
                  <c:v>19.33981828821333</c:v>
                </c:pt>
                <c:pt idx="92" formatCode="0">
                  <c:v>19.10808156065939</c:v>
                </c:pt>
                <c:pt idx="93" formatCode="0">
                  <c:v>18.87988698624027</c:v>
                </c:pt>
                <c:pt idx="94" formatCode="0">
                  <c:v>18.65518042227016</c:v>
                </c:pt>
                <c:pt idx="95" formatCode="0">
                  <c:v>18.4339085536476</c:v>
                </c:pt>
                <c:pt idx="96" formatCode="0">
                  <c:v>18.21601888020559</c:v>
                </c:pt>
                <c:pt idx="97" formatCode="0">
                  <c:v>18.00145970425518</c:v>
                </c:pt>
                <c:pt idx="98" formatCode="0">
                  <c:v>17.79018011831936</c:v>
                </c:pt>
                <c:pt idx="99" formatCode="0">
                  <c:v>17.58212999305447</c:v>
                </c:pt>
                <c:pt idx="100" formatCode="0">
                  <c:v>35.33730895551571</c:v>
                </c:pt>
                <c:pt idx="101" formatCode="0">
                  <c:v>34.86104663068292</c:v>
                </c:pt>
                <c:pt idx="102" formatCode="0">
                  <c:v>34.39206409315322</c:v>
                </c:pt>
                <c:pt idx="103" formatCode="0">
                  <c:v>33.93025006957909</c:v>
                </c:pt>
                <c:pt idx="104" formatCode="0">
                  <c:v>33.47549498745364</c:v>
                </c:pt>
                <c:pt idx="105" formatCode="0">
                  <c:v>33.0276909491128</c:v>
                </c:pt>
                <c:pt idx="106" formatCode="0">
                  <c:v>32.58673170613495</c:v>
                </c:pt>
                <c:pt idx="107" formatCode="0">
                  <c:v>32.15251263413188</c:v>
                </c:pt>
                <c:pt idx="108" formatCode="0">
                  <c:v>31.72493070792495</c:v>
                </c:pt>
                <c:pt idx="109" formatCode="0">
                  <c:v>31.30388447710087</c:v>
                </c:pt>
                <c:pt idx="110" formatCode="0">
                  <c:v>30.88927404194095</c:v>
                </c:pt>
                <c:pt idx="111" formatCode="0">
                  <c:v>30.48100102971842</c:v>
                </c:pt>
                <c:pt idx="112" formatCode="0">
                  <c:v>30.07896857135792</c:v>
                </c:pt>
                <c:pt idx="113" formatCode="0">
                  <c:v>29.68308127845183</c:v>
                </c:pt>
                <c:pt idx="114" formatCode="0">
                  <c:v>29.29324522062793</c:v>
                </c:pt>
                <c:pt idx="115" formatCode="0">
                  <c:v>28.90936790326294</c:v>
                </c:pt>
                <c:pt idx="116" formatCode="0">
                  <c:v>28.53135824553674</c:v>
                </c:pt>
                <c:pt idx="117" formatCode="0">
                  <c:v>28.15912655882206</c:v>
                </c:pt>
                <c:pt idx="118" formatCode="0">
                  <c:v>27.79258452540444</c:v>
                </c:pt>
                <c:pt idx="119" formatCode="0">
                  <c:v>27.43164517752752</c:v>
                </c:pt>
                <c:pt idx="120" formatCode="0">
                  <c:v>45.03627186691802</c:v>
                </c:pt>
                <c:pt idx="121" formatCode="0">
                  <c:v>44.41175849770465</c:v>
                </c:pt>
                <c:pt idx="122" formatCode="0">
                  <c:v>43.79679096963547</c:v>
                </c:pt>
                <c:pt idx="123" formatCode="0">
                  <c:v>43.19122337217011</c:v>
                </c:pt>
                <c:pt idx="124" formatCode="0">
                  <c:v>42.59491202504692</c:v>
                </c:pt>
                <c:pt idx="125" formatCode="0">
                  <c:v>42.00771544419251</c:v>
                </c:pt>
                <c:pt idx="126" formatCode="0">
                  <c:v>41.42949430815252</c:v>
                </c:pt>
                <c:pt idx="127" formatCode="0">
                  <c:v>40.86011142503543</c:v>
                </c:pt>
                <c:pt idx="128" formatCode="0">
                  <c:v>40.29943169996169</c:v>
                </c:pt>
                <c:pt idx="129" formatCode="0">
                  <c:v>39.74732210301036</c:v>
                </c:pt>
                <c:pt idx="130" formatCode="0">
                  <c:v>39.2036516376557</c:v>
                </c:pt>
                <c:pt idx="131" formatCode="0">
                  <c:v>38.66829130968624</c:v>
                </c:pt>
                <c:pt idx="132" formatCode="0">
                  <c:v>38.1411140965989</c:v>
                </c:pt>
                <c:pt idx="133" formatCode="0">
                  <c:v>37.62199491746093</c:v>
                </c:pt>
                <c:pt idx="134" formatCode="0">
                  <c:v>37.11081060323257</c:v>
                </c:pt>
                <c:pt idx="135" formatCode="0">
                  <c:v>36.60743986754322</c:v>
                </c:pt>
                <c:pt idx="136" formatCode="0">
                  <c:v>36.11176327791448</c:v>
                </c:pt>
                <c:pt idx="137" formatCode="0">
                  <c:v>35.62366322742282</c:v>
                </c:pt>
                <c:pt idx="138" formatCode="0">
                  <c:v>35.14302390679564</c:v>
                </c:pt>
                <c:pt idx="139" formatCode="0">
                  <c:v>34.66973127693367</c:v>
                </c:pt>
                <c:pt idx="140" formatCode="0">
                  <c:v>52.1637220320129</c:v>
                </c:pt>
                <c:pt idx="141" formatCode="0">
                  <c:v>51.43026382607852</c:v>
                </c:pt>
                <c:pt idx="142" formatCode="0">
                  <c:v>50.70801671003412</c:v>
                </c:pt>
                <c:pt idx="143" formatCode="0">
                  <c:v>49.99680931960086</c:v>
                </c:pt>
                <c:pt idx="144" formatCode="0">
                  <c:v>49.29647290984523</c:v>
                </c:pt>
                <c:pt idx="145" formatCode="0">
                  <c:v>48.60684131514172</c:v>
                </c:pt>
                <c:pt idx="146" formatCode="0">
                  <c:v>47.92775090974749</c:v>
                </c:pt>
                <c:pt idx="147" formatCode="0">
                  <c:v>47.25904056897956</c:v>
                </c:pt>
                <c:pt idx="148" formatCode="0">
                  <c:v>46.60055163098556</c:v>
                </c:pt>
                <c:pt idx="149" formatCode="0">
                  <c:v>45.95212785909875</c:v>
                </c:pt>
                <c:pt idx="150" formatCode="0">
                  <c:v>45.31361540476842</c:v>
                </c:pt>
                <c:pt idx="151" formatCode="0">
                  <c:v>44.68486277105697</c:v>
                </c:pt>
                <c:pt idx="152" formatCode="0">
                  <c:v>44.06572077669492</c:v>
                </c:pt>
                <c:pt idx="153" formatCode="0">
                  <c:v>43.45604252068537</c:v>
                </c:pt>
                <c:pt idx="154" formatCode="0">
                  <c:v>42.85568334744943</c:v>
                </c:pt>
                <c:pt idx="155" formatCode="0">
                  <c:v>42.26450081250447</c:v>
                </c:pt>
                <c:pt idx="156" formatCode="0">
                  <c:v>41.68235464866702</c:v>
                </c:pt>
                <c:pt idx="157" formatCode="0">
                  <c:v>41.10910673277208</c:v>
                </c:pt>
                <c:pt idx="158" formatCode="0">
                  <c:v>40.54462105290142</c:v>
                </c:pt>
                <c:pt idx="159" formatCode="0">
                  <c:v>39.98876367611256</c:v>
                </c:pt>
                <c:pt idx="160" formatCode="0">
                  <c:v>57.40145170682056</c:v>
                </c:pt>
                <c:pt idx="161" formatCode="0">
                  <c:v>56.58793350874409</c:v>
                </c:pt>
                <c:pt idx="162" formatCode="0">
                  <c:v>55.78685013731757</c:v>
                </c:pt>
                <c:pt idx="163" formatCode="0">
                  <c:v>54.9980115231434</c:v>
                </c:pt>
                <c:pt idx="164" formatCode="0">
                  <c:v>54.22123050208175</c:v>
                </c:pt>
                <c:pt idx="165" formatCode="0">
                  <c:v>53.45632277084288</c:v>
                </c:pt>
                <c:pt idx="166" formatCode="0">
                  <c:v>52.70310684325835</c:v>
                </c:pt>
                <c:pt idx="167" formatCode="0">
                  <c:v>51.96140400722068</c:v>
                </c:pt>
                <c:pt idx="168" formatCode="0">
                  <c:v>51.23103828228107</c:v>
                </c:pt>
                <c:pt idx="169" formatCode="0">
                  <c:v>50.51183637789539</c:v>
                </c:pt>
                <c:pt idx="170" formatCode="0">
                  <c:v>49.80362765230828</c:v>
                </c:pt>
                <c:pt idx="171" formatCode="0">
                  <c:v>49.10624407206576</c:v>
                </c:pt>
                <c:pt idx="172" formatCode="0">
                  <c:v>48.4195201721467</c:v>
                </c:pt>
                <c:pt idx="173" formatCode="0">
                  <c:v>47.74329301670374</c:v>
                </c:pt>
                <c:pt idx="174" formatCode="0">
                  <c:v>47.0774021604042</c:v>
                </c:pt>
                <c:pt idx="175" formatCode="0">
                  <c:v>46.42168961036185</c:v>
                </c:pt>
                <c:pt idx="176" formatCode="0">
                  <c:v>45.77599978865093</c:v>
                </c:pt>
                <c:pt idx="177" formatCode="0">
                  <c:v>45.14017949539257</c:v>
                </c:pt>
                <c:pt idx="178" formatCode="0">
                  <c:v>44.51407787240598</c:v>
                </c:pt>
                <c:pt idx="179" formatCode="0">
                  <c:v>43.89754636741488</c:v>
                </c:pt>
                <c:pt idx="180" formatCode="0">
                  <c:v>61.25048768896071</c:v>
                </c:pt>
                <c:pt idx="181" formatCode="0">
                  <c:v>60.37813602493296</c:v>
                </c:pt>
                <c:pt idx="182" formatCode="0">
                  <c:v>59.51911847161794</c:v>
                </c:pt>
                <c:pt idx="183" formatCode="0">
                  <c:v>58.67323121383901</c:v>
                </c:pt>
                <c:pt idx="184" formatCode="0">
                  <c:v>57.84027355178483</c:v>
                </c:pt>
                <c:pt idx="185" formatCode="0">
                  <c:v>57.02004785339031</c:v>
                </c:pt>
                <c:pt idx="186" formatCode="0">
                  <c:v>56.21235950744529</c:v>
                </c:pt>
                <c:pt idx="187" formatCode="0">
                  <c:v>55.41701687742001</c:v>
                </c:pt>
                <c:pt idx="188" formatCode="0">
                  <c:v>54.63383125599645</c:v>
                </c:pt>
                <c:pt idx="189" formatCode="0">
                  <c:v>53.86261682029455</c:v>
                </c:pt>
                <c:pt idx="190" formatCode="0">
                  <c:v>53.10319058778288</c:v>
                </c:pt>
                <c:pt idx="191" formatCode="0">
                  <c:v>52.35537237286324</c:v>
                </c:pt>
                <c:pt idx="192" formatCode="0">
                  <c:v>51.61898474411876</c:v>
                </c:pt>
                <c:pt idx="193" formatCode="0">
                  <c:v>50.89385298221568</c:v>
                </c:pt>
                <c:pt idx="194" formatCode="0">
                  <c:v>50.17980503844838</c:v>
                </c:pt>
                <c:pt idx="195" formatCode="0">
                  <c:v>49.47667149391822</c:v>
                </c:pt>
                <c:pt idx="196" formatCode="0">
                  <c:v>48.7842855193363</c:v>
                </c:pt>
                <c:pt idx="197" formatCode="0">
                  <c:v>48.10248283544059</c:v>
                </c:pt>
                <c:pt idx="198" formatCode="0">
                  <c:v>47.43110167401819</c:v>
                </c:pt>
                <c:pt idx="199" formatCode="0">
                  <c:v>46.76998273952331</c:v>
                </c:pt>
                <c:pt idx="200" formatCode="0">
                  <c:v>64.07901816144134</c:v>
                </c:pt>
                <c:pt idx="201" formatCode="0">
                  <c:v>63.16343171030924</c:v>
                </c:pt>
                <c:pt idx="202" formatCode="0">
                  <c:v>62.26184022429258</c:v>
                </c:pt>
                <c:pt idx="203" formatCode="0">
                  <c:v>61.3740297868919</c:v>
                </c:pt>
                <c:pt idx="204" formatCode="0">
                  <c:v>60.49978975137428</c:v>
                </c:pt>
                <c:pt idx="205" formatCode="0">
                  <c:v>59.63891269079415</c:v>
                </c:pt>
                <c:pt idx="206" formatCode="0">
                  <c:v>58.79119434877807</c:v>
                </c:pt>
                <c:pt idx="207" formatCode="0">
                  <c:v>57.95643359106172</c:v>
                </c:pt>
                <c:pt idx="208" formatCode="0">
                  <c:v>57.13443235776772</c:v>
                </c:pt>
                <c:pt idx="209" formatCode="0">
                  <c:v>56.32499561641281</c:v>
                </c:pt>
                <c:pt idx="210" formatCode="0">
                  <c:v>55.52793131563346</c:v>
                </c:pt>
                <c:pt idx="211" formatCode="0">
                  <c:v>54.74305033961867</c:v>
                </c:pt>
                <c:pt idx="212" formatCode="0">
                  <c:v>53.97016646323933</c:v>
                </c:pt>
                <c:pt idx="213" formatCode="0">
                  <c:v>53.20909630786343</c:v>
                </c:pt>
                <c:pt idx="214" formatCode="0">
                  <c:v>52.4596592978467</c:v>
                </c:pt>
                <c:pt idx="215" formatCode="0">
                  <c:v>51.72167761768814</c:v>
                </c:pt>
                <c:pt idx="216" formatCode="0">
                  <c:v>50.99497616984069</c:v>
                </c:pt>
                <c:pt idx="217" formatCode="0">
                  <c:v>50.27938253316648</c:v>
                </c:pt>
                <c:pt idx="218" formatCode="0">
                  <c:v>49.57472692202738</c:v>
                </c:pt>
                <c:pt idx="219" formatCode="0">
                  <c:v>48.88084214600069</c:v>
                </c:pt>
                <c:pt idx="220" formatCode="0">
                  <c:v>66.15761256037002</c:v>
                </c:pt>
                <c:pt idx="221" formatCode="0">
                  <c:v>65.2102542803012</c:v>
                </c:pt>
                <c:pt idx="222" formatCode="0">
                  <c:v>64.27737660560283</c:v>
                </c:pt>
                <c:pt idx="223" formatCode="0">
                  <c:v>63.35875819664417</c:v>
                </c:pt>
                <c:pt idx="224" formatCode="0">
                  <c:v>62.45418109702543</c:v>
                </c:pt>
                <c:pt idx="225" formatCode="0">
                  <c:v>61.56343068186422</c:v>
                </c:pt>
                <c:pt idx="226" formatCode="0">
                  <c:v>60.68629560687251</c:v>
                </c:pt>
                <c:pt idx="227" formatCode="0">
                  <c:v>59.82256775821192</c:v>
                </c:pt>
                <c:pt idx="228" formatCode="0">
                  <c:v>58.97204220311552</c:v>
                </c:pt>
                <c:pt idx="229" formatCode="0">
                  <c:v>58.13451714126435</c:v>
                </c:pt>
                <c:pt idx="230" formatCode="0">
                  <c:v>57.30979385690718</c:v>
                </c:pt>
                <c:pt idx="231" formatCode="0">
                  <c:v>56.49767667171213</c:v>
                </c:pt>
                <c:pt idx="232" formatCode="0">
                  <c:v>55.697972898339</c:v>
                </c:pt>
                <c:pt idx="233" formatCode="0">
                  <c:v>54.91049279472112</c:v>
                </c:pt>
                <c:pt idx="234" formatCode="0">
                  <c:v>54.13504951904628</c:v>
                </c:pt>
                <c:pt idx="235" formatCode="0">
                  <c:v>53.37145908542544</c:v>
                </c:pt>
                <c:pt idx="236" formatCode="0">
                  <c:v>52.61954032023943</c:v>
                </c:pt>
                <c:pt idx="237" formatCode="0">
                  <c:v>51.87911481915251</c:v>
                </c:pt>
                <c:pt idx="238" formatCode="0">
                  <c:v>51.15000690478335</c:v>
                </c:pt>
                <c:pt idx="239" formatCode="0">
                  <c:v>50.43204358502278</c:v>
                </c:pt>
                <c:pt idx="240" formatCode="0">
                  <c:v>49.72505451198876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78142184"/>
        <c:axId val="-2078136664"/>
      </c:barChart>
      <c:lineChart>
        <c:grouping val="standard"/>
        <c:varyColors val="0"/>
        <c:ser>
          <c:idx val="0"/>
          <c:order val="0"/>
          <c:tx>
            <c:strRef>
              <c:f>'Uneven D-fir'!$CI$77</c:f>
              <c:strCache>
                <c:ptCount val="1"/>
                <c:pt idx="0">
                  <c:v>Let-grow forest</c:v>
                </c:pt>
              </c:strCache>
            </c:strRef>
          </c:tx>
          <c:marker>
            <c:symbol val="none"/>
          </c:marker>
          <c:val>
            <c:numRef>
              <c:f>'Uneven D-fir'!$CI$78:$CI$318</c:f>
              <c:numCache>
                <c:formatCode>0</c:formatCode>
                <c:ptCount val="241"/>
                <c:pt idx="0">
                  <c:v>0.0</c:v>
                </c:pt>
                <c:pt idx="1">
                  <c:v>0.00660266060203476</c:v>
                </c:pt>
                <c:pt idx="2">
                  <c:v>0.050514060251211</c:v>
                </c:pt>
                <c:pt idx="3">
                  <c:v>0.163074880980095</c:v>
                </c:pt>
                <c:pt idx="4">
                  <c:v>0.36982985834735</c:v>
                </c:pt>
                <c:pt idx="5">
                  <c:v>0.691239180276874</c:v>
                </c:pt>
                <c:pt idx="6">
                  <c:v>1.14331532988437</c:v>
                </c:pt>
                <c:pt idx="7">
                  <c:v>1.738192593372862</c:v>
                </c:pt>
                <c:pt idx="8">
                  <c:v>2.48463578491089</c:v>
                </c:pt>
                <c:pt idx="9">
                  <c:v>3.38849413163354</c:v>
                </c:pt>
                <c:pt idx="10">
                  <c:v>4.453105708165451</c:v>
                </c:pt>
                <c:pt idx="11">
                  <c:v>5.679657306465846</c:v>
                </c:pt>
                <c:pt idx="12">
                  <c:v>7.067504168876922</c:v>
                </c:pt>
                <c:pt idx="13">
                  <c:v>8.614453595951225</c:v>
                </c:pt>
                <c:pt idx="14">
                  <c:v>10.31701606222965</c:v>
                </c:pt>
                <c:pt idx="15">
                  <c:v>12.17062712925656</c:v>
                </c:pt>
                <c:pt idx="16">
                  <c:v>14.16984313266699</c:v>
                </c:pt>
                <c:pt idx="17">
                  <c:v>16.30851333634981</c:v>
                </c:pt>
                <c:pt idx="18">
                  <c:v>18.57993098891613</c:v>
                </c:pt>
                <c:pt idx="19">
                  <c:v>20.97696548364501</c:v>
                </c:pt>
                <c:pt idx="20">
                  <c:v>23.49217761060919</c:v>
                </c:pt>
                <c:pt idx="21">
                  <c:v>26.11791969685795</c:v>
                </c:pt>
                <c:pt idx="22">
                  <c:v>28.84642225558385</c:v>
                </c:pt>
                <c:pt idx="23">
                  <c:v>31.66986860650893</c:v>
                </c:pt>
                <c:pt idx="24">
                  <c:v>34.58045878582773</c:v>
                </c:pt>
                <c:pt idx="25">
                  <c:v>37.57046393359566</c:v>
                </c:pt>
                <c:pt idx="26">
                  <c:v>40.63227222823452</c:v>
                </c:pt>
                <c:pt idx="27">
                  <c:v>43.75842733073</c:v>
                </c:pt>
                <c:pt idx="28">
                  <c:v>46.94166020410462</c:v>
                </c:pt>
                <c:pt idx="29">
                  <c:v>50.17491508594488</c:v>
                </c:pt>
                <c:pt idx="30">
                  <c:v>53.45137031230064</c:v>
                </c:pt>
                <c:pt idx="31">
                  <c:v>56.76445461939517</c:v>
                </c:pt>
                <c:pt idx="32">
                  <c:v>60.10785948458937</c:v>
                </c:pt>
                <c:pt idx="33">
                  <c:v>63.47554800930033</c:v>
                </c:pt>
                <c:pt idx="34">
                  <c:v>66.86176079350381</c:v>
                </c:pt>
                <c:pt idx="35">
                  <c:v>70.2610192035321</c:v>
                </c:pt>
                <c:pt idx="36">
                  <c:v>73.66812639162958</c:v>
                </c:pt>
                <c:pt idx="37">
                  <c:v>77.07816638672098</c:v>
                </c:pt>
                <c:pt idx="38">
                  <c:v>80.4865015406778</c:v>
                </c:pt>
                <c:pt idx="39">
                  <c:v>83.88876858268765</c:v>
                </c:pt>
                <c:pt idx="40">
                  <c:v>87.28087350580327</c:v>
                </c:pt>
                <c:pt idx="41">
                  <c:v>55.74663608176077</c:v>
                </c:pt>
                <c:pt idx="42">
                  <c:v>59.24762029036885</c:v>
                </c:pt>
                <c:pt idx="43">
                  <c:v>62.74860449897693</c:v>
                </c:pt>
                <c:pt idx="44">
                  <c:v>66.24958870758502</c:v>
                </c:pt>
                <c:pt idx="45">
                  <c:v>69.75057291619311</c:v>
                </c:pt>
                <c:pt idx="46">
                  <c:v>73.2515571248012</c:v>
                </c:pt>
                <c:pt idx="47">
                  <c:v>76.75254133340928</c:v>
                </c:pt>
                <c:pt idx="48">
                  <c:v>80.25352554201737</c:v>
                </c:pt>
                <c:pt idx="49">
                  <c:v>83.75450975062545</c:v>
                </c:pt>
                <c:pt idx="50">
                  <c:v>87.25549395923354</c:v>
                </c:pt>
                <c:pt idx="51">
                  <c:v>90.75647816784164</c:v>
                </c:pt>
                <c:pt idx="52">
                  <c:v>94.25746237644972</c:v>
                </c:pt>
                <c:pt idx="53">
                  <c:v>97.75844658505781</c:v>
                </c:pt>
                <c:pt idx="54">
                  <c:v>101.2594307936659</c:v>
                </c:pt>
                <c:pt idx="55">
                  <c:v>104.760415002274</c:v>
                </c:pt>
                <c:pt idx="56">
                  <c:v>108.2613992108821</c:v>
                </c:pt>
                <c:pt idx="57">
                  <c:v>111.7623834194902</c:v>
                </c:pt>
                <c:pt idx="58">
                  <c:v>115.2633676280983</c:v>
                </c:pt>
                <c:pt idx="59">
                  <c:v>118.7643518367063</c:v>
                </c:pt>
                <c:pt idx="60">
                  <c:v>122.2653360453144</c:v>
                </c:pt>
                <c:pt idx="61">
                  <c:v>125.7663202539225</c:v>
                </c:pt>
                <c:pt idx="62">
                  <c:v>129.2673044625306</c:v>
                </c:pt>
                <c:pt idx="63">
                  <c:v>132.7682886711387</c:v>
                </c:pt>
                <c:pt idx="64">
                  <c:v>136.2692728797468</c:v>
                </c:pt>
                <c:pt idx="65">
                  <c:v>139.7702570883549</c:v>
                </c:pt>
                <c:pt idx="66">
                  <c:v>143.271241296963</c:v>
                </c:pt>
                <c:pt idx="67">
                  <c:v>146.772225505571</c:v>
                </c:pt>
                <c:pt idx="68">
                  <c:v>150.2732097141791</c:v>
                </c:pt>
                <c:pt idx="69">
                  <c:v>153.7741939227872</c:v>
                </c:pt>
                <c:pt idx="70">
                  <c:v>157.2751781313953</c:v>
                </c:pt>
                <c:pt idx="71">
                  <c:v>160.7761623400034</c:v>
                </c:pt>
                <c:pt idx="72">
                  <c:v>164.2771465486115</c:v>
                </c:pt>
                <c:pt idx="73">
                  <c:v>167.7781307572196</c:v>
                </c:pt>
                <c:pt idx="74">
                  <c:v>171.2791149658277</c:v>
                </c:pt>
                <c:pt idx="75">
                  <c:v>174.7800991744357</c:v>
                </c:pt>
                <c:pt idx="76">
                  <c:v>178.2810833830438</c:v>
                </c:pt>
                <c:pt idx="77">
                  <c:v>181.7820675916519</c:v>
                </c:pt>
                <c:pt idx="78">
                  <c:v>185.28305180026</c:v>
                </c:pt>
                <c:pt idx="79">
                  <c:v>188.7840360088681</c:v>
                </c:pt>
                <c:pt idx="80">
                  <c:v>192.285020217476</c:v>
                </c:pt>
                <c:pt idx="81">
                  <c:v>193.9909627396743</c:v>
                </c:pt>
                <c:pt idx="82">
                  <c:v>195.656105464702</c:v>
                </c:pt>
                <c:pt idx="83">
                  <c:v>197.2811199277043</c:v>
                </c:pt>
                <c:pt idx="84">
                  <c:v>198.8666867059944</c:v>
                </c:pt>
                <c:pt idx="85">
                  <c:v>200.4134936609609</c:v>
                </c:pt>
                <c:pt idx="86">
                  <c:v>201.9222343022718</c:v>
                </c:pt>
                <c:pt idx="87">
                  <c:v>203.3936062680844</c:v>
                </c:pt>
                <c:pt idx="88">
                  <c:v>204.8283099151877</c:v>
                </c:pt>
                <c:pt idx="89">
                  <c:v>206.2270470132288</c:v>
                </c:pt>
                <c:pt idx="90">
                  <c:v>207.5905195373923</c:v>
                </c:pt>
                <c:pt idx="91">
                  <c:v>208.9194285541309</c:v>
                </c:pt>
                <c:pt idx="92">
                  <c:v>210.2144731947566</c:v>
                </c:pt>
                <c:pt idx="93">
                  <c:v>211.4763497119261</c:v>
                </c:pt>
                <c:pt idx="94">
                  <c:v>212.7057506142652</c:v>
                </c:pt>
                <c:pt idx="95">
                  <c:v>213.903363874586</c:v>
                </c:pt>
                <c:pt idx="96">
                  <c:v>215.0698722073567</c:v>
                </c:pt>
                <c:pt idx="97">
                  <c:v>216.205952411285</c:v>
                </c:pt>
                <c:pt idx="98">
                  <c:v>217.3122747730684</c:v>
                </c:pt>
                <c:pt idx="99">
                  <c:v>218.3895025285548</c:v>
                </c:pt>
                <c:pt idx="100">
                  <c:v>219.438291377741</c:v>
                </c:pt>
                <c:pt idx="101">
                  <c:v>220.4592890502108</c:v>
                </c:pt>
                <c:pt idx="102">
                  <c:v>221.4531349177891</c:v>
                </c:pt>
                <c:pt idx="103">
                  <c:v>222.420459651349</c:v>
                </c:pt>
                <c:pt idx="104">
                  <c:v>223.3618849188711</c:v>
                </c:pt>
                <c:pt idx="105">
                  <c:v>224.2780231220039</c:v>
                </c:pt>
                <c:pt idx="106">
                  <c:v>225.1694771685224</c:v>
                </c:pt>
                <c:pt idx="107">
                  <c:v>226.0368402782206</c:v>
                </c:pt>
                <c:pt idx="108">
                  <c:v>226.8806958199088</c:v>
                </c:pt>
                <c:pt idx="109">
                  <c:v>227.7016171773157</c:v>
                </c:pt>
                <c:pt idx="110">
                  <c:v>228.5001676418159</c:v>
                </c:pt>
                <c:pt idx="111">
                  <c:v>229.2769003300241</c:v>
                </c:pt>
                <c:pt idx="112">
                  <c:v>230.0323581244049</c:v>
                </c:pt>
                <c:pt idx="113">
                  <c:v>230.7670736351586</c:v>
                </c:pt>
                <c:pt idx="114">
                  <c:v>231.4815691817397</c:v>
                </c:pt>
                <c:pt idx="115">
                  <c:v>232.1763567924665</c:v>
                </c:pt>
                <c:pt idx="116">
                  <c:v>232.8519382207685</c:v>
                </c:pt>
                <c:pt idx="117">
                  <c:v>233.5088049767075</c:v>
                </c:pt>
                <c:pt idx="118">
                  <c:v>234.14743837249</c:v>
                </c:pt>
                <c:pt idx="119">
                  <c:v>234.7683095807689</c:v>
                </c:pt>
                <c:pt idx="120">
                  <c:v>235.371879704606</c:v>
                </c:pt>
                <c:pt idx="121">
                  <c:v>235.9585998580365</c:v>
                </c:pt>
                <c:pt idx="122">
                  <c:v>236.5289112562476</c:v>
                </c:pt>
                <c:pt idx="123">
                  <c:v>237.0832453144415</c:v>
                </c:pt>
                <c:pt idx="124">
                  <c:v>237.6220237545175</c:v>
                </c:pt>
                <c:pt idx="125">
                  <c:v>238.1456587187628</c:v>
                </c:pt>
                <c:pt idx="126">
                  <c:v>238.6545528897953</c:v>
                </c:pt>
                <c:pt idx="127">
                  <c:v>239.149099616052</c:v>
                </c:pt>
                <c:pt idx="128">
                  <c:v>239.6296830421669</c:v>
                </c:pt>
                <c:pt idx="129">
                  <c:v>240.0966782436238</c:v>
                </c:pt>
                <c:pt idx="130">
                  <c:v>240.5504513651141</c:v>
                </c:pt>
                <c:pt idx="131">
                  <c:v>240.9913597620715</c:v>
                </c:pt>
                <c:pt idx="132">
                  <c:v>241.4197521448883</c:v>
                </c:pt>
                <c:pt idx="133">
                  <c:v>241.8359687253596</c:v>
                </c:pt>
                <c:pt idx="134">
                  <c:v>242.2403413649302</c:v>
                </c:pt>
                <c:pt idx="135">
                  <c:v>242.6331937243544</c:v>
                </c:pt>
                <c:pt idx="136">
                  <c:v>243.0148414144056</c:v>
                </c:pt>
                <c:pt idx="137">
                  <c:v>243.3855921473023</c:v>
                </c:pt>
                <c:pt idx="138">
                  <c:v>243.745745888542</c:v>
                </c:pt>
                <c:pt idx="139">
                  <c:v>244.0955950088611</c:v>
                </c:pt>
                <c:pt idx="140">
                  <c:v>244.4354244360585</c:v>
                </c:pt>
                <c:pt idx="141">
                  <c:v>244.7655118064458</c:v>
                </c:pt>
                <c:pt idx="142">
                  <c:v>245.0861276157057</c:v>
                </c:pt>
                <c:pt idx="143">
                  <c:v>245.3975353689571</c:v>
                </c:pt>
                <c:pt idx="144">
                  <c:v>245.6999917298484</c:v>
                </c:pt>
                <c:pt idx="145">
                  <c:v>245.9937466685107</c:v>
                </c:pt>
                <c:pt idx="146">
                  <c:v>246.2790436082241</c:v>
                </c:pt>
                <c:pt idx="147">
                  <c:v>246.5561195706587</c:v>
                </c:pt>
                <c:pt idx="148">
                  <c:v>246.8252053195722</c:v>
                </c:pt>
                <c:pt idx="149">
                  <c:v>247.0865255028525</c:v>
                </c:pt>
                <c:pt idx="150">
                  <c:v>247.3402987928095</c:v>
                </c:pt>
                <c:pt idx="151">
                  <c:v>247.5867380246293</c:v>
                </c:pt>
                <c:pt idx="152">
                  <c:v>247.8260503329144</c:v>
                </c:pt>
                <c:pt idx="153">
                  <c:v>248.0584372862441</c:v>
                </c:pt>
                <c:pt idx="154">
                  <c:v>248.2840950196976</c:v>
                </c:pt>
                <c:pt idx="155">
                  <c:v>248.5032143652877</c:v>
                </c:pt>
                <c:pt idx="156">
                  <c:v>248.7159809802679</c:v>
                </c:pt>
                <c:pt idx="157">
                  <c:v>248.9225754732722</c:v>
                </c:pt>
                <c:pt idx="158">
                  <c:v>249.1231735282643</c:v>
                </c:pt>
                <c:pt idx="159">
                  <c:v>249.3179460262699</c:v>
                </c:pt>
                <c:pt idx="160">
                  <c:v>249.5070591648785</c:v>
                </c:pt>
                <c:pt idx="161">
                  <c:v>249.6906745755</c:v>
                </c:pt>
                <c:pt idx="162">
                  <c:v>249.8689494383705</c:v>
                </c:pt>
                <c:pt idx="163">
                  <c:v>250.0420365953062</c:v>
                </c:pt>
                <c:pt idx="164">
                  <c:v>250.2100846602024</c:v>
                </c:pt>
                <c:pt idx="165">
                  <c:v>250.3732381272869</c:v>
                </c:pt>
                <c:pt idx="166">
                  <c:v>250.5316374771345</c:v>
                </c:pt>
                <c:pt idx="167">
                  <c:v>250.6854192804525</c:v>
                </c:pt>
                <c:pt idx="168">
                  <c:v>250.8347162996535</c:v>
                </c:pt>
                <c:pt idx="169">
                  <c:v>250.9796575882306</c:v>
                </c:pt>
                <c:pt idx="170">
                  <c:v>251.1203685879546</c:v>
                </c:pt>
                <c:pt idx="171">
                  <c:v>251.2569712239139</c:v>
                </c:pt>
                <c:pt idx="172">
                  <c:v>251.38958399742</c:v>
                </c:pt>
                <c:pt idx="173">
                  <c:v>251.5183220768023</c:v>
                </c:pt>
                <c:pt idx="174">
                  <c:v>251.6432973861198</c:v>
                </c:pt>
                <c:pt idx="175">
                  <c:v>251.7646186918149</c:v>
                </c:pt>
                <c:pt idx="176">
                  <c:v>251.882391687339</c:v>
                </c:pt>
                <c:pt idx="177">
                  <c:v>251.9967190757788</c:v>
                </c:pt>
                <c:pt idx="178">
                  <c:v>252.1077006505136</c:v>
                </c:pt>
                <c:pt idx="179">
                  <c:v>252.2154333739349</c:v>
                </c:pt>
                <c:pt idx="180">
                  <c:v>252.3200114542595</c:v>
                </c:pt>
                <c:pt idx="181">
                  <c:v>252.4215264204682</c:v>
                </c:pt>
                <c:pt idx="182">
                  <c:v>252.5200671954038</c:v>
                </c:pt>
                <c:pt idx="183">
                  <c:v>252.6157201670591</c:v>
                </c:pt>
                <c:pt idx="184">
                  <c:v>252.708569258091</c:v>
                </c:pt>
                <c:pt idx="185">
                  <c:v>252.7986959935914</c:v>
                </c:pt>
                <c:pt idx="186">
                  <c:v>252.8861795671506</c:v>
                </c:pt>
                <c:pt idx="187">
                  <c:v>252.9710969052446</c:v>
                </c:pt>
                <c:pt idx="188">
                  <c:v>253.0535227299816</c:v>
                </c:pt>
                <c:pt idx="189">
                  <c:v>253.1335296202404</c:v>
                </c:pt>
                <c:pt idx="190">
                  <c:v>253.2111880712334</c:v>
                </c:pt>
                <c:pt idx="191">
                  <c:v>253.2865665525292</c:v>
                </c:pt>
                <c:pt idx="192">
                  <c:v>253.3597315645651</c:v>
                </c:pt>
                <c:pt idx="193">
                  <c:v>253.4307476936845</c:v>
                </c:pt>
                <c:pt idx="194">
                  <c:v>253.4996776657306</c:v>
                </c:pt>
                <c:pt idx="195">
                  <c:v>253.5665823982283</c:v>
                </c:pt>
                <c:pt idx="196">
                  <c:v>253.6315210511866</c:v>
                </c:pt>
                <c:pt idx="197">
                  <c:v>253.6945510765527</c:v>
                </c:pt>
                <c:pt idx="198">
                  <c:v>253.7557282663483</c:v>
                </c:pt>
                <c:pt idx="199">
                  <c:v>253.8151067995198</c:v>
                </c:pt>
                <c:pt idx="200">
                  <c:v>253.8727392875311</c:v>
                </c:pt>
                <c:pt idx="201">
                  <c:v>253.9286768187306</c:v>
                </c:pt>
                <c:pt idx="202">
                  <c:v>253.9829690015198</c:v>
                </c:pt>
                <c:pt idx="203">
                  <c:v>254.0356640063527</c:v>
                </c:pt>
                <c:pt idx="204">
                  <c:v>254.0868086065963</c:v>
                </c:pt>
                <c:pt idx="205">
                  <c:v>254.1364482182776</c:v>
                </c:pt>
                <c:pt idx="206">
                  <c:v>254.1846269387444</c:v>
                </c:pt>
                <c:pt idx="207">
                  <c:v>254.2313875842706</c:v>
                </c:pt>
                <c:pt idx="208">
                  <c:v>254.2767717266265</c:v>
                </c:pt>
                <c:pt idx="209">
                  <c:v>254.3208197286451</c:v>
                </c:pt>
                <c:pt idx="210">
                  <c:v>254.3635707788073</c:v>
                </c:pt>
                <c:pt idx="211">
                  <c:v>254.4050629248708</c:v>
                </c:pt>
                <c:pt idx="212">
                  <c:v>254.4453331065687</c:v>
                </c:pt>
                <c:pt idx="213">
                  <c:v>254.4844171874</c:v>
                </c:pt>
                <c:pt idx="214">
                  <c:v>254.5223499855358</c:v>
                </c:pt>
                <c:pt idx="215">
                  <c:v>254.5591653038653</c:v>
                </c:pt>
                <c:pt idx="216">
                  <c:v>254.5948959592025</c:v>
                </c:pt>
                <c:pt idx="217">
                  <c:v>254.6295738106761</c:v>
                </c:pt>
                <c:pt idx="218">
                  <c:v>254.6632297873243</c:v>
                </c:pt>
                <c:pt idx="219">
                  <c:v>254.6958939149153</c:v>
                </c:pt>
                <c:pt idx="220">
                  <c:v>254.7275953420134</c:v>
                </c:pt>
                <c:pt idx="221">
                  <c:v>254.7583623653123</c:v>
                </c:pt>
                <c:pt idx="222">
                  <c:v>254.7882224542527</c:v>
                </c:pt>
                <c:pt idx="223">
                  <c:v>254.8172022749468</c:v>
                </c:pt>
                <c:pt idx="224">
                  <c:v>254.8453277134235</c:v>
                </c:pt>
                <c:pt idx="225">
                  <c:v>254.8726238982181</c:v>
                </c:pt>
                <c:pt idx="226">
                  <c:v>254.89911522232</c:v>
                </c:pt>
                <c:pt idx="227">
                  <c:v>254.9248253644975</c:v>
                </c:pt>
                <c:pt idx="228">
                  <c:v>254.9497773100163</c:v>
                </c:pt>
                <c:pt idx="229">
                  <c:v>254.9739933707691</c:v>
                </c:pt>
                <c:pt idx="230">
                  <c:v>254.9974952048303</c:v>
                </c:pt>
                <c:pt idx="231">
                  <c:v>255.0203038354545</c:v>
                </c:pt>
                <c:pt idx="232">
                  <c:v>255.0424396695305</c:v>
                </c:pt>
                <c:pt idx="233">
                  <c:v>255.0639225155099</c:v>
                </c:pt>
                <c:pt idx="234">
                  <c:v>255.0847716008205</c:v>
                </c:pt>
                <c:pt idx="235">
                  <c:v>255.1050055887828</c:v>
                </c:pt>
                <c:pt idx="236">
                  <c:v>255.1246425950397</c:v>
                </c:pt>
                <c:pt idx="237">
                  <c:v>255.1437002035162</c:v>
                </c:pt>
                <c:pt idx="238">
                  <c:v>255.1621954819195</c:v>
                </c:pt>
                <c:pt idx="239">
                  <c:v>255.1801449967939</c:v>
                </c:pt>
                <c:pt idx="240">
                  <c:v>255.1975648281427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142184"/>
        <c:axId val="-2078136664"/>
      </c:lineChart>
      <c:catAx>
        <c:axId val="-207814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8136664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78136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Climate</a:t>
                </a:r>
                <a:r>
                  <a:rPr lang="en-US" baseline="0"/>
                  <a:t> Benefits in Tonnes of Carbon per Hectare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8142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572256298151"/>
          <c:y val="0.27891454620804"/>
          <c:w val="0.348413385826772"/>
          <c:h val="0.71910398679366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330200</xdr:colOff>
      <xdr:row>14</xdr:row>
      <xdr:rowOff>139700</xdr:rowOff>
    </xdr:from>
    <xdr:to>
      <xdr:col>19</xdr:col>
      <xdr:colOff>482600</xdr:colOff>
      <xdr:row>47</xdr:row>
      <xdr:rowOff>127000</xdr:rowOff>
    </xdr:to>
    <xdr:graphicFrame macro="">
      <xdr:nvGraphicFramePr>
        <xdr:cNvPr id="6631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15</xdr:row>
      <xdr:rowOff>127000</xdr:rowOff>
    </xdr:from>
    <xdr:to>
      <xdr:col>9</xdr:col>
      <xdr:colOff>774700</xdr:colOff>
      <xdr:row>50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43</xdr:row>
      <xdr:rowOff>25400</xdr:rowOff>
    </xdr:from>
    <xdr:to>
      <xdr:col>5</xdr:col>
      <xdr:colOff>838200</xdr:colOff>
      <xdr:row>73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42</xdr:row>
      <xdr:rowOff>152400</xdr:rowOff>
    </xdr:from>
    <xdr:to>
      <xdr:col>5</xdr:col>
      <xdr:colOff>800100</xdr:colOff>
      <xdr:row>74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43</xdr:row>
      <xdr:rowOff>0</xdr:rowOff>
    </xdr:from>
    <xdr:to>
      <xdr:col>5</xdr:col>
      <xdr:colOff>838200</xdr:colOff>
      <xdr:row>74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152400</xdr:rowOff>
    </xdr:from>
    <xdr:to>
      <xdr:col>5</xdr:col>
      <xdr:colOff>800100</xdr:colOff>
      <xdr:row>69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96</xdr:col>
      <xdr:colOff>482600</xdr:colOff>
      <xdr:row>299</xdr:row>
      <xdr:rowOff>6350</xdr:rowOff>
    </xdr:from>
    <xdr:to>
      <xdr:col>106</xdr:col>
      <xdr:colOff>241300</xdr:colOff>
      <xdr:row>341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90</xdr:col>
      <xdr:colOff>387350</xdr:colOff>
      <xdr:row>327</xdr:row>
      <xdr:rowOff>0</xdr:rowOff>
    </xdr:from>
    <xdr:to>
      <xdr:col>95</xdr:col>
      <xdr:colOff>577850</xdr:colOff>
      <xdr:row>345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42</xdr:row>
      <xdr:rowOff>139700</xdr:rowOff>
    </xdr:from>
    <xdr:to>
      <xdr:col>9</xdr:col>
      <xdr:colOff>508000</xdr:colOff>
      <xdr:row>75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William/My%20Documents/USFS%20publications/y1605%20b%20Copy%20of%20Tables_4through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4"/>
      <sheetName val="Table 5"/>
      <sheetName val="1605b pnw DF std"/>
      <sheetName val="ASHRAE"/>
      <sheetName val="conversions"/>
      <sheetName val="Shasta Forests"/>
      <sheetName val="max benefits"/>
      <sheetName val="2nd 1605b in CO2 units"/>
      <sheetName val="1605b in CO2 units"/>
      <sheetName val="BP in CO2 offset units"/>
      <sheetName val="july 10 80yr"/>
      <sheetName val="trees to landfill 100x"/>
      <sheetName val="trees to landfill tCac"/>
      <sheetName val="T 6 PSW "/>
      <sheetName val="energy recovery by region"/>
      <sheetName val="Table 6"/>
      <sheetName val="Table 7"/>
      <sheetName val="Table 8"/>
      <sheetName val="Table 9"/>
      <sheetName val="Tabl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Region</v>
          </cell>
          <cell r="B1" t="str">
            <v>Softwood/_x000D_Hardwood</v>
          </cell>
          <cell r="C1" t="str">
            <v>Saw log/_x000D_Pulpwood/_x000D_All</v>
          </cell>
          <cell r="D1" t="str">
            <v>Year after _x000D_production</v>
          </cell>
          <cell r="E1" t="str">
            <v>Fraction: _x000D_in use</v>
          </cell>
          <cell r="F1" t="str">
            <v>Fraction: _x000D_landfills</v>
          </cell>
          <cell r="G1" t="str">
            <v>Fraction: _x000D_energy</v>
          </cell>
          <cell r="H1" t="str">
            <v>Fraction: _x000D_emitted</v>
          </cell>
        </row>
        <row r="2">
          <cell r="A2" t="str">
            <v>North Central</v>
          </cell>
          <cell r="B2" t="str">
            <v>Softwood</v>
          </cell>
          <cell r="C2" t="str">
            <v>Saw log</v>
          </cell>
          <cell r="D2">
            <v>0</v>
          </cell>
          <cell r="E2">
            <v>0.63</v>
          </cell>
          <cell r="F2">
            <v>0</v>
          </cell>
          <cell r="G2">
            <v>0.249</v>
          </cell>
          <cell r="H2">
            <v>0.121</v>
          </cell>
        </row>
        <row r="3">
          <cell r="A3" t="str">
            <v>North Central</v>
          </cell>
          <cell r="B3" t="str">
            <v>Softwood</v>
          </cell>
          <cell r="C3" t="str">
            <v>Saw log</v>
          </cell>
          <cell r="D3">
            <v>1</v>
          </cell>
          <cell r="E3">
            <v>0.59899999999999998</v>
          </cell>
          <cell r="F3">
            <v>1.6E-2</v>
          </cell>
          <cell r="G3">
            <v>0.25700000000000001</v>
          </cell>
          <cell r="H3">
            <v>0.127</v>
          </cell>
        </row>
        <row r="4">
          <cell r="A4" t="str">
            <v>North Central</v>
          </cell>
          <cell r="B4" t="str">
            <v>Softwood</v>
          </cell>
          <cell r="C4" t="str">
            <v>Saw log</v>
          </cell>
          <cell r="D4">
            <v>2</v>
          </cell>
          <cell r="E4">
            <v>0.56999999999999995</v>
          </cell>
          <cell r="F4">
            <v>3.2000000000000001E-2</v>
          </cell>
          <cell r="G4">
            <v>0.26500000000000001</v>
          </cell>
          <cell r="H4">
            <v>0.13300000000000001</v>
          </cell>
        </row>
        <row r="5">
          <cell r="A5" t="str">
            <v>North Central</v>
          </cell>
          <cell r="B5" t="str">
            <v>Softwood</v>
          </cell>
          <cell r="C5" t="str">
            <v>Saw log</v>
          </cell>
          <cell r="D5">
            <v>3</v>
          </cell>
          <cell r="E5">
            <v>0.54400000000000004</v>
          </cell>
          <cell r="F5">
            <v>4.4999999999999998E-2</v>
          </cell>
          <cell r="G5">
            <v>0.27200000000000002</v>
          </cell>
          <cell r="H5">
            <v>0.13800000000000001</v>
          </cell>
        </row>
        <row r="6">
          <cell r="A6" t="str">
            <v>North Central</v>
          </cell>
          <cell r="B6" t="str">
            <v>Softwood</v>
          </cell>
          <cell r="C6" t="str">
            <v>Saw log</v>
          </cell>
          <cell r="D6">
            <v>4</v>
          </cell>
          <cell r="E6">
            <v>0.52</v>
          </cell>
          <cell r="F6">
            <v>5.8000000000000003E-2</v>
          </cell>
          <cell r="G6">
            <v>0.27900000000000003</v>
          </cell>
          <cell r="H6">
            <v>0.14299999999999999</v>
          </cell>
        </row>
        <row r="7">
          <cell r="A7" t="str">
            <v>North Central</v>
          </cell>
          <cell r="B7" t="str">
            <v>Softwood</v>
          </cell>
          <cell r="C7" t="str">
            <v>Saw log</v>
          </cell>
          <cell r="D7">
            <v>5</v>
          </cell>
          <cell r="E7">
            <v>0.499</v>
          </cell>
          <cell r="F7">
            <v>6.9000000000000006E-2</v>
          </cell>
          <cell r="G7">
            <v>0.28499999999999998</v>
          </cell>
          <cell r="H7">
            <v>0.14699999999999999</v>
          </cell>
        </row>
        <row r="8">
          <cell r="A8" t="str">
            <v>North Central</v>
          </cell>
          <cell r="B8" t="str">
            <v>Softwood</v>
          </cell>
          <cell r="C8" t="str">
            <v>Saw log</v>
          </cell>
          <cell r="D8">
            <v>6</v>
          </cell>
          <cell r="E8">
            <v>0.47799999999999998</v>
          </cell>
          <cell r="F8">
            <v>0.08</v>
          </cell>
          <cell r="G8">
            <v>0.29099999999999998</v>
          </cell>
          <cell r="H8">
            <v>0.151</v>
          </cell>
        </row>
        <row r="9">
          <cell r="A9" t="str">
            <v>North Central</v>
          </cell>
          <cell r="B9" t="str">
            <v>Softwood</v>
          </cell>
          <cell r="C9" t="str">
            <v>Saw log</v>
          </cell>
          <cell r="D9">
            <v>7</v>
          </cell>
          <cell r="E9">
            <v>0.45900000000000002</v>
          </cell>
          <cell r="F9">
            <v>0.09</v>
          </cell>
          <cell r="G9">
            <v>0.29599999999999999</v>
          </cell>
          <cell r="H9">
            <v>0.154</v>
          </cell>
        </row>
        <row r="10">
          <cell r="A10" t="str">
            <v>North Central</v>
          </cell>
          <cell r="B10" t="str">
            <v>Softwood</v>
          </cell>
          <cell r="C10" t="str">
            <v>Saw log</v>
          </cell>
          <cell r="D10">
            <v>8</v>
          </cell>
          <cell r="E10">
            <v>0.442</v>
          </cell>
          <cell r="F10">
            <v>9.9000000000000005E-2</v>
          </cell>
          <cell r="G10">
            <v>0.30099999999999999</v>
          </cell>
          <cell r="H10">
            <v>0.158</v>
          </cell>
        </row>
        <row r="11">
          <cell r="A11" t="str">
            <v>North Central</v>
          </cell>
          <cell r="B11" t="str">
            <v>Softwood</v>
          </cell>
          <cell r="C11" t="str">
            <v>Saw log</v>
          </cell>
          <cell r="D11">
            <v>9</v>
          </cell>
          <cell r="E11">
            <v>0.42499999999999999</v>
          </cell>
          <cell r="F11">
            <v>0.107</v>
          </cell>
          <cell r="G11">
            <v>0.30599999999999999</v>
          </cell>
          <cell r="H11">
            <v>0.16200000000000001</v>
          </cell>
        </row>
        <row r="12">
          <cell r="A12" t="str">
            <v>North Central</v>
          </cell>
          <cell r="B12" t="str">
            <v>Softwood</v>
          </cell>
          <cell r="C12" t="str">
            <v>Saw log</v>
          </cell>
          <cell r="D12">
            <v>10</v>
          </cell>
          <cell r="E12">
            <v>0.41</v>
          </cell>
          <cell r="F12">
            <v>0.115</v>
          </cell>
          <cell r="G12">
            <v>0.31</v>
          </cell>
          <cell r="H12">
            <v>0.16500000000000001</v>
          </cell>
        </row>
        <row r="13">
          <cell r="A13" t="str">
            <v>North Central</v>
          </cell>
          <cell r="B13" t="str">
            <v>Softwood</v>
          </cell>
          <cell r="C13" t="str">
            <v>Saw log</v>
          </cell>
          <cell r="D13">
            <v>11</v>
          </cell>
          <cell r="E13">
            <v>0.39600000000000002</v>
          </cell>
          <cell r="F13">
            <v>0.122</v>
          </cell>
          <cell r="G13">
            <v>0.314</v>
          </cell>
          <cell r="H13">
            <v>0.16800000000000001</v>
          </cell>
        </row>
        <row r="14">
          <cell r="A14" t="str">
            <v>North Central</v>
          </cell>
          <cell r="B14" t="str">
            <v>Softwood</v>
          </cell>
          <cell r="C14" t="str">
            <v>Saw log</v>
          </cell>
          <cell r="D14">
            <v>12</v>
          </cell>
          <cell r="E14">
            <v>0.38300000000000001</v>
          </cell>
          <cell r="F14">
            <v>0.129</v>
          </cell>
          <cell r="G14">
            <v>0.318</v>
          </cell>
          <cell r="H14">
            <v>0.17100000000000001</v>
          </cell>
        </row>
        <row r="15">
          <cell r="A15" t="str">
            <v>North Central</v>
          </cell>
          <cell r="B15" t="str">
            <v>Softwood</v>
          </cell>
          <cell r="C15" t="str">
            <v>Saw log</v>
          </cell>
          <cell r="D15">
            <v>13</v>
          </cell>
          <cell r="E15">
            <v>0.371</v>
          </cell>
          <cell r="F15">
            <v>0.13500000000000001</v>
          </cell>
          <cell r="G15">
            <v>0.32100000000000001</v>
          </cell>
          <cell r="H15">
            <v>0.17299999999999999</v>
          </cell>
        </row>
        <row r="16">
          <cell r="A16" t="str">
            <v>North Central</v>
          </cell>
          <cell r="B16" t="str">
            <v>Softwood</v>
          </cell>
          <cell r="C16" t="str">
            <v>Saw log</v>
          </cell>
          <cell r="D16">
            <v>14</v>
          </cell>
          <cell r="E16">
            <v>0.35899999999999999</v>
          </cell>
          <cell r="F16">
            <v>0.14000000000000001</v>
          </cell>
          <cell r="G16">
            <v>0.32400000000000001</v>
          </cell>
          <cell r="H16">
            <v>0.17599999999999999</v>
          </cell>
        </row>
        <row r="17">
          <cell r="A17" t="str">
            <v>North Central</v>
          </cell>
          <cell r="B17" t="str">
            <v>Softwood</v>
          </cell>
          <cell r="C17" t="str">
            <v>Saw log</v>
          </cell>
          <cell r="D17">
            <v>15</v>
          </cell>
          <cell r="E17">
            <v>0.34899999999999998</v>
          </cell>
          <cell r="F17">
            <v>0.14499999999999999</v>
          </cell>
          <cell r="G17">
            <v>0.32700000000000001</v>
          </cell>
          <cell r="H17">
            <v>0.17799999999999999</v>
          </cell>
        </row>
        <row r="18">
          <cell r="A18" t="str">
            <v>North Central</v>
          </cell>
          <cell r="B18" t="str">
            <v>Softwood</v>
          </cell>
          <cell r="C18" t="str">
            <v>Saw log</v>
          </cell>
          <cell r="D18">
            <v>16</v>
          </cell>
          <cell r="E18">
            <v>0.33900000000000002</v>
          </cell>
          <cell r="F18">
            <v>0.15</v>
          </cell>
          <cell r="G18">
            <v>0.33</v>
          </cell>
          <cell r="H18">
            <v>0.18099999999999999</v>
          </cell>
        </row>
        <row r="19">
          <cell r="A19" t="str">
            <v>North Central</v>
          </cell>
          <cell r="B19" t="str">
            <v>Softwood</v>
          </cell>
          <cell r="C19" t="str">
            <v>Saw log</v>
          </cell>
          <cell r="D19">
            <v>17</v>
          </cell>
          <cell r="E19">
            <v>0.33</v>
          </cell>
          <cell r="F19">
            <v>0.154</v>
          </cell>
          <cell r="G19">
            <v>0.33200000000000002</v>
          </cell>
          <cell r="H19">
            <v>0.183</v>
          </cell>
        </row>
        <row r="20">
          <cell r="A20" t="str">
            <v>North Central</v>
          </cell>
          <cell r="B20" t="str">
            <v>Softwood</v>
          </cell>
          <cell r="C20" t="str">
            <v>Saw log</v>
          </cell>
          <cell r="D20">
            <v>18</v>
          </cell>
          <cell r="E20">
            <v>0.32200000000000001</v>
          </cell>
          <cell r="F20">
            <v>0.159</v>
          </cell>
          <cell r="G20">
            <v>0.33500000000000002</v>
          </cell>
          <cell r="H20">
            <v>0.185</v>
          </cell>
        </row>
        <row r="21">
          <cell r="A21" t="str">
            <v>North Central</v>
          </cell>
          <cell r="B21" t="str">
            <v>Softwood</v>
          </cell>
          <cell r="C21" t="str">
            <v>Saw log</v>
          </cell>
          <cell r="D21">
            <v>19</v>
          </cell>
          <cell r="E21">
            <v>0.313</v>
          </cell>
          <cell r="F21">
            <v>0.16200000000000001</v>
          </cell>
          <cell r="G21">
            <v>0.33700000000000002</v>
          </cell>
          <cell r="H21">
            <v>0.187</v>
          </cell>
        </row>
        <row r="22">
          <cell r="A22" t="str">
            <v>North Central</v>
          </cell>
          <cell r="B22" t="str">
            <v>Softwood</v>
          </cell>
          <cell r="C22" t="str">
            <v>Saw log</v>
          </cell>
          <cell r="D22">
            <v>20</v>
          </cell>
          <cell r="E22">
            <v>0.30599999999999999</v>
          </cell>
          <cell r="F22">
            <v>0.16600000000000001</v>
          </cell>
          <cell r="G22">
            <v>0.33900000000000002</v>
          </cell>
          <cell r="H22">
            <v>0.189</v>
          </cell>
        </row>
        <row r="23">
          <cell r="A23" t="str">
            <v>North Central</v>
          </cell>
          <cell r="B23" t="str">
            <v>Softwood</v>
          </cell>
          <cell r="C23" t="str">
            <v>Saw log</v>
          </cell>
          <cell r="D23">
            <v>21</v>
          </cell>
          <cell r="E23">
            <v>0.29799999999999999</v>
          </cell>
          <cell r="F23">
            <v>0.17</v>
          </cell>
          <cell r="G23">
            <v>0.34100000000000003</v>
          </cell>
          <cell r="H23">
            <v>0.191</v>
          </cell>
        </row>
        <row r="24">
          <cell r="A24" t="str">
            <v>North Central</v>
          </cell>
          <cell r="B24" t="str">
            <v>Softwood</v>
          </cell>
          <cell r="C24" t="str">
            <v>Saw log</v>
          </cell>
          <cell r="D24">
            <v>22</v>
          </cell>
          <cell r="E24">
            <v>0.29099999999999998</v>
          </cell>
          <cell r="F24">
            <v>0.17299999999999999</v>
          </cell>
          <cell r="G24">
            <v>0.34300000000000003</v>
          </cell>
          <cell r="H24">
            <v>0.193</v>
          </cell>
        </row>
        <row r="25">
          <cell r="A25" t="str">
            <v>North Central</v>
          </cell>
          <cell r="B25" t="str">
            <v>Softwood</v>
          </cell>
          <cell r="C25" t="str">
            <v>Saw log</v>
          </cell>
          <cell r="D25">
            <v>23</v>
          </cell>
          <cell r="E25">
            <v>0.28499999999999998</v>
          </cell>
          <cell r="F25">
            <v>0.17599999999999999</v>
          </cell>
          <cell r="G25">
            <v>0.34499999999999997</v>
          </cell>
          <cell r="H25">
            <v>0.19500000000000001</v>
          </cell>
        </row>
        <row r="26">
          <cell r="A26" t="str">
            <v>North Central</v>
          </cell>
          <cell r="B26" t="str">
            <v>Softwood</v>
          </cell>
          <cell r="C26" t="str">
            <v>Saw log</v>
          </cell>
          <cell r="D26">
            <v>24</v>
          </cell>
          <cell r="E26">
            <v>0.27800000000000002</v>
          </cell>
          <cell r="F26">
            <v>0.17899999999999999</v>
          </cell>
          <cell r="G26">
            <v>0.34699999999999998</v>
          </cell>
          <cell r="H26">
            <v>0.19600000000000001</v>
          </cell>
        </row>
        <row r="27">
          <cell r="A27" t="str">
            <v>North Central</v>
          </cell>
          <cell r="B27" t="str">
            <v>Softwood</v>
          </cell>
          <cell r="C27" t="str">
            <v>Saw log</v>
          </cell>
          <cell r="D27">
            <v>25</v>
          </cell>
          <cell r="E27">
            <v>0.27200000000000002</v>
          </cell>
          <cell r="F27">
            <v>0.18099999999999999</v>
          </cell>
          <cell r="G27">
            <v>0.34799999999999998</v>
          </cell>
          <cell r="H27">
            <v>0.19800000000000001</v>
          </cell>
        </row>
        <row r="28">
          <cell r="A28" t="str">
            <v>North Central</v>
          </cell>
          <cell r="B28" t="str">
            <v>Softwood</v>
          </cell>
          <cell r="C28" t="str">
            <v>Saw log</v>
          </cell>
          <cell r="D28">
            <v>26</v>
          </cell>
          <cell r="E28">
            <v>0.26600000000000001</v>
          </cell>
          <cell r="F28">
            <v>0.184</v>
          </cell>
          <cell r="G28">
            <v>0.35</v>
          </cell>
          <cell r="H28">
            <v>0.2</v>
          </cell>
        </row>
        <row r="29">
          <cell r="A29" t="str">
            <v>North Central</v>
          </cell>
          <cell r="B29" t="str">
            <v>Softwood</v>
          </cell>
          <cell r="C29" t="str">
            <v>Saw log</v>
          </cell>
          <cell r="D29">
            <v>27</v>
          </cell>
          <cell r="E29">
            <v>0.26</v>
          </cell>
          <cell r="F29">
            <v>0.186</v>
          </cell>
          <cell r="G29">
            <v>0.35199999999999998</v>
          </cell>
          <cell r="H29">
            <v>0.20100000000000001</v>
          </cell>
        </row>
        <row r="30">
          <cell r="A30" t="str">
            <v>North Central</v>
          </cell>
          <cell r="B30" t="str">
            <v>Softwood</v>
          </cell>
          <cell r="C30" t="str">
            <v>Saw log</v>
          </cell>
          <cell r="D30">
            <v>28</v>
          </cell>
          <cell r="E30">
            <v>0.255</v>
          </cell>
          <cell r="F30">
            <v>0.189</v>
          </cell>
          <cell r="G30">
            <v>0.35299999999999998</v>
          </cell>
          <cell r="H30">
            <v>0.20300000000000001</v>
          </cell>
        </row>
        <row r="31">
          <cell r="A31" t="str">
            <v>North Central</v>
          </cell>
          <cell r="B31" t="str">
            <v>Softwood</v>
          </cell>
          <cell r="C31" t="str">
            <v>Saw log</v>
          </cell>
          <cell r="D31">
            <v>29</v>
          </cell>
          <cell r="E31">
            <v>0.25</v>
          </cell>
          <cell r="F31">
            <v>0.191</v>
          </cell>
          <cell r="G31">
            <v>0.35499999999999998</v>
          </cell>
          <cell r="H31">
            <v>0.20499999999999999</v>
          </cell>
        </row>
        <row r="32">
          <cell r="A32" t="str">
            <v>North Central</v>
          </cell>
          <cell r="B32" t="str">
            <v>Softwood</v>
          </cell>
          <cell r="C32" t="str">
            <v>Saw log</v>
          </cell>
          <cell r="D32">
            <v>30</v>
          </cell>
          <cell r="E32">
            <v>0.245</v>
          </cell>
          <cell r="F32">
            <v>0.193</v>
          </cell>
          <cell r="G32">
            <v>0.35599999999999998</v>
          </cell>
          <cell r="H32">
            <v>0.20599999999999999</v>
          </cell>
        </row>
        <row r="33">
          <cell r="A33" t="str">
            <v>North Central</v>
          </cell>
          <cell r="B33" t="str">
            <v>Softwood</v>
          </cell>
          <cell r="C33" t="str">
            <v>Saw log</v>
          </cell>
          <cell r="D33">
            <v>31</v>
          </cell>
          <cell r="E33">
            <v>0.24</v>
          </cell>
          <cell r="F33">
            <v>0.19500000000000001</v>
          </cell>
          <cell r="G33">
            <v>0.35699999999999998</v>
          </cell>
          <cell r="H33">
            <v>0.20799999999999999</v>
          </cell>
        </row>
        <row r="34">
          <cell r="A34" t="str">
            <v>North Central</v>
          </cell>
          <cell r="B34" t="str">
            <v>Softwood</v>
          </cell>
          <cell r="C34" t="str">
            <v>Saw log</v>
          </cell>
          <cell r="D34">
            <v>32</v>
          </cell>
          <cell r="E34">
            <v>0.23499999999999999</v>
          </cell>
          <cell r="F34">
            <v>0.19700000000000001</v>
          </cell>
          <cell r="G34">
            <v>0.35899999999999999</v>
          </cell>
          <cell r="H34">
            <v>0.20899999999999999</v>
          </cell>
        </row>
        <row r="35">
          <cell r="A35" t="str">
            <v>North Central</v>
          </cell>
          <cell r="B35" t="str">
            <v>Softwood</v>
          </cell>
          <cell r="C35" t="str">
            <v>Saw log</v>
          </cell>
          <cell r="D35">
            <v>33</v>
          </cell>
          <cell r="E35">
            <v>0.23100000000000001</v>
          </cell>
          <cell r="F35">
            <v>0.19900000000000001</v>
          </cell>
          <cell r="G35">
            <v>0.36</v>
          </cell>
          <cell r="H35">
            <v>0.21099999999999999</v>
          </cell>
        </row>
        <row r="36">
          <cell r="A36" t="str">
            <v>North Central</v>
          </cell>
          <cell r="B36" t="str">
            <v>Softwood</v>
          </cell>
          <cell r="C36" t="str">
            <v>Saw log</v>
          </cell>
          <cell r="D36">
            <v>34</v>
          </cell>
          <cell r="E36">
            <v>0.22600000000000001</v>
          </cell>
          <cell r="F36">
            <v>0.20100000000000001</v>
          </cell>
          <cell r="G36">
            <v>0.36099999999999999</v>
          </cell>
          <cell r="H36">
            <v>0.21199999999999999</v>
          </cell>
        </row>
        <row r="37">
          <cell r="A37" t="str">
            <v>North Central</v>
          </cell>
          <cell r="B37" t="str">
            <v>Softwood</v>
          </cell>
          <cell r="C37" t="str">
            <v>Saw log</v>
          </cell>
          <cell r="D37">
            <v>35</v>
          </cell>
          <cell r="E37">
            <v>0.222</v>
          </cell>
          <cell r="F37">
            <v>0.20200000000000001</v>
          </cell>
          <cell r="G37">
            <v>0.36199999999999999</v>
          </cell>
          <cell r="H37">
            <v>0.21299999999999999</v>
          </cell>
        </row>
        <row r="38">
          <cell r="A38" t="str">
            <v>North Central</v>
          </cell>
          <cell r="B38" t="str">
            <v>Softwood</v>
          </cell>
          <cell r="C38" t="str">
            <v>Saw log</v>
          </cell>
          <cell r="D38">
            <v>36</v>
          </cell>
          <cell r="E38">
            <v>0.218</v>
          </cell>
          <cell r="F38">
            <v>0.20399999999999999</v>
          </cell>
          <cell r="G38">
            <v>0.36299999999999999</v>
          </cell>
          <cell r="H38">
            <v>0.215</v>
          </cell>
        </row>
        <row r="39">
          <cell r="A39" t="str">
            <v>North Central</v>
          </cell>
          <cell r="B39" t="str">
            <v>Softwood</v>
          </cell>
          <cell r="C39" t="str">
            <v>Saw log</v>
          </cell>
          <cell r="D39">
            <v>37</v>
          </cell>
          <cell r="E39">
            <v>0.214</v>
          </cell>
          <cell r="F39">
            <v>0.20499999999999999</v>
          </cell>
          <cell r="G39">
            <v>0.36399999999999999</v>
          </cell>
          <cell r="H39">
            <v>0.216</v>
          </cell>
        </row>
        <row r="40">
          <cell r="A40" t="str">
            <v>North Central</v>
          </cell>
          <cell r="B40" t="str">
            <v>Softwood</v>
          </cell>
          <cell r="C40" t="str">
            <v>Saw log</v>
          </cell>
          <cell r="D40">
            <v>38</v>
          </cell>
          <cell r="E40">
            <v>0.21099999999999999</v>
          </cell>
          <cell r="F40">
            <v>0.20699999999999999</v>
          </cell>
          <cell r="G40">
            <v>0.36499999999999999</v>
          </cell>
          <cell r="H40">
            <v>0.217</v>
          </cell>
        </row>
        <row r="41">
          <cell r="A41" t="str">
            <v>North Central</v>
          </cell>
          <cell r="B41" t="str">
            <v>Softwood</v>
          </cell>
          <cell r="C41" t="str">
            <v>Saw log</v>
          </cell>
          <cell r="D41">
            <v>39</v>
          </cell>
          <cell r="E41">
            <v>0.20699999999999999</v>
          </cell>
          <cell r="F41">
            <v>0.20799999999999999</v>
          </cell>
          <cell r="G41">
            <v>0.36599999999999999</v>
          </cell>
          <cell r="H41">
            <v>0.219</v>
          </cell>
        </row>
        <row r="42">
          <cell r="A42" t="str">
            <v>North Central</v>
          </cell>
          <cell r="B42" t="str">
            <v>Softwood</v>
          </cell>
          <cell r="C42" t="str">
            <v>Saw log</v>
          </cell>
          <cell r="D42">
            <v>40</v>
          </cell>
          <cell r="E42">
            <v>0.20300000000000001</v>
          </cell>
          <cell r="F42">
            <v>0.21</v>
          </cell>
          <cell r="G42">
            <v>0.36699999999999999</v>
          </cell>
          <cell r="H42">
            <v>0.22</v>
          </cell>
        </row>
        <row r="43">
          <cell r="A43" t="str">
            <v>North Central</v>
          </cell>
          <cell r="B43" t="str">
            <v>Softwood</v>
          </cell>
          <cell r="C43" t="str">
            <v>Saw log</v>
          </cell>
          <cell r="D43">
            <v>41</v>
          </cell>
          <cell r="E43">
            <v>0.2</v>
          </cell>
          <cell r="F43">
            <v>0.21099999999999999</v>
          </cell>
          <cell r="G43">
            <v>0.36799999999999999</v>
          </cell>
          <cell r="H43">
            <v>0.221</v>
          </cell>
        </row>
        <row r="44">
          <cell r="A44" t="str">
            <v>North Central</v>
          </cell>
          <cell r="B44" t="str">
            <v>Softwood</v>
          </cell>
          <cell r="C44" t="str">
            <v>Saw log</v>
          </cell>
          <cell r="D44">
            <v>42</v>
          </cell>
          <cell r="E44">
            <v>0.19700000000000001</v>
          </cell>
          <cell r="F44">
            <v>0.21199999999999999</v>
          </cell>
          <cell r="G44">
            <v>0.36899999999999999</v>
          </cell>
          <cell r="H44">
            <v>0.222</v>
          </cell>
        </row>
        <row r="45">
          <cell r="A45" t="str">
            <v>North Central</v>
          </cell>
          <cell r="B45" t="str">
            <v>Softwood</v>
          </cell>
          <cell r="C45" t="str">
            <v>Saw log</v>
          </cell>
          <cell r="D45">
            <v>43</v>
          </cell>
          <cell r="E45">
            <v>0.193</v>
          </cell>
          <cell r="F45">
            <v>0.21299999999999999</v>
          </cell>
          <cell r="G45">
            <v>0.37</v>
          </cell>
          <cell r="H45">
            <v>0.224</v>
          </cell>
        </row>
        <row r="46">
          <cell r="A46" t="str">
            <v>North Central</v>
          </cell>
          <cell r="B46" t="str">
            <v>Softwood</v>
          </cell>
          <cell r="C46" t="str">
            <v>Saw log</v>
          </cell>
          <cell r="D46">
            <v>44</v>
          </cell>
          <cell r="E46">
            <v>0.19</v>
          </cell>
          <cell r="F46">
            <v>0.215</v>
          </cell>
          <cell r="G46">
            <v>0.37</v>
          </cell>
          <cell r="H46">
            <v>0.22500000000000001</v>
          </cell>
        </row>
        <row r="47">
          <cell r="A47" t="str">
            <v>North Central</v>
          </cell>
          <cell r="B47" t="str">
            <v>Softwood</v>
          </cell>
          <cell r="C47" t="str">
            <v>Saw log</v>
          </cell>
          <cell r="D47">
            <v>45</v>
          </cell>
          <cell r="E47">
            <v>0.187</v>
          </cell>
          <cell r="F47">
            <v>0.216</v>
          </cell>
          <cell r="G47">
            <v>0.371</v>
          </cell>
          <cell r="H47">
            <v>0.22600000000000001</v>
          </cell>
        </row>
        <row r="48">
          <cell r="A48" t="str">
            <v>North Central</v>
          </cell>
          <cell r="B48" t="str">
            <v>Softwood</v>
          </cell>
          <cell r="C48" t="str">
            <v>Saw log</v>
          </cell>
          <cell r="D48">
            <v>46</v>
          </cell>
          <cell r="E48">
            <v>0.184</v>
          </cell>
          <cell r="F48">
            <v>0.217</v>
          </cell>
          <cell r="G48">
            <v>0.372</v>
          </cell>
          <cell r="H48">
            <v>0.22700000000000001</v>
          </cell>
        </row>
        <row r="49">
          <cell r="A49" t="str">
            <v>North Central</v>
          </cell>
          <cell r="B49" t="str">
            <v>Softwood</v>
          </cell>
          <cell r="C49" t="str">
            <v>Saw log</v>
          </cell>
          <cell r="D49">
            <v>47</v>
          </cell>
          <cell r="E49">
            <v>0.18099999999999999</v>
          </cell>
          <cell r="F49">
            <v>0.218</v>
          </cell>
          <cell r="G49">
            <v>0.373</v>
          </cell>
          <cell r="H49">
            <v>0.22800000000000001</v>
          </cell>
        </row>
        <row r="50">
          <cell r="A50" t="str">
            <v>North Central</v>
          </cell>
          <cell r="B50" t="str">
            <v>Softwood</v>
          </cell>
          <cell r="C50" t="str">
            <v>Saw log</v>
          </cell>
          <cell r="D50">
            <v>48</v>
          </cell>
          <cell r="E50">
            <v>0.17899999999999999</v>
          </cell>
          <cell r="F50">
            <v>0.219</v>
          </cell>
          <cell r="G50">
            <v>0.373</v>
          </cell>
          <cell r="H50">
            <v>0.22900000000000001</v>
          </cell>
        </row>
        <row r="51">
          <cell r="A51" t="str">
            <v>North Central</v>
          </cell>
          <cell r="B51" t="str">
            <v>Softwood</v>
          </cell>
          <cell r="C51" t="str">
            <v>Saw log</v>
          </cell>
          <cell r="D51">
            <v>49</v>
          </cell>
          <cell r="E51">
            <v>0.17599999999999999</v>
          </cell>
          <cell r="F51">
            <v>0.22</v>
          </cell>
          <cell r="G51">
            <v>0.374</v>
          </cell>
          <cell r="H51">
            <v>0.23</v>
          </cell>
        </row>
        <row r="52">
          <cell r="A52" t="str">
            <v>North Central</v>
          </cell>
          <cell r="B52" t="str">
            <v>Softwood</v>
          </cell>
          <cell r="C52" t="str">
            <v>Saw log</v>
          </cell>
          <cell r="D52">
            <v>50</v>
          </cell>
          <cell r="E52">
            <v>0.17299999999999999</v>
          </cell>
          <cell r="F52">
            <v>0.221</v>
          </cell>
          <cell r="G52">
            <v>0.374</v>
          </cell>
          <cell r="H52">
            <v>0.23100000000000001</v>
          </cell>
        </row>
        <row r="53">
          <cell r="A53" t="str">
            <v>North Central</v>
          </cell>
          <cell r="B53" t="str">
            <v>Softwood</v>
          </cell>
          <cell r="C53" t="str">
            <v>Saw log</v>
          </cell>
          <cell r="D53">
            <v>51</v>
          </cell>
          <cell r="E53">
            <v>0.17100000000000001</v>
          </cell>
          <cell r="F53">
            <v>0.222</v>
          </cell>
          <cell r="G53">
            <v>0.375</v>
          </cell>
          <cell r="H53">
            <v>0.23200000000000001</v>
          </cell>
        </row>
        <row r="54">
          <cell r="A54" t="str">
            <v>North Central</v>
          </cell>
          <cell r="B54" t="str">
            <v>Softwood</v>
          </cell>
          <cell r="C54" t="str">
            <v>Saw log</v>
          </cell>
          <cell r="D54">
            <v>52</v>
          </cell>
          <cell r="E54">
            <v>0.16800000000000001</v>
          </cell>
          <cell r="F54">
            <v>0.223</v>
          </cell>
          <cell r="G54">
            <v>0.376</v>
          </cell>
          <cell r="H54">
            <v>0.23300000000000001</v>
          </cell>
        </row>
        <row r="55">
          <cell r="A55" t="str">
            <v>North Central</v>
          </cell>
          <cell r="B55" t="str">
            <v>Softwood</v>
          </cell>
          <cell r="C55" t="str">
            <v>Saw log</v>
          </cell>
          <cell r="D55">
            <v>53</v>
          </cell>
          <cell r="E55">
            <v>0.16600000000000001</v>
          </cell>
          <cell r="F55">
            <v>0.224</v>
          </cell>
          <cell r="G55">
            <v>0.376</v>
          </cell>
          <cell r="H55">
            <v>0.23400000000000001</v>
          </cell>
        </row>
        <row r="56">
          <cell r="A56" t="str">
            <v>North Central</v>
          </cell>
          <cell r="B56" t="str">
            <v>Softwood</v>
          </cell>
          <cell r="C56" t="str">
            <v>Saw log</v>
          </cell>
          <cell r="D56">
            <v>54</v>
          </cell>
          <cell r="E56">
            <v>0.16300000000000001</v>
          </cell>
          <cell r="F56">
            <v>0.224</v>
          </cell>
          <cell r="G56">
            <v>0.377</v>
          </cell>
          <cell r="H56">
            <v>0.23499999999999999</v>
          </cell>
        </row>
        <row r="57">
          <cell r="A57" t="str">
            <v>North Central</v>
          </cell>
          <cell r="B57" t="str">
            <v>Softwood</v>
          </cell>
          <cell r="C57" t="str">
            <v>Saw log</v>
          </cell>
          <cell r="D57">
            <v>55</v>
          </cell>
          <cell r="E57">
            <v>0.161</v>
          </cell>
          <cell r="F57">
            <v>0.22500000000000001</v>
          </cell>
          <cell r="G57">
            <v>0.377</v>
          </cell>
          <cell r="H57">
            <v>0.23599999999999999</v>
          </cell>
        </row>
        <row r="58">
          <cell r="A58" t="str">
            <v>North Central</v>
          </cell>
          <cell r="B58" t="str">
            <v>Softwood</v>
          </cell>
          <cell r="C58" t="str">
            <v>Saw log</v>
          </cell>
          <cell r="D58">
            <v>56</v>
          </cell>
          <cell r="E58">
            <v>0.159</v>
          </cell>
          <cell r="F58">
            <v>0.22600000000000001</v>
          </cell>
          <cell r="G58">
            <v>0.378</v>
          </cell>
          <cell r="H58">
            <v>0.23699999999999999</v>
          </cell>
        </row>
        <row r="59">
          <cell r="A59" t="str">
            <v>North Central</v>
          </cell>
          <cell r="B59" t="str">
            <v>Softwood</v>
          </cell>
          <cell r="C59" t="str">
            <v>Saw log</v>
          </cell>
          <cell r="D59">
            <v>57</v>
          </cell>
          <cell r="E59">
            <v>0.157</v>
          </cell>
          <cell r="F59">
            <v>0.22700000000000001</v>
          </cell>
          <cell r="G59">
            <v>0.378</v>
          </cell>
          <cell r="H59">
            <v>0.23799999999999999</v>
          </cell>
        </row>
        <row r="60">
          <cell r="A60" t="str">
            <v>North Central</v>
          </cell>
          <cell r="B60" t="str">
            <v>Softwood</v>
          </cell>
          <cell r="C60" t="str">
            <v>Saw log</v>
          </cell>
          <cell r="D60">
            <v>58</v>
          </cell>
          <cell r="E60">
            <v>0.155</v>
          </cell>
          <cell r="F60">
            <v>0.22800000000000001</v>
          </cell>
          <cell r="G60">
            <v>0.379</v>
          </cell>
          <cell r="H60">
            <v>0.23899999999999999</v>
          </cell>
        </row>
        <row r="61">
          <cell r="A61" t="str">
            <v>North Central</v>
          </cell>
          <cell r="B61" t="str">
            <v>Softwood</v>
          </cell>
          <cell r="C61" t="str">
            <v>Saw log</v>
          </cell>
          <cell r="D61">
            <v>59</v>
          </cell>
          <cell r="E61">
            <v>0.153</v>
          </cell>
          <cell r="F61">
            <v>0.22800000000000001</v>
          </cell>
          <cell r="G61">
            <v>0.379</v>
          </cell>
          <cell r="H61">
            <v>0.24</v>
          </cell>
        </row>
        <row r="62">
          <cell r="A62" t="str">
            <v>North Central</v>
          </cell>
          <cell r="B62" t="str">
            <v>Softwood</v>
          </cell>
          <cell r="C62" t="str">
            <v>Saw log</v>
          </cell>
          <cell r="D62">
            <v>60</v>
          </cell>
          <cell r="E62">
            <v>0.151</v>
          </cell>
          <cell r="F62">
            <v>0.22900000000000001</v>
          </cell>
          <cell r="G62">
            <v>0.379</v>
          </cell>
          <cell r="H62">
            <v>0.24099999999999999</v>
          </cell>
        </row>
        <row r="63">
          <cell r="A63" t="str">
            <v>North Central</v>
          </cell>
          <cell r="B63" t="str">
            <v>Softwood</v>
          </cell>
          <cell r="C63" t="str">
            <v>Saw log</v>
          </cell>
          <cell r="D63">
            <v>61</v>
          </cell>
          <cell r="E63">
            <v>0.14899999999999999</v>
          </cell>
          <cell r="F63">
            <v>0.23</v>
          </cell>
          <cell r="G63">
            <v>0.38</v>
          </cell>
          <cell r="H63">
            <v>0.24199999999999999</v>
          </cell>
        </row>
        <row r="64">
          <cell r="A64" t="str">
            <v>North Central</v>
          </cell>
          <cell r="B64" t="str">
            <v>Softwood</v>
          </cell>
          <cell r="C64" t="str">
            <v>Saw log</v>
          </cell>
          <cell r="D64">
            <v>62</v>
          </cell>
          <cell r="E64">
            <v>0.14699999999999999</v>
          </cell>
          <cell r="F64">
            <v>0.23100000000000001</v>
          </cell>
          <cell r="G64">
            <v>0.38</v>
          </cell>
          <cell r="H64">
            <v>0.24299999999999999</v>
          </cell>
        </row>
        <row r="65">
          <cell r="A65" t="str">
            <v>North Central</v>
          </cell>
          <cell r="B65" t="str">
            <v>Softwood</v>
          </cell>
          <cell r="C65" t="str">
            <v>Saw log</v>
          </cell>
          <cell r="D65">
            <v>63</v>
          </cell>
          <cell r="E65">
            <v>0.14499999999999999</v>
          </cell>
          <cell r="F65">
            <v>0.23100000000000001</v>
          </cell>
          <cell r="G65">
            <v>0.38</v>
          </cell>
          <cell r="H65">
            <v>0.24399999999999999</v>
          </cell>
        </row>
        <row r="66">
          <cell r="A66" t="str">
            <v>North Central</v>
          </cell>
          <cell r="B66" t="str">
            <v>Softwood</v>
          </cell>
          <cell r="C66" t="str">
            <v>Saw log</v>
          </cell>
          <cell r="D66">
            <v>64</v>
          </cell>
          <cell r="E66">
            <v>0.14299999999999999</v>
          </cell>
          <cell r="F66">
            <v>0.23200000000000001</v>
          </cell>
          <cell r="G66">
            <v>0.38100000000000001</v>
          </cell>
          <cell r="H66">
            <v>0.24399999999999999</v>
          </cell>
        </row>
        <row r="67">
          <cell r="A67" t="str">
            <v>North Central</v>
          </cell>
          <cell r="B67" t="str">
            <v>Softwood</v>
          </cell>
          <cell r="C67" t="str">
            <v>Saw log</v>
          </cell>
          <cell r="D67">
            <v>65</v>
          </cell>
          <cell r="E67">
            <v>0.14099999999999999</v>
          </cell>
          <cell r="F67">
            <v>0.23300000000000001</v>
          </cell>
          <cell r="G67">
            <v>0.38100000000000001</v>
          </cell>
          <cell r="H67">
            <v>0.245</v>
          </cell>
        </row>
        <row r="68">
          <cell r="A68" t="str">
            <v>North Central</v>
          </cell>
          <cell r="B68" t="str">
            <v>Softwood</v>
          </cell>
          <cell r="C68" t="str">
            <v>Saw log</v>
          </cell>
          <cell r="D68">
            <v>66</v>
          </cell>
          <cell r="E68">
            <v>0.13900000000000001</v>
          </cell>
          <cell r="F68">
            <v>0.23300000000000001</v>
          </cell>
          <cell r="G68">
            <v>0.38100000000000001</v>
          </cell>
          <cell r="H68">
            <v>0.246</v>
          </cell>
        </row>
        <row r="69">
          <cell r="A69" t="str">
            <v>North Central</v>
          </cell>
          <cell r="B69" t="str">
            <v>Softwood</v>
          </cell>
          <cell r="C69" t="str">
            <v>Saw log</v>
          </cell>
          <cell r="D69">
            <v>67</v>
          </cell>
          <cell r="E69">
            <v>0.13800000000000001</v>
          </cell>
          <cell r="F69">
            <v>0.23400000000000001</v>
          </cell>
          <cell r="G69">
            <v>0.38200000000000001</v>
          </cell>
          <cell r="H69">
            <v>0.247</v>
          </cell>
        </row>
        <row r="70">
          <cell r="A70" t="str">
            <v>North Central</v>
          </cell>
          <cell r="B70" t="str">
            <v>Softwood</v>
          </cell>
          <cell r="C70" t="str">
            <v>Saw log</v>
          </cell>
          <cell r="D70">
            <v>68</v>
          </cell>
          <cell r="E70">
            <v>0.13600000000000001</v>
          </cell>
          <cell r="F70">
            <v>0.23499999999999999</v>
          </cell>
          <cell r="G70">
            <v>0.38200000000000001</v>
          </cell>
          <cell r="H70">
            <v>0.248</v>
          </cell>
        </row>
        <row r="71">
          <cell r="A71" t="str">
            <v>North Central</v>
          </cell>
          <cell r="B71" t="str">
            <v>Softwood</v>
          </cell>
          <cell r="C71" t="str">
            <v>Saw log</v>
          </cell>
          <cell r="D71">
            <v>69</v>
          </cell>
          <cell r="E71">
            <v>0.13400000000000001</v>
          </cell>
          <cell r="F71">
            <v>0.23499999999999999</v>
          </cell>
          <cell r="G71">
            <v>0.38200000000000001</v>
          </cell>
          <cell r="H71">
            <v>0.248</v>
          </cell>
        </row>
        <row r="72">
          <cell r="A72" t="str">
            <v>North Central</v>
          </cell>
          <cell r="B72" t="str">
            <v>Softwood</v>
          </cell>
          <cell r="C72" t="str">
            <v>Saw log</v>
          </cell>
          <cell r="D72">
            <v>70</v>
          </cell>
          <cell r="E72">
            <v>0.13300000000000001</v>
          </cell>
          <cell r="F72">
            <v>0.23599999999999999</v>
          </cell>
          <cell r="G72">
            <v>0.38200000000000001</v>
          </cell>
          <cell r="H72">
            <v>0.249</v>
          </cell>
        </row>
        <row r="73">
          <cell r="A73" t="str">
            <v>North Central</v>
          </cell>
          <cell r="B73" t="str">
            <v>Softwood</v>
          </cell>
          <cell r="C73" t="str">
            <v>Saw log</v>
          </cell>
          <cell r="D73">
            <v>71</v>
          </cell>
          <cell r="E73">
            <v>0.13100000000000001</v>
          </cell>
          <cell r="F73">
            <v>0.23599999999999999</v>
          </cell>
          <cell r="G73">
            <v>0.38300000000000001</v>
          </cell>
          <cell r="H73">
            <v>0.25</v>
          </cell>
        </row>
        <row r="74">
          <cell r="A74" t="str">
            <v>North Central</v>
          </cell>
          <cell r="B74" t="str">
            <v>Softwood</v>
          </cell>
          <cell r="C74" t="str">
            <v>Saw log</v>
          </cell>
          <cell r="D74">
            <v>72</v>
          </cell>
          <cell r="E74">
            <v>0.129</v>
          </cell>
          <cell r="F74">
            <v>0.23699999999999999</v>
          </cell>
          <cell r="G74">
            <v>0.38300000000000001</v>
          </cell>
          <cell r="H74">
            <v>0.251</v>
          </cell>
        </row>
        <row r="75">
          <cell r="A75" t="str">
            <v>North Central</v>
          </cell>
          <cell r="B75" t="str">
            <v>Softwood</v>
          </cell>
          <cell r="C75" t="str">
            <v>Saw log</v>
          </cell>
          <cell r="D75">
            <v>73</v>
          </cell>
          <cell r="E75">
            <v>0.128</v>
          </cell>
          <cell r="F75">
            <v>0.23699999999999999</v>
          </cell>
          <cell r="G75">
            <v>0.38300000000000001</v>
          </cell>
          <cell r="H75">
            <v>0.252</v>
          </cell>
        </row>
        <row r="76">
          <cell r="A76" t="str">
            <v>North Central</v>
          </cell>
          <cell r="B76" t="str">
            <v>Softwood</v>
          </cell>
          <cell r="C76" t="str">
            <v>Saw log</v>
          </cell>
          <cell r="D76">
            <v>74</v>
          </cell>
          <cell r="E76">
            <v>0.126</v>
          </cell>
          <cell r="F76">
            <v>0.23799999999999999</v>
          </cell>
          <cell r="G76">
            <v>0.38300000000000001</v>
          </cell>
          <cell r="H76">
            <v>0.252</v>
          </cell>
        </row>
        <row r="77">
          <cell r="A77" t="str">
            <v>North Central</v>
          </cell>
          <cell r="B77" t="str">
            <v>Softwood</v>
          </cell>
          <cell r="C77" t="str">
            <v>Saw log</v>
          </cell>
          <cell r="D77">
            <v>75</v>
          </cell>
          <cell r="E77">
            <v>0.125</v>
          </cell>
          <cell r="F77">
            <v>0.23899999999999999</v>
          </cell>
          <cell r="G77">
            <v>0.38300000000000001</v>
          </cell>
          <cell r="H77">
            <v>0.253</v>
          </cell>
        </row>
        <row r="78">
          <cell r="A78" t="str">
            <v>North Central</v>
          </cell>
          <cell r="B78" t="str">
            <v>Softwood</v>
          </cell>
          <cell r="C78" t="str">
            <v>Saw log</v>
          </cell>
          <cell r="D78">
            <v>76</v>
          </cell>
          <cell r="E78">
            <v>0.124</v>
          </cell>
          <cell r="F78">
            <v>0.23899999999999999</v>
          </cell>
          <cell r="G78">
            <v>0.38400000000000001</v>
          </cell>
          <cell r="H78">
            <v>0.254</v>
          </cell>
        </row>
        <row r="79">
          <cell r="A79" t="str">
            <v>North Central</v>
          </cell>
          <cell r="B79" t="str">
            <v>Softwood</v>
          </cell>
          <cell r="C79" t="str">
            <v>Saw log</v>
          </cell>
          <cell r="D79">
            <v>77</v>
          </cell>
          <cell r="E79">
            <v>0.122</v>
          </cell>
          <cell r="F79">
            <v>0.24</v>
          </cell>
          <cell r="G79">
            <v>0.38400000000000001</v>
          </cell>
          <cell r="H79">
            <v>0.254</v>
          </cell>
        </row>
        <row r="80">
          <cell r="A80" t="str">
            <v>North Central</v>
          </cell>
          <cell r="B80" t="str">
            <v>Softwood</v>
          </cell>
          <cell r="C80" t="str">
            <v>Saw log</v>
          </cell>
          <cell r="D80">
            <v>78</v>
          </cell>
          <cell r="E80">
            <v>0.121</v>
          </cell>
          <cell r="F80">
            <v>0.24</v>
          </cell>
          <cell r="G80">
            <v>0.38400000000000001</v>
          </cell>
          <cell r="H80">
            <v>0.255</v>
          </cell>
        </row>
        <row r="81">
          <cell r="A81" t="str">
            <v>North Central</v>
          </cell>
          <cell r="B81" t="str">
            <v>Softwood</v>
          </cell>
          <cell r="C81" t="str">
            <v>Saw log</v>
          </cell>
          <cell r="D81">
            <v>79</v>
          </cell>
          <cell r="E81">
            <v>0.11899999999999999</v>
          </cell>
          <cell r="F81">
            <v>0.24099999999999999</v>
          </cell>
          <cell r="G81">
            <v>0.38400000000000001</v>
          </cell>
          <cell r="H81">
            <v>0.25600000000000001</v>
          </cell>
        </row>
        <row r="82">
          <cell r="A82" t="str">
            <v>North Central</v>
          </cell>
          <cell r="B82" t="str">
            <v>Softwood</v>
          </cell>
          <cell r="C82" t="str">
            <v>Saw log</v>
          </cell>
          <cell r="D82">
            <v>80</v>
          </cell>
          <cell r="E82">
            <v>0.11799999999999999</v>
          </cell>
          <cell r="F82">
            <v>0.24099999999999999</v>
          </cell>
          <cell r="G82">
            <v>0.38400000000000001</v>
          </cell>
          <cell r="H82">
            <v>0.25700000000000001</v>
          </cell>
        </row>
        <row r="83">
          <cell r="A83" t="str">
            <v>North Central</v>
          </cell>
          <cell r="B83" t="str">
            <v>Softwood</v>
          </cell>
          <cell r="C83" t="str">
            <v>Saw log</v>
          </cell>
          <cell r="D83">
            <v>81</v>
          </cell>
          <cell r="E83">
            <v>0.11700000000000001</v>
          </cell>
          <cell r="F83">
            <v>0.24199999999999999</v>
          </cell>
          <cell r="G83">
            <v>0.38400000000000001</v>
          </cell>
          <cell r="H83">
            <v>0.25700000000000001</v>
          </cell>
        </row>
        <row r="84">
          <cell r="A84" t="str">
            <v>North Central</v>
          </cell>
          <cell r="B84" t="str">
            <v>Softwood</v>
          </cell>
          <cell r="C84" t="str">
            <v>Saw log</v>
          </cell>
          <cell r="D84">
            <v>82</v>
          </cell>
          <cell r="E84">
            <v>0.115</v>
          </cell>
          <cell r="F84">
            <v>0.24199999999999999</v>
          </cell>
          <cell r="G84">
            <v>0.38400000000000001</v>
          </cell>
          <cell r="H84">
            <v>0.25800000000000001</v>
          </cell>
        </row>
        <row r="85">
          <cell r="A85" t="str">
            <v>North Central</v>
          </cell>
          <cell r="B85" t="str">
            <v>Softwood</v>
          </cell>
          <cell r="C85" t="str">
            <v>Saw log</v>
          </cell>
          <cell r="D85">
            <v>83</v>
          </cell>
          <cell r="E85">
            <v>0.114</v>
          </cell>
          <cell r="F85">
            <v>0.24299999999999999</v>
          </cell>
          <cell r="G85">
            <v>0.38400000000000001</v>
          </cell>
          <cell r="H85">
            <v>0.25900000000000001</v>
          </cell>
        </row>
        <row r="86">
          <cell r="A86" t="str">
            <v>North Central</v>
          </cell>
          <cell r="B86" t="str">
            <v>Softwood</v>
          </cell>
          <cell r="C86" t="str">
            <v>Saw log</v>
          </cell>
          <cell r="D86">
            <v>84</v>
          </cell>
          <cell r="E86">
            <v>0.113</v>
          </cell>
          <cell r="F86">
            <v>0.24299999999999999</v>
          </cell>
          <cell r="G86">
            <v>0.38500000000000001</v>
          </cell>
          <cell r="H86">
            <v>0.25900000000000001</v>
          </cell>
        </row>
        <row r="87">
          <cell r="A87" t="str">
            <v>North Central</v>
          </cell>
          <cell r="B87" t="str">
            <v>Softwood</v>
          </cell>
          <cell r="C87" t="str">
            <v>Saw log</v>
          </cell>
          <cell r="D87">
            <v>85</v>
          </cell>
          <cell r="E87">
            <v>0.112</v>
          </cell>
          <cell r="F87">
            <v>0.24399999999999999</v>
          </cell>
          <cell r="G87">
            <v>0.38500000000000001</v>
          </cell>
          <cell r="H87">
            <v>0.26</v>
          </cell>
        </row>
        <row r="88">
          <cell r="A88" t="str">
            <v>North Central</v>
          </cell>
          <cell r="B88" t="str">
            <v>Softwood</v>
          </cell>
          <cell r="C88" t="str">
            <v>Saw log</v>
          </cell>
          <cell r="D88">
            <v>86</v>
          </cell>
          <cell r="E88">
            <v>0.111</v>
          </cell>
          <cell r="F88">
            <v>0.24399999999999999</v>
          </cell>
          <cell r="G88">
            <v>0.38500000000000001</v>
          </cell>
          <cell r="H88">
            <v>0.26100000000000001</v>
          </cell>
        </row>
        <row r="89">
          <cell r="A89" t="str">
            <v>North Central</v>
          </cell>
          <cell r="B89" t="str">
            <v>Softwood</v>
          </cell>
          <cell r="C89" t="str">
            <v>Saw log</v>
          </cell>
          <cell r="D89">
            <v>87</v>
          </cell>
          <cell r="E89">
            <v>0.109</v>
          </cell>
          <cell r="F89">
            <v>0.245</v>
          </cell>
          <cell r="G89">
            <v>0.38500000000000001</v>
          </cell>
          <cell r="H89">
            <v>0.26100000000000001</v>
          </cell>
        </row>
        <row r="90">
          <cell r="A90" t="str">
            <v>North Central</v>
          </cell>
          <cell r="B90" t="str">
            <v>Softwood</v>
          </cell>
          <cell r="C90" t="str">
            <v>Saw log</v>
          </cell>
          <cell r="D90">
            <v>88</v>
          </cell>
          <cell r="E90">
            <v>0.108</v>
          </cell>
          <cell r="F90">
            <v>0.245</v>
          </cell>
          <cell r="G90">
            <v>0.38500000000000001</v>
          </cell>
          <cell r="H90">
            <v>0.26200000000000001</v>
          </cell>
        </row>
        <row r="91">
          <cell r="A91" t="str">
            <v>North Central</v>
          </cell>
          <cell r="B91" t="str">
            <v>Softwood</v>
          </cell>
          <cell r="C91" t="str">
            <v>Saw log</v>
          </cell>
          <cell r="D91">
            <v>89</v>
          </cell>
          <cell r="E91">
            <v>0.107</v>
          </cell>
          <cell r="F91">
            <v>0.246</v>
          </cell>
          <cell r="G91">
            <v>0.38500000000000001</v>
          </cell>
          <cell r="H91">
            <v>0.26300000000000001</v>
          </cell>
        </row>
        <row r="92">
          <cell r="A92" t="str">
            <v>North Central</v>
          </cell>
          <cell r="B92" t="str">
            <v>Softwood</v>
          </cell>
          <cell r="C92" t="str">
            <v>Saw log</v>
          </cell>
          <cell r="D92">
            <v>90</v>
          </cell>
          <cell r="E92">
            <v>0.106</v>
          </cell>
          <cell r="F92">
            <v>0.246</v>
          </cell>
          <cell r="G92">
            <v>0.38500000000000001</v>
          </cell>
          <cell r="H92">
            <v>0.26300000000000001</v>
          </cell>
        </row>
        <row r="93">
          <cell r="A93" t="str">
            <v>North Central</v>
          </cell>
          <cell r="B93" t="str">
            <v>Softwood</v>
          </cell>
          <cell r="C93" t="str">
            <v>Saw log</v>
          </cell>
          <cell r="D93">
            <v>91</v>
          </cell>
          <cell r="E93">
            <v>0.105</v>
          </cell>
          <cell r="F93">
            <v>0.246</v>
          </cell>
          <cell r="G93">
            <v>0.38500000000000001</v>
          </cell>
          <cell r="H93">
            <v>0.26400000000000001</v>
          </cell>
        </row>
        <row r="94">
          <cell r="A94" t="str">
            <v>North Central</v>
          </cell>
          <cell r="B94" t="str">
            <v>Softwood</v>
          </cell>
          <cell r="C94" t="str">
            <v>Saw log</v>
          </cell>
          <cell r="D94">
            <v>92</v>
          </cell>
          <cell r="E94">
            <v>0.104</v>
          </cell>
          <cell r="F94">
            <v>0.247</v>
          </cell>
          <cell r="G94">
            <v>0.38500000000000001</v>
          </cell>
          <cell r="H94">
            <v>0.26400000000000001</v>
          </cell>
        </row>
        <row r="95">
          <cell r="A95" t="str">
            <v>North Central</v>
          </cell>
          <cell r="B95" t="str">
            <v>Softwood</v>
          </cell>
          <cell r="C95" t="str">
            <v>Saw log</v>
          </cell>
          <cell r="D95">
            <v>93</v>
          </cell>
          <cell r="E95">
            <v>0.10299999999999999</v>
          </cell>
          <cell r="F95">
            <v>0.247</v>
          </cell>
          <cell r="G95">
            <v>0.38500000000000001</v>
          </cell>
          <cell r="H95">
            <v>0.26500000000000001</v>
          </cell>
        </row>
        <row r="96">
          <cell r="A96" t="str">
            <v>North Central</v>
          </cell>
          <cell r="B96" t="str">
            <v>Softwood</v>
          </cell>
          <cell r="C96" t="str">
            <v>Saw log</v>
          </cell>
          <cell r="D96">
            <v>94</v>
          </cell>
          <cell r="E96">
            <v>0.10199999999999999</v>
          </cell>
          <cell r="F96">
            <v>0.248</v>
          </cell>
          <cell r="G96">
            <v>0.38500000000000001</v>
          </cell>
          <cell r="H96">
            <v>0.26600000000000001</v>
          </cell>
        </row>
        <row r="97">
          <cell r="A97" t="str">
            <v>North Central</v>
          </cell>
          <cell r="B97" t="str">
            <v>Softwood</v>
          </cell>
          <cell r="C97" t="str">
            <v>Saw log</v>
          </cell>
          <cell r="D97">
            <v>95</v>
          </cell>
          <cell r="E97">
            <v>0.10100000000000001</v>
          </cell>
          <cell r="F97">
            <v>0.248</v>
          </cell>
          <cell r="G97">
            <v>0.38500000000000001</v>
          </cell>
          <cell r="H97">
            <v>0.26600000000000001</v>
          </cell>
        </row>
        <row r="98">
          <cell r="A98" t="str">
            <v>North Central</v>
          </cell>
          <cell r="B98" t="str">
            <v>Softwood</v>
          </cell>
          <cell r="C98" t="str">
            <v>Saw log</v>
          </cell>
          <cell r="D98">
            <v>96</v>
          </cell>
          <cell r="E98">
            <v>0.1</v>
          </cell>
          <cell r="F98">
            <v>0.249</v>
          </cell>
          <cell r="G98">
            <v>0.38500000000000001</v>
          </cell>
          <cell r="H98">
            <v>0.26700000000000002</v>
          </cell>
        </row>
        <row r="99">
          <cell r="A99" t="str">
            <v>North Central</v>
          </cell>
          <cell r="B99" t="str">
            <v>Softwood</v>
          </cell>
          <cell r="C99" t="str">
            <v>Saw log</v>
          </cell>
          <cell r="D99">
            <v>97</v>
          </cell>
          <cell r="E99">
            <v>9.9000000000000005E-2</v>
          </cell>
          <cell r="F99">
            <v>0.249</v>
          </cell>
          <cell r="G99">
            <v>0.38500000000000001</v>
          </cell>
          <cell r="H99">
            <v>0.26700000000000002</v>
          </cell>
        </row>
        <row r="100">
          <cell r="A100" t="str">
            <v>North Central</v>
          </cell>
          <cell r="B100" t="str">
            <v>Softwood</v>
          </cell>
          <cell r="C100" t="str">
            <v>Saw log</v>
          </cell>
          <cell r="D100">
            <v>98</v>
          </cell>
          <cell r="E100">
            <v>9.8000000000000004E-2</v>
          </cell>
          <cell r="F100">
            <v>0.249</v>
          </cell>
          <cell r="G100">
            <v>0.38500000000000001</v>
          </cell>
          <cell r="H100">
            <v>0.26800000000000002</v>
          </cell>
        </row>
        <row r="101">
          <cell r="A101" t="str">
            <v>North Central</v>
          </cell>
          <cell r="B101" t="str">
            <v>Softwood</v>
          </cell>
          <cell r="C101" t="str">
            <v>Saw log</v>
          </cell>
          <cell r="D101">
            <v>99</v>
          </cell>
          <cell r="E101">
            <v>9.7000000000000003E-2</v>
          </cell>
          <cell r="F101">
            <v>0.25</v>
          </cell>
          <cell r="G101">
            <v>0.38500000000000001</v>
          </cell>
          <cell r="H101">
            <v>0.26800000000000002</v>
          </cell>
        </row>
        <row r="102">
          <cell r="A102" t="str">
            <v>North Central</v>
          </cell>
          <cell r="B102" t="str">
            <v>Softwood</v>
          </cell>
          <cell r="C102" t="str">
            <v>Saw log</v>
          </cell>
          <cell r="D102">
            <v>100</v>
          </cell>
          <cell r="E102">
            <v>9.6000000000000002E-2</v>
          </cell>
          <cell r="F102">
            <v>0.25</v>
          </cell>
          <cell r="G102">
            <v>0.38500000000000001</v>
          </cell>
          <cell r="H102">
            <v>0.26900000000000002</v>
          </cell>
        </row>
        <row r="103">
          <cell r="A103" t="str">
            <v>North Central</v>
          </cell>
          <cell r="B103" t="str">
            <v>Softwood</v>
          </cell>
          <cell r="C103" t="str">
            <v>Pulpwood</v>
          </cell>
          <cell r="D103">
            <v>0</v>
          </cell>
          <cell r="E103">
            <v>0.51400000000000001</v>
          </cell>
          <cell r="F103">
            <v>0</v>
          </cell>
          <cell r="G103">
            <v>0.30499999999999999</v>
          </cell>
          <cell r="H103">
            <v>0.18</v>
          </cell>
        </row>
        <row r="104">
          <cell r="A104" t="str">
            <v>North Central</v>
          </cell>
          <cell r="B104" t="str">
            <v>Softwood</v>
          </cell>
          <cell r="C104" t="str">
            <v>Pulpwood</v>
          </cell>
          <cell r="D104">
            <v>1</v>
          </cell>
          <cell r="E104">
            <v>0.438</v>
          </cell>
          <cell r="F104">
            <v>2.5000000000000001E-2</v>
          </cell>
          <cell r="G104">
            <v>0.33200000000000002</v>
          </cell>
          <cell r="H104">
            <v>0.20399999999999999</v>
          </cell>
        </row>
        <row r="105">
          <cell r="A105" t="str">
            <v>North Central</v>
          </cell>
          <cell r="B105" t="str">
            <v>Softwood</v>
          </cell>
          <cell r="C105" t="str">
            <v>Pulpwood</v>
          </cell>
          <cell r="D105">
            <v>2</v>
          </cell>
          <cell r="E105">
            <v>0.374</v>
          </cell>
          <cell r="F105">
            <v>4.5999999999999999E-2</v>
          </cell>
          <cell r="G105">
            <v>0.35599999999999998</v>
          </cell>
          <cell r="H105">
            <v>0.223</v>
          </cell>
        </row>
        <row r="106">
          <cell r="A106" t="str">
            <v>North Central</v>
          </cell>
          <cell r="B106" t="str">
            <v>Softwood</v>
          </cell>
          <cell r="C106" t="str">
            <v>Pulpwood</v>
          </cell>
          <cell r="D106">
            <v>3</v>
          </cell>
          <cell r="E106">
            <v>0.32</v>
          </cell>
          <cell r="F106">
            <v>6.3E-2</v>
          </cell>
          <cell r="G106">
            <v>0.377</v>
          </cell>
          <cell r="H106">
            <v>0.24</v>
          </cell>
        </row>
        <row r="107">
          <cell r="A107" t="str">
            <v>North Central</v>
          </cell>
          <cell r="B107" t="str">
            <v>Softwood</v>
          </cell>
          <cell r="C107" t="str">
            <v>Pulpwood</v>
          </cell>
          <cell r="D107">
            <v>4</v>
          </cell>
          <cell r="E107">
            <v>0.27400000000000002</v>
          </cell>
          <cell r="F107">
            <v>7.6999999999999999E-2</v>
          </cell>
          <cell r="G107">
            <v>0.39600000000000002</v>
          </cell>
          <cell r="H107">
            <v>0.254</v>
          </cell>
        </row>
        <row r="108">
          <cell r="A108" t="str">
            <v>North Central</v>
          </cell>
          <cell r="B108" t="str">
            <v>Softwood</v>
          </cell>
          <cell r="C108" t="str">
            <v>Pulpwood</v>
          </cell>
          <cell r="D108">
            <v>5</v>
          </cell>
          <cell r="E108">
            <v>0.23499999999999999</v>
          </cell>
          <cell r="F108">
            <v>8.7999999999999995E-2</v>
          </cell>
          <cell r="G108">
            <v>0.41099999999999998</v>
          </cell>
          <cell r="H108">
            <v>0.26600000000000001</v>
          </cell>
        </row>
        <row r="109">
          <cell r="A109" t="str">
            <v>North Central</v>
          </cell>
          <cell r="B109" t="str">
            <v>Softwood</v>
          </cell>
          <cell r="C109" t="str">
            <v>Pulpwood</v>
          </cell>
          <cell r="D109">
            <v>6</v>
          </cell>
          <cell r="E109">
            <v>0.2</v>
          </cell>
          <cell r="F109">
            <v>9.7000000000000003E-2</v>
          </cell>
          <cell r="G109">
            <v>0.42499999999999999</v>
          </cell>
          <cell r="H109">
            <v>0.27800000000000002</v>
          </cell>
        </row>
        <row r="110">
          <cell r="A110" t="str">
            <v>North Central</v>
          </cell>
          <cell r="B110" t="str">
            <v>Softwood</v>
          </cell>
          <cell r="C110" t="str">
            <v>Pulpwood</v>
          </cell>
          <cell r="D110">
            <v>7</v>
          </cell>
          <cell r="E110">
            <v>0.17</v>
          </cell>
          <cell r="F110">
            <v>0.105</v>
          </cell>
          <cell r="G110">
            <v>0.437</v>
          </cell>
          <cell r="H110">
            <v>0.28799999999999998</v>
          </cell>
        </row>
        <row r="111">
          <cell r="A111" t="str">
            <v>North Central</v>
          </cell>
          <cell r="B111" t="str">
            <v>Softwood</v>
          </cell>
          <cell r="C111" t="str">
            <v>Pulpwood</v>
          </cell>
          <cell r="D111">
            <v>8</v>
          </cell>
          <cell r="E111">
            <v>0.14299999999999999</v>
          </cell>
          <cell r="F111">
            <v>0.112</v>
          </cell>
          <cell r="G111">
            <v>0.44800000000000001</v>
          </cell>
          <cell r="H111">
            <v>0.29699999999999999</v>
          </cell>
        </row>
        <row r="112">
          <cell r="A112" t="str">
            <v>North Central</v>
          </cell>
          <cell r="B112" t="str">
            <v>Softwood</v>
          </cell>
          <cell r="C112" t="str">
            <v>Pulpwood</v>
          </cell>
          <cell r="D112">
            <v>9</v>
          </cell>
          <cell r="E112">
            <v>0.11799999999999999</v>
          </cell>
          <cell r="F112">
            <v>0.11799999999999999</v>
          </cell>
          <cell r="G112">
            <v>0.45800000000000002</v>
          </cell>
          <cell r="H112">
            <v>0.30599999999999999</v>
          </cell>
        </row>
        <row r="113">
          <cell r="A113" t="str">
            <v>North Central</v>
          </cell>
          <cell r="B113" t="str">
            <v>Softwood</v>
          </cell>
          <cell r="C113" t="str">
            <v>Pulpwood</v>
          </cell>
          <cell r="D113">
            <v>10</v>
          </cell>
          <cell r="E113">
            <v>9.6000000000000002E-2</v>
          </cell>
          <cell r="F113">
            <v>0.122</v>
          </cell>
          <cell r="G113">
            <v>0.46700000000000003</v>
          </cell>
          <cell r="H113">
            <v>0.314</v>
          </cell>
        </row>
        <row r="114">
          <cell r="A114" t="str">
            <v>North Central</v>
          </cell>
          <cell r="B114" t="str">
            <v>Softwood</v>
          </cell>
          <cell r="C114" t="str">
            <v>Pulpwood</v>
          </cell>
          <cell r="D114">
            <v>11</v>
          </cell>
          <cell r="E114">
            <v>7.9000000000000001E-2</v>
          </cell>
          <cell r="F114">
            <v>0.125</v>
          </cell>
          <cell r="G114">
            <v>0.47399999999999998</v>
          </cell>
          <cell r="H114">
            <v>0.32100000000000001</v>
          </cell>
        </row>
        <row r="115">
          <cell r="A115" t="str">
            <v>North Central</v>
          </cell>
          <cell r="B115" t="str">
            <v>Softwood</v>
          </cell>
          <cell r="C115" t="str">
            <v>Pulpwood</v>
          </cell>
          <cell r="D115">
            <v>12</v>
          </cell>
          <cell r="E115">
            <v>6.6000000000000003E-2</v>
          </cell>
          <cell r="F115">
            <v>0.127</v>
          </cell>
          <cell r="G115">
            <v>0.48</v>
          </cell>
          <cell r="H115">
            <v>0.32700000000000001</v>
          </cell>
        </row>
        <row r="116">
          <cell r="A116" t="str">
            <v>North Central</v>
          </cell>
          <cell r="B116" t="str">
            <v>Softwood</v>
          </cell>
          <cell r="C116" t="str">
            <v>Pulpwood</v>
          </cell>
          <cell r="D116">
            <v>13</v>
          </cell>
          <cell r="E116">
            <v>5.5E-2</v>
          </cell>
          <cell r="F116">
            <v>0.128</v>
          </cell>
          <cell r="G116">
            <v>0.48499999999999999</v>
          </cell>
          <cell r="H116">
            <v>0.33200000000000002</v>
          </cell>
        </row>
        <row r="117">
          <cell r="A117" t="str">
            <v>North Central</v>
          </cell>
          <cell r="B117" t="str">
            <v>Softwood</v>
          </cell>
          <cell r="C117" t="str">
            <v>Pulpwood</v>
          </cell>
          <cell r="D117">
            <v>14</v>
          </cell>
          <cell r="E117">
            <v>4.7E-2</v>
          </cell>
          <cell r="F117">
            <v>0.128</v>
          </cell>
          <cell r="G117">
            <v>0.48899999999999999</v>
          </cell>
          <cell r="H117">
            <v>0.33600000000000002</v>
          </cell>
        </row>
        <row r="118">
          <cell r="A118" t="str">
            <v>North Central</v>
          </cell>
          <cell r="B118" t="str">
            <v>Softwood</v>
          </cell>
          <cell r="C118" t="str">
            <v>Pulpwood</v>
          </cell>
          <cell r="D118">
            <v>15</v>
          </cell>
          <cell r="E118">
            <v>4.1000000000000002E-2</v>
          </cell>
          <cell r="F118">
            <v>0.127</v>
          </cell>
          <cell r="G118">
            <v>0.49099999999999999</v>
          </cell>
          <cell r="H118">
            <v>0.34</v>
          </cell>
        </row>
        <row r="119">
          <cell r="A119" t="str">
            <v>North Central</v>
          </cell>
          <cell r="B119" t="str">
            <v>Softwood</v>
          </cell>
          <cell r="C119" t="str">
            <v>Pulpwood</v>
          </cell>
          <cell r="D119">
            <v>16</v>
          </cell>
          <cell r="E119">
            <v>3.5999999999999997E-2</v>
          </cell>
          <cell r="F119">
            <v>0.126</v>
          </cell>
          <cell r="G119">
            <v>0.49399999999999999</v>
          </cell>
          <cell r="H119">
            <v>0.34399999999999997</v>
          </cell>
        </row>
        <row r="120">
          <cell r="A120" t="str">
            <v>North Central</v>
          </cell>
          <cell r="B120" t="str">
            <v>Softwood</v>
          </cell>
          <cell r="C120" t="str">
            <v>Pulpwood</v>
          </cell>
          <cell r="D120">
            <v>17</v>
          </cell>
          <cell r="E120">
            <v>3.2000000000000001E-2</v>
          </cell>
          <cell r="F120">
            <v>0.125</v>
          </cell>
          <cell r="G120">
            <v>0.496</v>
          </cell>
          <cell r="H120">
            <v>0.34699999999999998</v>
          </cell>
        </row>
        <row r="121">
          <cell r="A121" t="str">
            <v>North Central</v>
          </cell>
          <cell r="B121" t="str">
            <v>Softwood</v>
          </cell>
          <cell r="C121" t="str">
            <v>Pulpwood</v>
          </cell>
          <cell r="D121">
            <v>18</v>
          </cell>
          <cell r="E121">
            <v>2.9000000000000001E-2</v>
          </cell>
          <cell r="F121">
            <v>0.124</v>
          </cell>
          <cell r="G121">
            <v>0.497</v>
          </cell>
          <cell r="H121">
            <v>0.34899999999999998</v>
          </cell>
        </row>
        <row r="122">
          <cell r="A122" t="str">
            <v>North Central</v>
          </cell>
          <cell r="B122" t="str">
            <v>Softwood</v>
          </cell>
          <cell r="C122" t="str">
            <v>Pulpwood</v>
          </cell>
          <cell r="D122">
            <v>19</v>
          </cell>
          <cell r="E122">
            <v>2.7E-2</v>
          </cell>
          <cell r="F122">
            <v>0.123</v>
          </cell>
          <cell r="G122">
            <v>0.499</v>
          </cell>
          <cell r="H122">
            <v>0.35199999999999998</v>
          </cell>
        </row>
        <row r="123">
          <cell r="A123" t="str">
            <v>North Central</v>
          </cell>
          <cell r="B123" t="str">
            <v>Softwood</v>
          </cell>
          <cell r="C123" t="str">
            <v>Pulpwood</v>
          </cell>
          <cell r="D123">
            <v>20</v>
          </cell>
          <cell r="E123">
            <v>2.4E-2</v>
          </cell>
          <cell r="F123">
            <v>0.121</v>
          </cell>
          <cell r="G123">
            <v>0.5</v>
          </cell>
          <cell r="H123">
            <v>0.35399999999999998</v>
          </cell>
        </row>
        <row r="124">
          <cell r="A124" t="str">
            <v>North Central</v>
          </cell>
          <cell r="B124" t="str">
            <v>Softwood</v>
          </cell>
          <cell r="C124" t="str">
            <v>Pulpwood</v>
          </cell>
          <cell r="D124">
            <v>21</v>
          </cell>
          <cell r="E124">
            <v>2.3E-2</v>
          </cell>
          <cell r="F124">
            <v>0.12</v>
          </cell>
          <cell r="G124">
            <v>0.501</v>
          </cell>
          <cell r="H124">
            <v>0.35699999999999998</v>
          </cell>
        </row>
        <row r="125">
          <cell r="A125" t="str">
            <v>North Central</v>
          </cell>
          <cell r="B125" t="str">
            <v>Softwood</v>
          </cell>
          <cell r="C125" t="str">
            <v>Pulpwood</v>
          </cell>
          <cell r="D125">
            <v>22</v>
          </cell>
          <cell r="E125">
            <v>2.1999999999999999E-2</v>
          </cell>
          <cell r="F125">
            <v>0.11799999999999999</v>
          </cell>
          <cell r="G125">
            <v>0.502</v>
          </cell>
          <cell r="H125">
            <v>0.35899999999999999</v>
          </cell>
        </row>
        <row r="126">
          <cell r="A126" t="str">
            <v>North Central</v>
          </cell>
          <cell r="B126" t="str">
            <v>Softwood</v>
          </cell>
          <cell r="C126" t="str">
            <v>Pulpwood</v>
          </cell>
          <cell r="D126">
            <v>23</v>
          </cell>
          <cell r="E126">
            <v>2.1000000000000001E-2</v>
          </cell>
          <cell r="F126">
            <v>0.11600000000000001</v>
          </cell>
          <cell r="G126">
            <v>0.502</v>
          </cell>
          <cell r="H126">
            <v>0.36</v>
          </cell>
        </row>
        <row r="127">
          <cell r="A127" t="str">
            <v>North Central</v>
          </cell>
          <cell r="B127" t="str">
            <v>Softwood</v>
          </cell>
          <cell r="C127" t="str">
            <v>Pulpwood</v>
          </cell>
          <cell r="D127">
            <v>24</v>
          </cell>
          <cell r="E127">
            <v>0.02</v>
          </cell>
          <cell r="F127">
            <v>0.115</v>
          </cell>
          <cell r="G127">
            <v>0.503</v>
          </cell>
          <cell r="H127">
            <v>0.36199999999999999</v>
          </cell>
        </row>
        <row r="128">
          <cell r="A128" t="str">
            <v>North Central</v>
          </cell>
          <cell r="B128" t="str">
            <v>Softwood</v>
          </cell>
          <cell r="C128" t="str">
            <v>Pulpwood</v>
          </cell>
          <cell r="D128">
            <v>25</v>
          </cell>
          <cell r="E128">
            <v>0.02</v>
          </cell>
          <cell r="F128">
            <v>0.113</v>
          </cell>
          <cell r="G128">
            <v>0.503</v>
          </cell>
          <cell r="H128">
            <v>0.36399999999999999</v>
          </cell>
        </row>
        <row r="129">
          <cell r="A129" t="str">
            <v>North Central</v>
          </cell>
          <cell r="B129" t="str">
            <v>Softwood</v>
          </cell>
          <cell r="C129" t="str">
            <v>Pulpwood</v>
          </cell>
          <cell r="D129">
            <v>26</v>
          </cell>
          <cell r="E129">
            <v>1.9E-2</v>
          </cell>
          <cell r="F129">
            <v>0.112</v>
          </cell>
          <cell r="G129">
            <v>0.503</v>
          </cell>
          <cell r="H129">
            <v>0.36599999999999999</v>
          </cell>
        </row>
        <row r="130">
          <cell r="A130" t="str">
            <v>North Central</v>
          </cell>
          <cell r="B130" t="str">
            <v>Softwood</v>
          </cell>
          <cell r="C130" t="str">
            <v>Pulpwood</v>
          </cell>
          <cell r="D130">
            <v>27</v>
          </cell>
          <cell r="E130">
            <v>1.9E-2</v>
          </cell>
          <cell r="F130">
            <v>0.111</v>
          </cell>
          <cell r="G130">
            <v>0.504</v>
          </cell>
          <cell r="H130">
            <v>0.36699999999999999</v>
          </cell>
        </row>
        <row r="131">
          <cell r="A131" t="str">
            <v>North Central</v>
          </cell>
          <cell r="B131" t="str">
            <v>Softwood</v>
          </cell>
          <cell r="C131" t="str">
            <v>Pulpwood</v>
          </cell>
          <cell r="D131">
            <v>28</v>
          </cell>
          <cell r="E131">
            <v>1.7999999999999999E-2</v>
          </cell>
          <cell r="F131">
            <v>0.109</v>
          </cell>
          <cell r="G131">
            <v>0.504</v>
          </cell>
          <cell r="H131">
            <v>0.36899999999999999</v>
          </cell>
        </row>
        <row r="132">
          <cell r="A132" t="str">
            <v>North Central</v>
          </cell>
          <cell r="B132" t="str">
            <v>Softwood</v>
          </cell>
          <cell r="C132" t="str">
            <v>Pulpwood</v>
          </cell>
          <cell r="D132">
            <v>29</v>
          </cell>
          <cell r="E132">
            <v>1.7999999999999999E-2</v>
          </cell>
          <cell r="F132">
            <v>0.108</v>
          </cell>
          <cell r="G132">
            <v>0.504</v>
          </cell>
          <cell r="H132">
            <v>0.37</v>
          </cell>
        </row>
        <row r="133">
          <cell r="A133" t="str">
            <v>North Central</v>
          </cell>
          <cell r="B133" t="str">
            <v>Softwood</v>
          </cell>
          <cell r="C133" t="str">
            <v>Pulpwood</v>
          </cell>
          <cell r="D133">
            <v>30</v>
          </cell>
          <cell r="E133">
            <v>1.7999999999999999E-2</v>
          </cell>
          <cell r="F133">
            <v>0.107</v>
          </cell>
          <cell r="G133">
            <v>0.504</v>
          </cell>
          <cell r="H133">
            <v>0.372</v>
          </cell>
        </row>
        <row r="134">
          <cell r="A134" t="str">
            <v>North Central</v>
          </cell>
          <cell r="B134" t="str">
            <v>Softwood</v>
          </cell>
          <cell r="C134" t="str">
            <v>Pulpwood</v>
          </cell>
          <cell r="D134">
            <v>31</v>
          </cell>
          <cell r="E134">
            <v>1.7000000000000001E-2</v>
          </cell>
          <cell r="F134">
            <v>0.105</v>
          </cell>
          <cell r="G134">
            <v>0.504</v>
          </cell>
          <cell r="H134">
            <v>0.373</v>
          </cell>
        </row>
        <row r="135">
          <cell r="A135" t="str">
            <v>North Central</v>
          </cell>
          <cell r="B135" t="str">
            <v>Softwood</v>
          </cell>
          <cell r="C135" t="str">
            <v>Pulpwood</v>
          </cell>
          <cell r="D135">
            <v>32</v>
          </cell>
          <cell r="E135">
            <v>1.7000000000000001E-2</v>
          </cell>
          <cell r="F135">
            <v>0.104</v>
          </cell>
          <cell r="G135">
            <v>0.504</v>
          </cell>
          <cell r="H135">
            <v>0.374</v>
          </cell>
        </row>
        <row r="136">
          <cell r="A136" t="str">
            <v>North Central</v>
          </cell>
          <cell r="B136" t="str">
            <v>Softwood</v>
          </cell>
          <cell r="C136" t="str">
            <v>Pulpwood</v>
          </cell>
          <cell r="D136">
            <v>33</v>
          </cell>
          <cell r="E136">
            <v>1.7000000000000001E-2</v>
          </cell>
          <cell r="F136">
            <v>0.10299999999999999</v>
          </cell>
          <cell r="G136">
            <v>0.504</v>
          </cell>
          <cell r="H136">
            <v>0.376</v>
          </cell>
        </row>
        <row r="137">
          <cell r="A137" t="str">
            <v>North Central</v>
          </cell>
          <cell r="B137" t="str">
            <v>Softwood</v>
          </cell>
          <cell r="C137" t="str">
            <v>Pulpwood</v>
          </cell>
          <cell r="D137">
            <v>34</v>
          </cell>
          <cell r="E137">
            <v>1.7000000000000001E-2</v>
          </cell>
          <cell r="F137">
            <v>0.10199999999999999</v>
          </cell>
          <cell r="G137">
            <v>0.504</v>
          </cell>
          <cell r="H137">
            <v>0.377</v>
          </cell>
        </row>
        <row r="138">
          <cell r="A138" t="str">
            <v>North Central</v>
          </cell>
          <cell r="B138" t="str">
            <v>Softwood</v>
          </cell>
          <cell r="C138" t="str">
            <v>Pulpwood</v>
          </cell>
          <cell r="D138">
            <v>35</v>
          </cell>
          <cell r="E138">
            <v>1.6E-2</v>
          </cell>
          <cell r="F138">
            <v>0.10100000000000001</v>
          </cell>
          <cell r="G138">
            <v>0.504</v>
          </cell>
          <cell r="H138">
            <v>0.378</v>
          </cell>
        </row>
        <row r="139">
          <cell r="A139" t="str">
            <v>North Central</v>
          </cell>
          <cell r="B139" t="str">
            <v>Softwood</v>
          </cell>
          <cell r="C139" t="str">
            <v>Pulpwood</v>
          </cell>
          <cell r="D139">
            <v>36</v>
          </cell>
          <cell r="E139">
            <v>1.6E-2</v>
          </cell>
          <cell r="F139">
            <v>0.1</v>
          </cell>
          <cell r="G139">
            <v>0.504</v>
          </cell>
          <cell r="H139">
            <v>0.379</v>
          </cell>
        </row>
        <row r="140">
          <cell r="A140" t="str">
            <v>North Central</v>
          </cell>
          <cell r="B140" t="str">
            <v>Softwood</v>
          </cell>
          <cell r="C140" t="str">
            <v>Pulpwood</v>
          </cell>
          <cell r="D140">
            <v>37</v>
          </cell>
          <cell r="E140">
            <v>1.6E-2</v>
          </cell>
          <cell r="F140">
            <v>9.9000000000000005E-2</v>
          </cell>
          <cell r="G140">
            <v>0.504</v>
          </cell>
          <cell r="H140">
            <v>0.38</v>
          </cell>
        </row>
        <row r="141">
          <cell r="A141" t="str">
            <v>North Central</v>
          </cell>
          <cell r="B141" t="str">
            <v>Softwood</v>
          </cell>
          <cell r="C141" t="str">
            <v>Pulpwood</v>
          </cell>
          <cell r="D141">
            <v>38</v>
          </cell>
          <cell r="E141">
            <v>1.6E-2</v>
          </cell>
          <cell r="F141">
            <v>9.9000000000000005E-2</v>
          </cell>
          <cell r="G141">
            <v>0.504</v>
          </cell>
          <cell r="H141">
            <v>0.38100000000000001</v>
          </cell>
        </row>
        <row r="142">
          <cell r="A142" t="str">
            <v>North Central</v>
          </cell>
          <cell r="B142" t="str">
            <v>Softwood</v>
          </cell>
          <cell r="C142" t="str">
            <v>Pulpwood</v>
          </cell>
          <cell r="D142">
            <v>39</v>
          </cell>
          <cell r="E142">
            <v>1.4999999999999999E-2</v>
          </cell>
          <cell r="F142">
            <v>9.8000000000000004E-2</v>
          </cell>
          <cell r="G142">
            <v>0.504</v>
          </cell>
          <cell r="H142">
            <v>0.38200000000000001</v>
          </cell>
        </row>
        <row r="143">
          <cell r="A143" t="str">
            <v>North Central</v>
          </cell>
          <cell r="B143" t="str">
            <v>Softwood</v>
          </cell>
          <cell r="C143" t="str">
            <v>Pulpwood</v>
          </cell>
          <cell r="D143">
            <v>40</v>
          </cell>
          <cell r="E143">
            <v>1.4999999999999999E-2</v>
          </cell>
          <cell r="F143">
            <v>9.7000000000000003E-2</v>
          </cell>
          <cell r="G143">
            <v>0.504</v>
          </cell>
          <cell r="H143">
            <v>0.38300000000000001</v>
          </cell>
        </row>
        <row r="144">
          <cell r="A144" t="str">
            <v>North Central</v>
          </cell>
          <cell r="B144" t="str">
            <v>Softwood</v>
          </cell>
          <cell r="C144" t="str">
            <v>Pulpwood</v>
          </cell>
          <cell r="D144">
            <v>41</v>
          </cell>
          <cell r="E144">
            <v>1.4999999999999999E-2</v>
          </cell>
          <cell r="F144">
            <v>9.6000000000000002E-2</v>
          </cell>
          <cell r="G144">
            <v>0.504</v>
          </cell>
          <cell r="H144">
            <v>0.38400000000000001</v>
          </cell>
        </row>
        <row r="145">
          <cell r="A145" t="str">
            <v>North Central</v>
          </cell>
          <cell r="B145" t="str">
            <v>Softwood</v>
          </cell>
          <cell r="C145" t="str">
            <v>Pulpwood</v>
          </cell>
          <cell r="D145">
            <v>42</v>
          </cell>
          <cell r="E145">
            <v>1.4999999999999999E-2</v>
          </cell>
          <cell r="F145">
            <v>9.6000000000000002E-2</v>
          </cell>
          <cell r="G145">
            <v>0.504</v>
          </cell>
          <cell r="H145">
            <v>0.38500000000000001</v>
          </cell>
        </row>
        <row r="146">
          <cell r="A146" t="str">
            <v>North Central</v>
          </cell>
          <cell r="B146" t="str">
            <v>Softwood</v>
          </cell>
          <cell r="C146" t="str">
            <v>Pulpwood</v>
          </cell>
          <cell r="D146">
            <v>43</v>
          </cell>
          <cell r="E146">
            <v>1.4999999999999999E-2</v>
          </cell>
          <cell r="F146">
            <v>9.5000000000000001E-2</v>
          </cell>
          <cell r="G146">
            <v>0.504</v>
          </cell>
          <cell r="H146">
            <v>0.38600000000000001</v>
          </cell>
        </row>
        <row r="147">
          <cell r="A147" t="str">
            <v>North Central</v>
          </cell>
          <cell r="B147" t="str">
            <v>Softwood</v>
          </cell>
          <cell r="C147" t="str">
            <v>Pulpwood</v>
          </cell>
          <cell r="D147">
            <v>44</v>
          </cell>
          <cell r="E147">
            <v>1.4999999999999999E-2</v>
          </cell>
          <cell r="F147">
            <v>9.4E-2</v>
          </cell>
          <cell r="G147">
            <v>0.504</v>
          </cell>
          <cell r="H147">
            <v>0.38700000000000001</v>
          </cell>
        </row>
        <row r="148">
          <cell r="A148" t="str">
            <v>North Central</v>
          </cell>
          <cell r="B148" t="str">
            <v>Softwood</v>
          </cell>
          <cell r="C148" t="str">
            <v>Pulpwood</v>
          </cell>
          <cell r="D148">
            <v>45</v>
          </cell>
          <cell r="E148">
            <v>1.4E-2</v>
          </cell>
          <cell r="F148">
            <v>9.4E-2</v>
          </cell>
          <cell r="G148">
            <v>0.504</v>
          </cell>
          <cell r="H148">
            <v>0.38700000000000001</v>
          </cell>
        </row>
        <row r="149">
          <cell r="A149" t="str">
            <v>North Central</v>
          </cell>
          <cell r="B149" t="str">
            <v>Softwood</v>
          </cell>
          <cell r="C149" t="str">
            <v>Pulpwood</v>
          </cell>
          <cell r="D149">
            <v>46</v>
          </cell>
          <cell r="E149">
            <v>1.4E-2</v>
          </cell>
          <cell r="F149">
            <v>9.2999999999999999E-2</v>
          </cell>
          <cell r="G149">
            <v>0.504</v>
          </cell>
          <cell r="H149">
            <v>0.38800000000000001</v>
          </cell>
        </row>
        <row r="150">
          <cell r="A150" t="str">
            <v>North Central</v>
          </cell>
          <cell r="B150" t="str">
            <v>Softwood</v>
          </cell>
          <cell r="C150" t="str">
            <v>Pulpwood</v>
          </cell>
          <cell r="D150">
            <v>47</v>
          </cell>
          <cell r="E150">
            <v>1.4E-2</v>
          </cell>
          <cell r="F150">
            <v>9.2999999999999999E-2</v>
          </cell>
          <cell r="G150">
            <v>0.504</v>
          </cell>
          <cell r="H150">
            <v>0.38900000000000001</v>
          </cell>
        </row>
        <row r="151">
          <cell r="A151" t="str">
            <v>North Central</v>
          </cell>
          <cell r="B151" t="str">
            <v>Softwood</v>
          </cell>
          <cell r="C151" t="str">
            <v>Pulpwood</v>
          </cell>
          <cell r="D151">
            <v>48</v>
          </cell>
          <cell r="E151">
            <v>1.4E-2</v>
          </cell>
          <cell r="F151">
            <v>9.1999999999999998E-2</v>
          </cell>
          <cell r="G151">
            <v>0.504</v>
          </cell>
          <cell r="H151">
            <v>0.38900000000000001</v>
          </cell>
        </row>
        <row r="152">
          <cell r="A152" t="str">
            <v>North Central</v>
          </cell>
          <cell r="B152" t="str">
            <v>Softwood</v>
          </cell>
          <cell r="C152" t="str">
            <v>Pulpwood</v>
          </cell>
          <cell r="D152">
            <v>49</v>
          </cell>
          <cell r="E152">
            <v>1.4E-2</v>
          </cell>
          <cell r="F152">
            <v>9.1999999999999998E-2</v>
          </cell>
          <cell r="G152">
            <v>0.504</v>
          </cell>
          <cell r="H152">
            <v>0.39</v>
          </cell>
        </row>
        <row r="153">
          <cell r="A153" t="str">
            <v>North Central</v>
          </cell>
          <cell r="B153" t="str">
            <v>Softwood</v>
          </cell>
          <cell r="C153" t="str">
            <v>Pulpwood</v>
          </cell>
          <cell r="D153">
            <v>50</v>
          </cell>
          <cell r="E153">
            <v>1.4E-2</v>
          </cell>
          <cell r="F153">
            <v>9.0999999999999998E-2</v>
          </cell>
          <cell r="G153">
            <v>0.504</v>
          </cell>
          <cell r="H153">
            <v>0.39100000000000001</v>
          </cell>
        </row>
        <row r="154">
          <cell r="A154" t="str">
            <v>North Central</v>
          </cell>
          <cell r="B154" t="str">
            <v>Softwood</v>
          </cell>
          <cell r="C154" t="str">
            <v>Pulpwood</v>
          </cell>
          <cell r="D154">
            <v>51</v>
          </cell>
          <cell r="E154">
            <v>1.2999999999999999E-2</v>
          </cell>
          <cell r="F154">
            <v>9.0999999999999998E-2</v>
          </cell>
          <cell r="G154">
            <v>0.504</v>
          </cell>
          <cell r="H154">
            <v>0.39100000000000001</v>
          </cell>
        </row>
        <row r="155">
          <cell r="A155" t="str">
            <v>North Central</v>
          </cell>
          <cell r="B155" t="str">
            <v>Softwood</v>
          </cell>
          <cell r="C155" t="str">
            <v>Pulpwood</v>
          </cell>
          <cell r="D155">
            <v>52</v>
          </cell>
          <cell r="E155">
            <v>1.2999999999999999E-2</v>
          </cell>
          <cell r="F155">
            <v>9.0999999999999998E-2</v>
          </cell>
          <cell r="G155">
            <v>0.504</v>
          </cell>
          <cell r="H155">
            <v>0.39200000000000002</v>
          </cell>
        </row>
        <row r="156">
          <cell r="A156" t="str">
            <v>North Central</v>
          </cell>
          <cell r="B156" t="str">
            <v>Softwood</v>
          </cell>
          <cell r="C156" t="str">
            <v>Pulpwood</v>
          </cell>
          <cell r="D156">
            <v>53</v>
          </cell>
          <cell r="E156">
            <v>1.2999999999999999E-2</v>
          </cell>
          <cell r="F156">
            <v>0.09</v>
          </cell>
          <cell r="G156">
            <v>0.504</v>
          </cell>
          <cell r="H156">
            <v>0.39200000000000002</v>
          </cell>
        </row>
        <row r="157">
          <cell r="A157" t="str">
            <v>North Central</v>
          </cell>
          <cell r="B157" t="str">
            <v>Softwood</v>
          </cell>
          <cell r="C157" t="str">
            <v>Pulpwood</v>
          </cell>
          <cell r="D157">
            <v>54</v>
          </cell>
          <cell r="E157">
            <v>1.2999999999999999E-2</v>
          </cell>
          <cell r="F157">
            <v>0.09</v>
          </cell>
          <cell r="G157">
            <v>0.504</v>
          </cell>
          <cell r="H157">
            <v>0.39300000000000002</v>
          </cell>
        </row>
        <row r="158">
          <cell r="A158" t="str">
            <v>North Central</v>
          </cell>
          <cell r="B158" t="str">
            <v>Softwood</v>
          </cell>
          <cell r="C158" t="str">
            <v>Pulpwood</v>
          </cell>
          <cell r="D158">
            <v>55</v>
          </cell>
          <cell r="E158">
            <v>1.2999999999999999E-2</v>
          </cell>
          <cell r="F158">
            <v>8.8999999999999996E-2</v>
          </cell>
          <cell r="G158">
            <v>0.504</v>
          </cell>
          <cell r="H158">
            <v>0.39300000000000002</v>
          </cell>
        </row>
        <row r="159">
          <cell r="A159" t="str">
            <v>North Central</v>
          </cell>
          <cell r="B159" t="str">
            <v>Softwood</v>
          </cell>
          <cell r="C159" t="str">
            <v>Pulpwood</v>
          </cell>
          <cell r="D159">
            <v>56</v>
          </cell>
          <cell r="E159">
            <v>1.2999999999999999E-2</v>
          </cell>
          <cell r="F159">
            <v>8.8999999999999996E-2</v>
          </cell>
          <cell r="G159">
            <v>0.504</v>
          </cell>
          <cell r="H159">
            <v>0.39400000000000002</v>
          </cell>
        </row>
        <row r="160">
          <cell r="A160" t="str">
            <v>North Central</v>
          </cell>
          <cell r="B160" t="str">
            <v>Softwood</v>
          </cell>
          <cell r="C160" t="str">
            <v>Pulpwood</v>
          </cell>
          <cell r="D160">
            <v>57</v>
          </cell>
          <cell r="E160">
            <v>1.2999999999999999E-2</v>
          </cell>
          <cell r="F160">
            <v>8.8999999999999996E-2</v>
          </cell>
          <cell r="G160">
            <v>0.504</v>
          </cell>
          <cell r="H160">
            <v>0.39400000000000002</v>
          </cell>
        </row>
        <row r="161">
          <cell r="A161" t="str">
            <v>North Central</v>
          </cell>
          <cell r="B161" t="str">
            <v>Softwood</v>
          </cell>
          <cell r="C161" t="str">
            <v>Pulpwood</v>
          </cell>
          <cell r="D161">
            <v>58</v>
          </cell>
          <cell r="E161">
            <v>1.2E-2</v>
          </cell>
          <cell r="F161">
            <v>8.8999999999999996E-2</v>
          </cell>
          <cell r="G161">
            <v>0.504</v>
          </cell>
          <cell r="H161">
            <v>0.39500000000000002</v>
          </cell>
        </row>
        <row r="162">
          <cell r="A162" t="str">
            <v>North Central</v>
          </cell>
          <cell r="B162" t="str">
            <v>Softwood</v>
          </cell>
          <cell r="C162" t="str">
            <v>Pulpwood</v>
          </cell>
          <cell r="D162">
            <v>59</v>
          </cell>
          <cell r="E162">
            <v>1.2E-2</v>
          </cell>
          <cell r="F162">
            <v>8.7999999999999995E-2</v>
          </cell>
          <cell r="G162">
            <v>0.504</v>
          </cell>
          <cell r="H162">
            <v>0.39500000000000002</v>
          </cell>
        </row>
        <row r="163">
          <cell r="A163" t="str">
            <v>North Central</v>
          </cell>
          <cell r="B163" t="str">
            <v>Softwood</v>
          </cell>
          <cell r="C163" t="str">
            <v>Pulpwood</v>
          </cell>
          <cell r="D163">
            <v>60</v>
          </cell>
          <cell r="E163">
            <v>1.2E-2</v>
          </cell>
          <cell r="F163">
            <v>8.7999999999999995E-2</v>
          </cell>
          <cell r="G163">
            <v>0.504</v>
          </cell>
          <cell r="H163">
            <v>0.39500000000000002</v>
          </cell>
        </row>
        <row r="164">
          <cell r="A164" t="str">
            <v>North Central</v>
          </cell>
          <cell r="B164" t="str">
            <v>Softwood</v>
          </cell>
          <cell r="C164" t="str">
            <v>Pulpwood</v>
          </cell>
          <cell r="D164">
            <v>61</v>
          </cell>
          <cell r="E164">
            <v>1.2E-2</v>
          </cell>
          <cell r="F164">
            <v>8.7999999999999995E-2</v>
          </cell>
          <cell r="G164">
            <v>0.504</v>
          </cell>
          <cell r="H164">
            <v>0.39600000000000002</v>
          </cell>
        </row>
        <row r="165">
          <cell r="A165" t="str">
            <v>North Central</v>
          </cell>
          <cell r="B165" t="str">
            <v>Softwood</v>
          </cell>
          <cell r="C165" t="str">
            <v>Pulpwood</v>
          </cell>
          <cell r="D165">
            <v>62</v>
          </cell>
          <cell r="E165">
            <v>1.2E-2</v>
          </cell>
          <cell r="F165">
            <v>8.7999999999999995E-2</v>
          </cell>
          <cell r="G165">
            <v>0.504</v>
          </cell>
          <cell r="H165">
            <v>0.39600000000000002</v>
          </cell>
        </row>
        <row r="166">
          <cell r="A166" t="str">
            <v>North Central</v>
          </cell>
          <cell r="B166" t="str">
            <v>Softwood</v>
          </cell>
          <cell r="C166" t="str">
            <v>Pulpwood</v>
          </cell>
          <cell r="D166">
            <v>63</v>
          </cell>
          <cell r="E166">
            <v>1.2E-2</v>
          </cell>
          <cell r="F166">
            <v>8.6999999999999994E-2</v>
          </cell>
          <cell r="G166">
            <v>0.504</v>
          </cell>
          <cell r="H166">
            <v>0.39700000000000002</v>
          </cell>
        </row>
        <row r="167">
          <cell r="A167" t="str">
            <v>North Central</v>
          </cell>
          <cell r="B167" t="str">
            <v>Softwood</v>
          </cell>
          <cell r="C167" t="str">
            <v>Pulpwood</v>
          </cell>
          <cell r="D167">
            <v>64</v>
          </cell>
          <cell r="E167">
            <v>1.2E-2</v>
          </cell>
          <cell r="F167">
            <v>8.6999999999999994E-2</v>
          </cell>
          <cell r="G167">
            <v>0.504</v>
          </cell>
          <cell r="H167">
            <v>0.39700000000000002</v>
          </cell>
        </row>
        <row r="168">
          <cell r="A168" t="str">
            <v>North Central</v>
          </cell>
          <cell r="B168" t="str">
            <v>Softwood</v>
          </cell>
          <cell r="C168" t="str">
            <v>Pulpwood</v>
          </cell>
          <cell r="D168">
            <v>65</v>
          </cell>
          <cell r="E168">
            <v>1.2E-2</v>
          </cell>
          <cell r="F168">
            <v>8.6999999999999994E-2</v>
          </cell>
          <cell r="G168">
            <v>0.504</v>
          </cell>
          <cell r="H168">
            <v>0.39700000000000002</v>
          </cell>
        </row>
        <row r="169">
          <cell r="A169" t="str">
            <v>North Central</v>
          </cell>
          <cell r="B169" t="str">
            <v>Softwood</v>
          </cell>
          <cell r="C169" t="str">
            <v>Pulpwood</v>
          </cell>
          <cell r="D169">
            <v>66</v>
          </cell>
          <cell r="E169">
            <v>1.0999999999999999E-2</v>
          </cell>
          <cell r="F169">
            <v>8.6999999999999994E-2</v>
          </cell>
          <cell r="G169">
            <v>0.504</v>
          </cell>
          <cell r="H169">
            <v>0.39700000000000002</v>
          </cell>
        </row>
        <row r="170">
          <cell r="A170" t="str">
            <v>North Central</v>
          </cell>
          <cell r="B170" t="str">
            <v>Softwood</v>
          </cell>
          <cell r="C170" t="str">
            <v>Pulpwood</v>
          </cell>
          <cell r="D170">
            <v>67</v>
          </cell>
          <cell r="E170">
            <v>1.0999999999999999E-2</v>
          </cell>
          <cell r="F170">
            <v>8.6999999999999994E-2</v>
          </cell>
          <cell r="G170">
            <v>0.504</v>
          </cell>
          <cell r="H170">
            <v>0.39800000000000002</v>
          </cell>
        </row>
        <row r="171">
          <cell r="A171" t="str">
            <v>North Central</v>
          </cell>
          <cell r="B171" t="str">
            <v>Softwood</v>
          </cell>
          <cell r="C171" t="str">
            <v>Pulpwood</v>
          </cell>
          <cell r="D171">
            <v>68</v>
          </cell>
          <cell r="E171">
            <v>1.0999999999999999E-2</v>
          </cell>
          <cell r="F171">
            <v>8.5999999999999993E-2</v>
          </cell>
          <cell r="G171">
            <v>0.504</v>
          </cell>
          <cell r="H171">
            <v>0.39800000000000002</v>
          </cell>
        </row>
        <row r="172">
          <cell r="A172" t="str">
            <v>North Central</v>
          </cell>
          <cell r="B172" t="str">
            <v>Softwood</v>
          </cell>
          <cell r="C172" t="str">
            <v>Pulpwood</v>
          </cell>
          <cell r="D172">
            <v>69</v>
          </cell>
          <cell r="E172">
            <v>1.0999999999999999E-2</v>
          </cell>
          <cell r="F172">
            <v>8.5999999999999993E-2</v>
          </cell>
          <cell r="G172">
            <v>0.504</v>
          </cell>
          <cell r="H172">
            <v>0.39800000000000002</v>
          </cell>
        </row>
        <row r="173">
          <cell r="A173" t="str">
            <v>North Central</v>
          </cell>
          <cell r="B173" t="str">
            <v>Softwood</v>
          </cell>
          <cell r="C173" t="str">
            <v>Pulpwood</v>
          </cell>
          <cell r="D173">
            <v>70</v>
          </cell>
          <cell r="E173">
            <v>1.0999999999999999E-2</v>
          </cell>
          <cell r="F173">
            <v>8.5999999999999993E-2</v>
          </cell>
          <cell r="G173">
            <v>0.504</v>
          </cell>
          <cell r="H173">
            <v>0.39900000000000002</v>
          </cell>
        </row>
        <row r="174">
          <cell r="A174" t="str">
            <v>North Central</v>
          </cell>
          <cell r="B174" t="str">
            <v>Softwood</v>
          </cell>
          <cell r="C174" t="str">
            <v>Pulpwood</v>
          </cell>
          <cell r="D174">
            <v>71</v>
          </cell>
          <cell r="E174">
            <v>1.0999999999999999E-2</v>
          </cell>
          <cell r="F174">
            <v>8.5999999999999993E-2</v>
          </cell>
          <cell r="G174">
            <v>0.504</v>
          </cell>
          <cell r="H174">
            <v>0.39900000000000002</v>
          </cell>
        </row>
        <row r="175">
          <cell r="A175" t="str">
            <v>North Central</v>
          </cell>
          <cell r="B175" t="str">
            <v>Softwood</v>
          </cell>
          <cell r="C175" t="str">
            <v>Pulpwood</v>
          </cell>
          <cell r="D175">
            <v>72</v>
          </cell>
          <cell r="E175">
            <v>1.0999999999999999E-2</v>
          </cell>
          <cell r="F175">
            <v>8.5999999999999993E-2</v>
          </cell>
          <cell r="G175">
            <v>0.504</v>
          </cell>
          <cell r="H175">
            <v>0.39900000000000002</v>
          </cell>
        </row>
        <row r="176">
          <cell r="A176" t="str">
            <v>North Central</v>
          </cell>
          <cell r="B176" t="str">
            <v>Softwood</v>
          </cell>
          <cell r="C176" t="str">
            <v>Pulpwood</v>
          </cell>
          <cell r="D176">
            <v>73</v>
          </cell>
          <cell r="E176">
            <v>1.0999999999999999E-2</v>
          </cell>
          <cell r="F176">
            <v>8.5999999999999993E-2</v>
          </cell>
          <cell r="G176">
            <v>0.504</v>
          </cell>
          <cell r="H176">
            <v>0.39900000000000002</v>
          </cell>
        </row>
        <row r="177">
          <cell r="A177" t="str">
            <v>North Central</v>
          </cell>
          <cell r="B177" t="str">
            <v>Softwood</v>
          </cell>
          <cell r="C177" t="str">
            <v>Pulpwood</v>
          </cell>
          <cell r="D177">
            <v>74</v>
          </cell>
          <cell r="E177">
            <v>1.0999999999999999E-2</v>
          </cell>
          <cell r="F177">
            <v>8.5999999999999993E-2</v>
          </cell>
          <cell r="G177">
            <v>0.504</v>
          </cell>
          <cell r="H177">
            <v>0.39900000000000002</v>
          </cell>
        </row>
        <row r="178">
          <cell r="A178" t="str">
            <v>North Central</v>
          </cell>
          <cell r="B178" t="str">
            <v>Softwood</v>
          </cell>
          <cell r="C178" t="str">
            <v>Pulpwood</v>
          </cell>
          <cell r="D178">
            <v>75</v>
          </cell>
          <cell r="E178">
            <v>0.01</v>
          </cell>
          <cell r="F178">
            <v>8.5999999999999993E-2</v>
          </cell>
          <cell r="G178">
            <v>0.504</v>
          </cell>
          <cell r="H178">
            <v>0.4</v>
          </cell>
        </row>
        <row r="179">
          <cell r="A179" t="str">
            <v>North Central</v>
          </cell>
          <cell r="B179" t="str">
            <v>Softwood</v>
          </cell>
          <cell r="C179" t="str">
            <v>Pulpwood</v>
          </cell>
          <cell r="D179">
            <v>76</v>
          </cell>
          <cell r="E179">
            <v>0.01</v>
          </cell>
          <cell r="F179">
            <v>8.5000000000000006E-2</v>
          </cell>
          <cell r="G179">
            <v>0.504</v>
          </cell>
          <cell r="H179">
            <v>0.4</v>
          </cell>
        </row>
        <row r="180">
          <cell r="A180" t="str">
            <v>North Central</v>
          </cell>
          <cell r="B180" t="str">
            <v>Softwood</v>
          </cell>
          <cell r="C180" t="str">
            <v>Pulpwood</v>
          </cell>
          <cell r="D180">
            <v>77</v>
          </cell>
          <cell r="E180">
            <v>0.01</v>
          </cell>
          <cell r="F180">
            <v>8.5000000000000006E-2</v>
          </cell>
          <cell r="G180">
            <v>0.504</v>
          </cell>
          <cell r="H180">
            <v>0.4</v>
          </cell>
        </row>
        <row r="181">
          <cell r="A181" t="str">
            <v>North Central</v>
          </cell>
          <cell r="B181" t="str">
            <v>Softwood</v>
          </cell>
          <cell r="C181" t="str">
            <v>Pulpwood</v>
          </cell>
          <cell r="D181">
            <v>78</v>
          </cell>
          <cell r="E181">
            <v>0.01</v>
          </cell>
          <cell r="F181">
            <v>8.5000000000000006E-2</v>
          </cell>
          <cell r="G181">
            <v>0.504</v>
          </cell>
          <cell r="H181">
            <v>0.4</v>
          </cell>
        </row>
        <row r="182">
          <cell r="A182" t="str">
            <v>North Central</v>
          </cell>
          <cell r="B182" t="str">
            <v>Softwood</v>
          </cell>
          <cell r="C182" t="str">
            <v>Pulpwood</v>
          </cell>
          <cell r="D182">
            <v>79</v>
          </cell>
          <cell r="E182">
            <v>0.01</v>
          </cell>
          <cell r="F182">
            <v>8.5000000000000006E-2</v>
          </cell>
          <cell r="G182">
            <v>0.504</v>
          </cell>
          <cell r="H182">
            <v>0.4</v>
          </cell>
        </row>
        <row r="183">
          <cell r="A183" t="str">
            <v>North Central</v>
          </cell>
          <cell r="B183" t="str">
            <v>Softwood</v>
          </cell>
          <cell r="C183" t="str">
            <v>Pulpwood</v>
          </cell>
          <cell r="D183">
            <v>80</v>
          </cell>
          <cell r="E183">
            <v>0.01</v>
          </cell>
          <cell r="F183">
            <v>8.5000000000000006E-2</v>
          </cell>
          <cell r="G183">
            <v>0.504</v>
          </cell>
          <cell r="H183">
            <v>0.40100000000000002</v>
          </cell>
        </row>
        <row r="184">
          <cell r="A184" t="str">
            <v>North Central</v>
          </cell>
          <cell r="B184" t="str">
            <v>Softwood</v>
          </cell>
          <cell r="C184" t="str">
            <v>Pulpwood</v>
          </cell>
          <cell r="D184">
            <v>81</v>
          </cell>
          <cell r="E184">
            <v>0.01</v>
          </cell>
          <cell r="F184">
            <v>8.5000000000000006E-2</v>
          </cell>
          <cell r="G184">
            <v>0.504</v>
          </cell>
          <cell r="H184">
            <v>0.40100000000000002</v>
          </cell>
        </row>
        <row r="185">
          <cell r="A185" t="str">
            <v>North Central</v>
          </cell>
          <cell r="B185" t="str">
            <v>Softwood</v>
          </cell>
          <cell r="C185" t="str">
            <v>Pulpwood</v>
          </cell>
          <cell r="D185">
            <v>82</v>
          </cell>
          <cell r="E185">
            <v>0.01</v>
          </cell>
          <cell r="F185">
            <v>8.5000000000000006E-2</v>
          </cell>
          <cell r="G185">
            <v>0.504</v>
          </cell>
          <cell r="H185">
            <v>0.40100000000000002</v>
          </cell>
        </row>
        <row r="186">
          <cell r="A186" t="str">
            <v>North Central</v>
          </cell>
          <cell r="B186" t="str">
            <v>Softwood</v>
          </cell>
          <cell r="C186" t="str">
            <v>Pulpwood</v>
          </cell>
          <cell r="D186">
            <v>83</v>
          </cell>
          <cell r="E186">
            <v>0.01</v>
          </cell>
          <cell r="F186">
            <v>8.5000000000000006E-2</v>
          </cell>
          <cell r="G186">
            <v>0.504</v>
          </cell>
          <cell r="H186">
            <v>0.40100000000000002</v>
          </cell>
        </row>
        <row r="187">
          <cell r="A187" t="str">
            <v>North Central</v>
          </cell>
          <cell r="B187" t="str">
            <v>Softwood</v>
          </cell>
          <cell r="C187" t="str">
            <v>Pulpwood</v>
          </cell>
          <cell r="D187">
            <v>84</v>
          </cell>
          <cell r="E187">
            <v>0.01</v>
          </cell>
          <cell r="F187">
            <v>8.5000000000000006E-2</v>
          </cell>
          <cell r="G187">
            <v>0.504</v>
          </cell>
          <cell r="H187">
            <v>0.40100000000000002</v>
          </cell>
        </row>
        <row r="188">
          <cell r="A188" t="str">
            <v>North Central</v>
          </cell>
          <cell r="B188" t="str">
            <v>Softwood</v>
          </cell>
          <cell r="C188" t="str">
            <v>Pulpwood</v>
          </cell>
          <cell r="D188">
            <v>85</v>
          </cell>
          <cell r="E188">
            <v>8.9999999999999993E-3</v>
          </cell>
          <cell r="F188">
            <v>8.5000000000000006E-2</v>
          </cell>
          <cell r="G188">
            <v>0.504</v>
          </cell>
          <cell r="H188">
            <v>0.40100000000000002</v>
          </cell>
        </row>
        <row r="189">
          <cell r="A189" t="str">
            <v>North Central</v>
          </cell>
          <cell r="B189" t="str">
            <v>Softwood</v>
          </cell>
          <cell r="C189" t="str">
            <v>Pulpwood</v>
          </cell>
          <cell r="D189">
            <v>86</v>
          </cell>
          <cell r="E189">
            <v>8.9999999999999993E-3</v>
          </cell>
          <cell r="F189">
            <v>8.5000000000000006E-2</v>
          </cell>
          <cell r="G189">
            <v>0.504</v>
          </cell>
          <cell r="H189">
            <v>0.40100000000000002</v>
          </cell>
        </row>
        <row r="190">
          <cell r="A190" t="str">
            <v>North Central</v>
          </cell>
          <cell r="B190" t="str">
            <v>Softwood</v>
          </cell>
          <cell r="C190" t="str">
            <v>Pulpwood</v>
          </cell>
          <cell r="D190">
            <v>87</v>
          </cell>
          <cell r="E190">
            <v>8.9999999999999993E-3</v>
          </cell>
          <cell r="F190">
            <v>8.5000000000000006E-2</v>
          </cell>
          <cell r="G190">
            <v>0.504</v>
          </cell>
          <cell r="H190">
            <v>0.40200000000000002</v>
          </cell>
        </row>
        <row r="191">
          <cell r="A191" t="str">
            <v>North Central</v>
          </cell>
          <cell r="B191" t="str">
            <v>Softwood</v>
          </cell>
          <cell r="C191" t="str">
            <v>Pulpwood</v>
          </cell>
          <cell r="D191">
            <v>88</v>
          </cell>
          <cell r="E191">
            <v>8.9999999999999993E-3</v>
          </cell>
          <cell r="F191">
            <v>8.5000000000000006E-2</v>
          </cell>
          <cell r="G191">
            <v>0.504</v>
          </cell>
          <cell r="H191">
            <v>0.40200000000000002</v>
          </cell>
        </row>
        <row r="192">
          <cell r="A192" t="str">
            <v>North Central</v>
          </cell>
          <cell r="B192" t="str">
            <v>Softwood</v>
          </cell>
          <cell r="C192" t="str">
            <v>Pulpwood</v>
          </cell>
          <cell r="D192">
            <v>89</v>
          </cell>
          <cell r="E192">
            <v>8.9999999999999993E-3</v>
          </cell>
          <cell r="F192">
            <v>8.5000000000000006E-2</v>
          </cell>
          <cell r="G192">
            <v>0.504</v>
          </cell>
          <cell r="H192">
            <v>0.40200000000000002</v>
          </cell>
        </row>
        <row r="193">
          <cell r="A193" t="str">
            <v>North Central</v>
          </cell>
          <cell r="B193" t="str">
            <v>Softwood</v>
          </cell>
          <cell r="C193" t="str">
            <v>Pulpwood</v>
          </cell>
          <cell r="D193">
            <v>90</v>
          </cell>
          <cell r="E193">
            <v>8.9999999999999993E-3</v>
          </cell>
          <cell r="F193">
            <v>8.5000000000000006E-2</v>
          </cell>
          <cell r="G193">
            <v>0.504</v>
          </cell>
          <cell r="H193">
            <v>0.40200000000000002</v>
          </cell>
        </row>
        <row r="194">
          <cell r="A194" t="str">
            <v>North Central</v>
          </cell>
          <cell r="B194" t="str">
            <v>Softwood</v>
          </cell>
          <cell r="C194" t="str">
            <v>Pulpwood</v>
          </cell>
          <cell r="D194">
            <v>91</v>
          </cell>
          <cell r="E194">
            <v>8.9999999999999993E-3</v>
          </cell>
          <cell r="F194">
            <v>8.5000000000000006E-2</v>
          </cell>
          <cell r="G194">
            <v>0.504</v>
          </cell>
          <cell r="H194">
            <v>0.40200000000000002</v>
          </cell>
        </row>
        <row r="195">
          <cell r="A195" t="str">
            <v>North Central</v>
          </cell>
          <cell r="B195" t="str">
            <v>Softwood</v>
          </cell>
          <cell r="C195" t="str">
            <v>Pulpwood</v>
          </cell>
          <cell r="D195">
            <v>92</v>
          </cell>
          <cell r="E195">
            <v>8.9999999999999993E-3</v>
          </cell>
          <cell r="F195">
            <v>8.5000000000000006E-2</v>
          </cell>
          <cell r="G195">
            <v>0.504</v>
          </cell>
          <cell r="H195">
            <v>0.40200000000000002</v>
          </cell>
        </row>
        <row r="196">
          <cell r="A196" t="str">
            <v>North Central</v>
          </cell>
          <cell r="B196" t="str">
            <v>Softwood</v>
          </cell>
          <cell r="C196" t="str">
            <v>Pulpwood</v>
          </cell>
          <cell r="D196">
            <v>93</v>
          </cell>
          <cell r="E196">
            <v>8.9999999999999993E-3</v>
          </cell>
          <cell r="F196">
            <v>8.5000000000000006E-2</v>
          </cell>
          <cell r="G196">
            <v>0.504</v>
          </cell>
          <cell r="H196">
            <v>0.40200000000000002</v>
          </cell>
        </row>
        <row r="197">
          <cell r="A197" t="str">
            <v>North Central</v>
          </cell>
          <cell r="B197" t="str">
            <v>Softwood</v>
          </cell>
          <cell r="C197" t="str">
            <v>Pulpwood</v>
          </cell>
          <cell r="D197">
            <v>94</v>
          </cell>
          <cell r="E197">
            <v>8.9999999999999993E-3</v>
          </cell>
          <cell r="F197">
            <v>8.5000000000000006E-2</v>
          </cell>
          <cell r="G197">
            <v>0.504</v>
          </cell>
          <cell r="H197">
            <v>0.40200000000000002</v>
          </cell>
        </row>
        <row r="198">
          <cell r="A198" t="str">
            <v>North Central</v>
          </cell>
          <cell r="B198" t="str">
            <v>Softwood</v>
          </cell>
          <cell r="C198" t="str">
            <v>Pulpwood</v>
          </cell>
          <cell r="D198">
            <v>95</v>
          </cell>
          <cell r="E198">
            <v>8.9999999999999993E-3</v>
          </cell>
          <cell r="F198">
            <v>8.5000000000000006E-2</v>
          </cell>
          <cell r="G198">
            <v>0.504</v>
          </cell>
          <cell r="H198">
            <v>0.40200000000000002</v>
          </cell>
        </row>
        <row r="199">
          <cell r="A199" t="str">
            <v>North Central</v>
          </cell>
          <cell r="B199" t="str">
            <v>Softwood</v>
          </cell>
          <cell r="C199" t="str">
            <v>Pulpwood</v>
          </cell>
          <cell r="D199">
            <v>96</v>
          </cell>
          <cell r="E199">
            <v>8.9999999999999993E-3</v>
          </cell>
          <cell r="F199">
            <v>8.5000000000000006E-2</v>
          </cell>
          <cell r="G199">
            <v>0.504</v>
          </cell>
          <cell r="H199">
            <v>0.40300000000000002</v>
          </cell>
        </row>
        <row r="200">
          <cell r="A200" t="str">
            <v>North Central</v>
          </cell>
          <cell r="B200" t="str">
            <v>Softwood</v>
          </cell>
          <cell r="C200" t="str">
            <v>Pulpwood</v>
          </cell>
          <cell r="D200">
            <v>97</v>
          </cell>
          <cell r="E200">
            <v>8.0000000000000002E-3</v>
          </cell>
          <cell r="F200">
            <v>8.4000000000000005E-2</v>
          </cell>
          <cell r="G200">
            <v>0.504</v>
          </cell>
          <cell r="H200">
            <v>0.40300000000000002</v>
          </cell>
        </row>
        <row r="201">
          <cell r="A201" t="str">
            <v>North Central</v>
          </cell>
          <cell r="B201" t="str">
            <v>Softwood</v>
          </cell>
          <cell r="C201" t="str">
            <v>Pulpwood</v>
          </cell>
          <cell r="D201">
            <v>98</v>
          </cell>
          <cell r="E201">
            <v>8.0000000000000002E-3</v>
          </cell>
          <cell r="F201">
            <v>8.4000000000000005E-2</v>
          </cell>
          <cell r="G201">
            <v>0.504</v>
          </cell>
          <cell r="H201">
            <v>0.40300000000000002</v>
          </cell>
        </row>
        <row r="202">
          <cell r="A202" t="str">
            <v>North Central</v>
          </cell>
          <cell r="B202" t="str">
            <v>Softwood</v>
          </cell>
          <cell r="C202" t="str">
            <v>Pulpwood</v>
          </cell>
          <cell r="D202">
            <v>99</v>
          </cell>
          <cell r="E202">
            <v>8.0000000000000002E-3</v>
          </cell>
          <cell r="F202">
            <v>8.4000000000000005E-2</v>
          </cell>
          <cell r="G202">
            <v>0.504</v>
          </cell>
          <cell r="H202">
            <v>0.40300000000000002</v>
          </cell>
        </row>
        <row r="203">
          <cell r="A203" t="str">
            <v>North Central</v>
          </cell>
          <cell r="B203" t="str">
            <v>Softwood</v>
          </cell>
          <cell r="C203" t="str">
            <v>Pulpwood</v>
          </cell>
          <cell r="D203">
            <v>100</v>
          </cell>
          <cell r="E203">
            <v>8.0000000000000002E-3</v>
          </cell>
          <cell r="F203">
            <v>8.4000000000000005E-2</v>
          </cell>
          <cell r="G203">
            <v>0.504</v>
          </cell>
          <cell r="H203">
            <v>0.40300000000000002</v>
          </cell>
        </row>
        <row r="204">
          <cell r="A204" t="str">
            <v>North Central</v>
          </cell>
          <cell r="B204" t="str">
            <v>Hardwood</v>
          </cell>
          <cell r="C204" t="str">
            <v>Saw log</v>
          </cell>
          <cell r="D204">
            <v>0</v>
          </cell>
          <cell r="E204">
            <v>0.58499999999999996</v>
          </cell>
          <cell r="F204">
            <v>0</v>
          </cell>
          <cell r="G204">
            <v>0.253</v>
          </cell>
          <cell r="H204">
            <v>0.16200000000000001</v>
          </cell>
        </row>
        <row r="205">
          <cell r="A205" t="str">
            <v>North Central</v>
          </cell>
          <cell r="B205" t="str">
            <v>Hardwood</v>
          </cell>
          <cell r="C205" t="str">
            <v>Saw log</v>
          </cell>
          <cell r="D205">
            <v>1</v>
          </cell>
          <cell r="E205">
            <v>0.54400000000000004</v>
          </cell>
          <cell r="F205">
            <v>2.4E-2</v>
          </cell>
          <cell r="G205">
            <v>0.26200000000000001</v>
          </cell>
          <cell r="H205">
            <v>0.17</v>
          </cell>
        </row>
        <row r="206">
          <cell r="A206" t="str">
            <v>North Central</v>
          </cell>
          <cell r="B206" t="str">
            <v>Hardwood</v>
          </cell>
          <cell r="C206" t="str">
            <v>Saw log</v>
          </cell>
          <cell r="D206">
            <v>2</v>
          </cell>
          <cell r="E206">
            <v>0.50700000000000001</v>
          </cell>
          <cell r="F206">
            <v>4.5999999999999999E-2</v>
          </cell>
          <cell r="G206">
            <v>0.27100000000000002</v>
          </cell>
          <cell r="H206">
            <v>0.17699999999999999</v>
          </cell>
        </row>
        <row r="207">
          <cell r="A207" t="str">
            <v>North Central</v>
          </cell>
          <cell r="B207" t="str">
            <v>Hardwood</v>
          </cell>
          <cell r="C207" t="str">
            <v>Saw log</v>
          </cell>
          <cell r="D207">
            <v>3</v>
          </cell>
          <cell r="E207">
            <v>0.47299999999999998</v>
          </cell>
          <cell r="F207">
            <v>6.5000000000000002E-2</v>
          </cell>
          <cell r="G207">
            <v>0.27900000000000003</v>
          </cell>
          <cell r="H207">
            <v>0.183</v>
          </cell>
        </row>
        <row r="208">
          <cell r="A208" t="str">
            <v>North Central</v>
          </cell>
          <cell r="B208" t="str">
            <v>Hardwood</v>
          </cell>
          <cell r="C208" t="str">
            <v>Saw log</v>
          </cell>
          <cell r="D208">
            <v>4</v>
          </cell>
          <cell r="E208">
            <v>0.443</v>
          </cell>
          <cell r="F208">
            <v>8.2000000000000003E-2</v>
          </cell>
          <cell r="G208">
            <v>0.28599999999999998</v>
          </cell>
          <cell r="H208">
            <v>0.189</v>
          </cell>
        </row>
        <row r="209">
          <cell r="A209" t="str">
            <v>North Central</v>
          </cell>
          <cell r="B209" t="str">
            <v>Hardwood</v>
          </cell>
          <cell r="C209" t="str">
            <v>Saw log</v>
          </cell>
          <cell r="D209">
            <v>5</v>
          </cell>
          <cell r="E209">
            <v>0.41599999999999998</v>
          </cell>
          <cell r="F209">
            <v>9.7000000000000003E-2</v>
          </cell>
          <cell r="G209">
            <v>0.29299999999999998</v>
          </cell>
          <cell r="H209">
            <v>0.19400000000000001</v>
          </cell>
        </row>
        <row r="210">
          <cell r="A210" t="str">
            <v>North Central</v>
          </cell>
          <cell r="B210" t="str">
            <v>Hardwood</v>
          </cell>
          <cell r="C210" t="str">
            <v>Saw log</v>
          </cell>
          <cell r="D210">
            <v>6</v>
          </cell>
          <cell r="E210">
            <v>0.39100000000000001</v>
          </cell>
          <cell r="F210">
            <v>0.111</v>
          </cell>
          <cell r="G210">
            <v>0.29899999999999999</v>
          </cell>
          <cell r="H210">
            <v>0.19900000000000001</v>
          </cell>
        </row>
        <row r="211">
          <cell r="A211" t="str">
            <v>North Central</v>
          </cell>
          <cell r="B211" t="str">
            <v>Hardwood</v>
          </cell>
          <cell r="C211" t="str">
            <v>Saw log</v>
          </cell>
          <cell r="D211">
            <v>7</v>
          </cell>
          <cell r="E211">
            <v>0.36799999999999999</v>
          </cell>
          <cell r="F211">
            <v>0.124</v>
          </cell>
          <cell r="G211">
            <v>0.30499999999999999</v>
          </cell>
          <cell r="H211">
            <v>0.20300000000000001</v>
          </cell>
        </row>
        <row r="212">
          <cell r="A212" t="str">
            <v>North Central</v>
          </cell>
          <cell r="B212" t="str">
            <v>Hardwood</v>
          </cell>
          <cell r="C212" t="str">
            <v>Saw log</v>
          </cell>
          <cell r="D212">
            <v>8</v>
          </cell>
          <cell r="E212">
            <v>0.34699999999999998</v>
          </cell>
          <cell r="F212">
            <v>0.13500000000000001</v>
          </cell>
          <cell r="G212">
            <v>0.31</v>
          </cell>
          <cell r="H212">
            <v>0.20799999999999999</v>
          </cell>
        </row>
        <row r="213">
          <cell r="A213" t="str">
            <v>North Central</v>
          </cell>
          <cell r="B213" t="str">
            <v>Hardwood</v>
          </cell>
          <cell r="C213" t="str">
            <v>Saw log</v>
          </cell>
          <cell r="D213">
            <v>9</v>
          </cell>
          <cell r="E213">
            <v>0.32800000000000001</v>
          </cell>
          <cell r="F213">
            <v>0.14599999999999999</v>
          </cell>
          <cell r="G213">
            <v>0.315</v>
          </cell>
          <cell r="H213">
            <v>0.21199999999999999</v>
          </cell>
        </row>
        <row r="214">
          <cell r="A214" t="str">
            <v>North Central</v>
          </cell>
          <cell r="B214" t="str">
            <v>Hardwood</v>
          </cell>
          <cell r="C214" t="str">
            <v>Saw log</v>
          </cell>
          <cell r="D214">
            <v>10</v>
          </cell>
          <cell r="E214">
            <v>0.31</v>
          </cell>
          <cell r="F214">
            <v>0.155</v>
          </cell>
          <cell r="G214">
            <v>0.32</v>
          </cell>
          <cell r="H214">
            <v>0.216</v>
          </cell>
        </row>
        <row r="215">
          <cell r="A215" t="str">
            <v>North Central</v>
          </cell>
          <cell r="B215" t="str">
            <v>Hardwood</v>
          </cell>
          <cell r="C215" t="str">
            <v>Saw log</v>
          </cell>
          <cell r="D215">
            <v>11</v>
          </cell>
          <cell r="E215">
            <v>0.29399999999999998</v>
          </cell>
          <cell r="F215">
            <v>0.16300000000000001</v>
          </cell>
          <cell r="G215">
            <v>0.32400000000000001</v>
          </cell>
          <cell r="H215">
            <v>0.219</v>
          </cell>
        </row>
        <row r="216">
          <cell r="A216" t="str">
            <v>North Central</v>
          </cell>
          <cell r="B216" t="str">
            <v>Hardwood</v>
          </cell>
          <cell r="C216" t="str">
            <v>Saw log</v>
          </cell>
          <cell r="D216">
            <v>12</v>
          </cell>
          <cell r="E216">
            <v>0.27900000000000003</v>
          </cell>
          <cell r="F216">
            <v>0.17100000000000001</v>
          </cell>
          <cell r="G216">
            <v>0.32800000000000001</v>
          </cell>
          <cell r="H216">
            <v>0.222</v>
          </cell>
        </row>
        <row r="217">
          <cell r="A217" t="str">
            <v>North Central</v>
          </cell>
          <cell r="B217" t="str">
            <v>Hardwood</v>
          </cell>
          <cell r="C217" t="str">
            <v>Saw log</v>
          </cell>
          <cell r="D217">
            <v>13</v>
          </cell>
          <cell r="E217">
            <v>0.26600000000000001</v>
          </cell>
          <cell r="F217">
            <v>0.17699999999999999</v>
          </cell>
          <cell r="G217">
            <v>0.33100000000000002</v>
          </cell>
          <cell r="H217">
            <v>0.22500000000000001</v>
          </cell>
        </row>
        <row r="218">
          <cell r="A218" t="str">
            <v>North Central</v>
          </cell>
          <cell r="B218" t="str">
            <v>Hardwood</v>
          </cell>
          <cell r="C218" t="str">
            <v>Saw log</v>
          </cell>
          <cell r="D218">
            <v>14</v>
          </cell>
          <cell r="E218">
            <v>0.254</v>
          </cell>
          <cell r="F218">
            <v>0.184</v>
          </cell>
          <cell r="G218">
            <v>0.33500000000000002</v>
          </cell>
          <cell r="H218">
            <v>0.22800000000000001</v>
          </cell>
        </row>
        <row r="219">
          <cell r="A219" t="str">
            <v>North Central</v>
          </cell>
          <cell r="B219" t="str">
            <v>Hardwood</v>
          </cell>
          <cell r="C219" t="str">
            <v>Saw log</v>
          </cell>
          <cell r="D219">
            <v>15</v>
          </cell>
          <cell r="E219">
            <v>0.24199999999999999</v>
          </cell>
          <cell r="F219">
            <v>0.189</v>
          </cell>
          <cell r="G219">
            <v>0.33800000000000002</v>
          </cell>
          <cell r="H219">
            <v>0.23100000000000001</v>
          </cell>
        </row>
        <row r="220">
          <cell r="A220" t="str">
            <v>North Central</v>
          </cell>
          <cell r="B220" t="str">
            <v>Hardwood</v>
          </cell>
          <cell r="C220" t="str">
            <v>Saw log</v>
          </cell>
          <cell r="D220">
            <v>16</v>
          </cell>
          <cell r="E220">
            <v>0.23200000000000001</v>
          </cell>
          <cell r="F220">
            <v>0.19400000000000001</v>
          </cell>
          <cell r="G220">
            <v>0.34100000000000003</v>
          </cell>
          <cell r="H220">
            <v>0.23400000000000001</v>
          </cell>
        </row>
        <row r="221">
          <cell r="A221" t="str">
            <v>North Central</v>
          </cell>
          <cell r="B221" t="str">
            <v>Hardwood</v>
          </cell>
          <cell r="C221" t="str">
            <v>Saw log</v>
          </cell>
          <cell r="D221">
            <v>17</v>
          </cell>
          <cell r="E221">
            <v>0.222</v>
          </cell>
          <cell r="F221">
            <v>0.19900000000000001</v>
          </cell>
          <cell r="G221">
            <v>0.34300000000000003</v>
          </cell>
          <cell r="H221">
            <v>0.23599999999999999</v>
          </cell>
        </row>
        <row r="222">
          <cell r="A222" t="str">
            <v>North Central</v>
          </cell>
          <cell r="B222" t="str">
            <v>Hardwood</v>
          </cell>
          <cell r="C222" t="str">
            <v>Saw log</v>
          </cell>
          <cell r="D222">
            <v>18</v>
          </cell>
          <cell r="E222">
            <v>0.21299999999999999</v>
          </cell>
          <cell r="F222">
            <v>0.20300000000000001</v>
          </cell>
          <cell r="G222">
            <v>0.34599999999999997</v>
          </cell>
          <cell r="H222">
            <v>0.23799999999999999</v>
          </cell>
        </row>
        <row r="223">
          <cell r="A223" t="str">
            <v>North Central</v>
          </cell>
          <cell r="B223" t="str">
            <v>Hardwood</v>
          </cell>
          <cell r="C223" t="str">
            <v>Saw log</v>
          </cell>
          <cell r="D223">
            <v>19</v>
          </cell>
          <cell r="E223">
            <v>0.20499999999999999</v>
          </cell>
          <cell r="F223">
            <v>0.20699999999999999</v>
          </cell>
          <cell r="G223">
            <v>0.34799999999999998</v>
          </cell>
          <cell r="H223">
            <v>0.24</v>
          </cell>
        </row>
        <row r="224">
          <cell r="A224" t="str">
            <v>North Central</v>
          </cell>
          <cell r="B224" t="str">
            <v>Hardwood</v>
          </cell>
          <cell r="C224" t="str">
            <v>Saw log</v>
          </cell>
          <cell r="D224">
            <v>20</v>
          </cell>
          <cell r="E224">
            <v>0.19700000000000001</v>
          </cell>
          <cell r="F224">
            <v>0.21</v>
          </cell>
          <cell r="G224">
            <v>0.35</v>
          </cell>
          <cell r="H224">
            <v>0.24299999999999999</v>
          </cell>
        </row>
        <row r="225">
          <cell r="A225" t="str">
            <v>North Central</v>
          </cell>
          <cell r="B225" t="str">
            <v>Hardwood</v>
          </cell>
          <cell r="C225" t="str">
            <v>Saw log</v>
          </cell>
          <cell r="D225">
            <v>21</v>
          </cell>
          <cell r="E225">
            <v>0.19</v>
          </cell>
          <cell r="F225">
            <v>0.21299999999999999</v>
          </cell>
          <cell r="G225">
            <v>0.35199999999999998</v>
          </cell>
          <cell r="H225">
            <v>0.245</v>
          </cell>
        </row>
        <row r="226">
          <cell r="A226" t="str">
            <v>North Central</v>
          </cell>
          <cell r="B226" t="str">
            <v>Hardwood</v>
          </cell>
          <cell r="C226" t="str">
            <v>Saw log</v>
          </cell>
          <cell r="D226">
            <v>22</v>
          </cell>
          <cell r="E226">
            <v>0.183</v>
          </cell>
          <cell r="F226">
            <v>0.216</v>
          </cell>
          <cell r="G226">
            <v>0.35399999999999998</v>
          </cell>
          <cell r="H226">
            <v>0.247</v>
          </cell>
        </row>
        <row r="227">
          <cell r="A227" t="str">
            <v>North Central</v>
          </cell>
          <cell r="B227" t="str">
            <v>Hardwood</v>
          </cell>
          <cell r="C227" t="str">
            <v>Saw log</v>
          </cell>
          <cell r="D227">
            <v>23</v>
          </cell>
          <cell r="E227">
            <v>0.17599999999999999</v>
          </cell>
          <cell r="F227">
            <v>0.219</v>
          </cell>
          <cell r="G227">
            <v>0.35599999999999998</v>
          </cell>
          <cell r="H227">
            <v>0.248</v>
          </cell>
        </row>
        <row r="228">
          <cell r="A228" t="str">
            <v>North Central</v>
          </cell>
          <cell r="B228" t="str">
            <v>Hardwood</v>
          </cell>
          <cell r="C228" t="str">
            <v>Saw log</v>
          </cell>
          <cell r="D228">
            <v>24</v>
          </cell>
          <cell r="E228">
            <v>0.17</v>
          </cell>
          <cell r="F228">
            <v>0.221</v>
          </cell>
          <cell r="G228">
            <v>0.35799999999999998</v>
          </cell>
          <cell r="H228">
            <v>0.25</v>
          </cell>
        </row>
        <row r="229">
          <cell r="A229" t="str">
            <v>North Central</v>
          </cell>
          <cell r="B229" t="str">
            <v>Hardwood</v>
          </cell>
          <cell r="C229" t="str">
            <v>Saw log</v>
          </cell>
          <cell r="D229">
            <v>25</v>
          </cell>
          <cell r="E229">
            <v>0.16500000000000001</v>
          </cell>
          <cell r="F229">
            <v>0.224</v>
          </cell>
          <cell r="G229">
            <v>0.36</v>
          </cell>
          <cell r="H229">
            <v>0.252</v>
          </cell>
        </row>
        <row r="230">
          <cell r="A230" t="str">
            <v>North Central</v>
          </cell>
          <cell r="B230" t="str">
            <v>Hardwood</v>
          </cell>
          <cell r="C230" t="str">
            <v>Saw log</v>
          </cell>
          <cell r="D230">
            <v>26</v>
          </cell>
          <cell r="E230">
            <v>0.159</v>
          </cell>
          <cell r="F230">
            <v>0.22600000000000001</v>
          </cell>
          <cell r="G230">
            <v>0.36099999999999999</v>
          </cell>
          <cell r="H230">
            <v>0.254</v>
          </cell>
        </row>
        <row r="231">
          <cell r="A231" t="str">
            <v>North Central</v>
          </cell>
          <cell r="B231" t="str">
            <v>Hardwood</v>
          </cell>
          <cell r="C231" t="str">
            <v>Saw log</v>
          </cell>
          <cell r="D231">
            <v>27</v>
          </cell>
          <cell r="E231">
            <v>0.154</v>
          </cell>
          <cell r="F231">
            <v>0.22800000000000001</v>
          </cell>
          <cell r="G231">
            <v>0.36299999999999999</v>
          </cell>
          <cell r="H231">
            <v>0.255</v>
          </cell>
        </row>
        <row r="232">
          <cell r="A232" t="str">
            <v>North Central</v>
          </cell>
          <cell r="B232" t="str">
            <v>Hardwood</v>
          </cell>
          <cell r="C232" t="str">
            <v>Saw log</v>
          </cell>
          <cell r="D232">
            <v>28</v>
          </cell>
          <cell r="E232">
            <v>0.14899999999999999</v>
          </cell>
          <cell r="F232">
            <v>0.23</v>
          </cell>
          <cell r="G232">
            <v>0.36399999999999999</v>
          </cell>
          <cell r="H232">
            <v>0.25700000000000001</v>
          </cell>
        </row>
        <row r="233">
          <cell r="A233" t="str">
            <v>North Central</v>
          </cell>
          <cell r="B233" t="str">
            <v>Hardwood</v>
          </cell>
          <cell r="C233" t="str">
            <v>Saw log</v>
          </cell>
          <cell r="D233">
            <v>29</v>
          </cell>
          <cell r="E233">
            <v>0.14399999999999999</v>
          </cell>
          <cell r="F233">
            <v>0.23100000000000001</v>
          </cell>
          <cell r="G233">
            <v>0.36599999999999999</v>
          </cell>
          <cell r="H233">
            <v>0.25800000000000001</v>
          </cell>
        </row>
        <row r="234">
          <cell r="A234" t="str">
            <v>North Central</v>
          </cell>
          <cell r="B234" t="str">
            <v>Hardwood</v>
          </cell>
          <cell r="C234" t="str">
            <v>Saw log</v>
          </cell>
          <cell r="D234">
            <v>30</v>
          </cell>
          <cell r="E234">
            <v>0.14000000000000001</v>
          </cell>
          <cell r="F234">
            <v>0.23300000000000001</v>
          </cell>
          <cell r="G234">
            <v>0.36699999999999999</v>
          </cell>
          <cell r="H234">
            <v>0.26</v>
          </cell>
        </row>
        <row r="235">
          <cell r="A235" t="str">
            <v>North Central</v>
          </cell>
          <cell r="B235" t="str">
            <v>Hardwood</v>
          </cell>
          <cell r="C235" t="str">
            <v>Saw log</v>
          </cell>
          <cell r="D235">
            <v>31</v>
          </cell>
          <cell r="E235">
            <v>0.13600000000000001</v>
          </cell>
          <cell r="F235">
            <v>0.23400000000000001</v>
          </cell>
          <cell r="G235">
            <v>0.36799999999999999</v>
          </cell>
          <cell r="H235">
            <v>0.26100000000000001</v>
          </cell>
        </row>
        <row r="236">
          <cell r="A236" t="str">
            <v>North Central</v>
          </cell>
          <cell r="B236" t="str">
            <v>Hardwood</v>
          </cell>
          <cell r="C236" t="str">
            <v>Saw log</v>
          </cell>
          <cell r="D236">
            <v>32</v>
          </cell>
          <cell r="E236">
            <v>0.13200000000000001</v>
          </cell>
          <cell r="F236">
            <v>0.23599999999999999</v>
          </cell>
          <cell r="G236">
            <v>0.37</v>
          </cell>
          <cell r="H236">
            <v>0.26300000000000001</v>
          </cell>
        </row>
        <row r="237">
          <cell r="A237" t="str">
            <v>North Central</v>
          </cell>
          <cell r="B237" t="str">
            <v>Hardwood</v>
          </cell>
          <cell r="C237" t="str">
            <v>Saw log</v>
          </cell>
          <cell r="D237">
            <v>33</v>
          </cell>
          <cell r="E237">
            <v>0.128</v>
          </cell>
          <cell r="F237">
            <v>0.23699999999999999</v>
          </cell>
          <cell r="G237">
            <v>0.371</v>
          </cell>
          <cell r="H237">
            <v>0.26400000000000001</v>
          </cell>
        </row>
        <row r="238">
          <cell r="A238" t="str">
            <v>North Central</v>
          </cell>
          <cell r="B238" t="str">
            <v>Hardwood</v>
          </cell>
          <cell r="C238" t="str">
            <v>Saw log</v>
          </cell>
          <cell r="D238">
            <v>34</v>
          </cell>
          <cell r="E238">
            <v>0.124</v>
          </cell>
          <cell r="F238">
            <v>0.23799999999999999</v>
          </cell>
          <cell r="G238">
            <v>0.372</v>
          </cell>
          <cell r="H238">
            <v>0.26500000000000001</v>
          </cell>
        </row>
        <row r="239">
          <cell r="A239" t="str">
            <v>North Central</v>
          </cell>
          <cell r="B239" t="str">
            <v>Hardwood</v>
          </cell>
          <cell r="C239" t="str">
            <v>Saw log</v>
          </cell>
          <cell r="D239">
            <v>35</v>
          </cell>
          <cell r="E239">
            <v>0.121</v>
          </cell>
          <cell r="F239">
            <v>0.23899999999999999</v>
          </cell>
          <cell r="G239">
            <v>0.373</v>
          </cell>
          <cell r="H239">
            <v>0.26700000000000002</v>
          </cell>
        </row>
        <row r="240">
          <cell r="A240" t="str">
            <v>North Central</v>
          </cell>
          <cell r="B240" t="str">
            <v>Hardwood</v>
          </cell>
          <cell r="C240" t="str">
            <v>Saw log</v>
          </cell>
          <cell r="D240">
            <v>36</v>
          </cell>
          <cell r="E240">
            <v>0.11799999999999999</v>
          </cell>
          <cell r="F240">
            <v>0.24099999999999999</v>
          </cell>
          <cell r="G240">
            <v>0.374</v>
          </cell>
          <cell r="H240">
            <v>0.26800000000000002</v>
          </cell>
        </row>
        <row r="241">
          <cell r="A241" t="str">
            <v>North Central</v>
          </cell>
          <cell r="B241" t="str">
            <v>Hardwood</v>
          </cell>
          <cell r="C241" t="str">
            <v>Saw log</v>
          </cell>
          <cell r="D241">
            <v>37</v>
          </cell>
          <cell r="E241">
            <v>0.114</v>
          </cell>
          <cell r="F241">
            <v>0.24199999999999999</v>
          </cell>
          <cell r="G241">
            <v>0.375</v>
          </cell>
          <cell r="H241">
            <v>0.26900000000000002</v>
          </cell>
        </row>
        <row r="242">
          <cell r="A242" t="str">
            <v>North Central</v>
          </cell>
          <cell r="B242" t="str">
            <v>Hardwood</v>
          </cell>
          <cell r="C242" t="str">
            <v>Saw log</v>
          </cell>
          <cell r="D242">
            <v>38</v>
          </cell>
          <cell r="E242">
            <v>0.111</v>
          </cell>
          <cell r="F242">
            <v>0.24199999999999999</v>
          </cell>
          <cell r="G242">
            <v>0.376</v>
          </cell>
          <cell r="H242">
            <v>0.27</v>
          </cell>
        </row>
        <row r="243">
          <cell r="A243" t="str">
            <v>North Central</v>
          </cell>
          <cell r="B243" t="str">
            <v>Hardwood</v>
          </cell>
          <cell r="C243" t="str">
            <v>Saw log</v>
          </cell>
          <cell r="D243">
            <v>39</v>
          </cell>
          <cell r="E243">
            <v>0.108</v>
          </cell>
          <cell r="F243">
            <v>0.24299999999999999</v>
          </cell>
          <cell r="G243">
            <v>0.377</v>
          </cell>
          <cell r="H243">
            <v>0.27100000000000002</v>
          </cell>
        </row>
        <row r="244">
          <cell r="A244" t="str">
            <v>North Central</v>
          </cell>
          <cell r="B244" t="str">
            <v>Hardwood</v>
          </cell>
          <cell r="C244" t="str">
            <v>Saw log</v>
          </cell>
          <cell r="D244">
            <v>40</v>
          </cell>
          <cell r="E244">
            <v>0.106</v>
          </cell>
          <cell r="F244">
            <v>0.24399999999999999</v>
          </cell>
          <cell r="G244">
            <v>0.378</v>
          </cell>
          <cell r="H244">
            <v>0.27200000000000002</v>
          </cell>
        </row>
        <row r="245">
          <cell r="A245" t="str">
            <v>North Central</v>
          </cell>
          <cell r="B245" t="str">
            <v>Hardwood</v>
          </cell>
          <cell r="C245" t="str">
            <v>Saw log</v>
          </cell>
          <cell r="D245">
            <v>41</v>
          </cell>
          <cell r="E245">
            <v>0.10299999999999999</v>
          </cell>
          <cell r="F245">
            <v>0.245</v>
          </cell>
          <cell r="G245">
            <v>0.378</v>
          </cell>
          <cell r="H245">
            <v>0.27400000000000002</v>
          </cell>
        </row>
        <row r="246">
          <cell r="A246" t="str">
            <v>North Central</v>
          </cell>
          <cell r="B246" t="str">
            <v>Hardwood</v>
          </cell>
          <cell r="C246" t="str">
            <v>Saw log</v>
          </cell>
          <cell r="D246">
            <v>42</v>
          </cell>
          <cell r="E246">
            <v>0.1</v>
          </cell>
          <cell r="F246">
            <v>0.246</v>
          </cell>
          <cell r="G246">
            <v>0.379</v>
          </cell>
          <cell r="H246">
            <v>0.27500000000000002</v>
          </cell>
        </row>
        <row r="247">
          <cell r="A247" t="str">
            <v>North Central</v>
          </cell>
          <cell r="B247" t="str">
            <v>Hardwood</v>
          </cell>
          <cell r="C247" t="str">
            <v>Saw log</v>
          </cell>
          <cell r="D247">
            <v>43</v>
          </cell>
          <cell r="E247">
            <v>9.8000000000000004E-2</v>
          </cell>
          <cell r="F247">
            <v>0.247</v>
          </cell>
          <cell r="G247">
            <v>0.38</v>
          </cell>
          <cell r="H247">
            <v>0.27600000000000002</v>
          </cell>
        </row>
        <row r="248">
          <cell r="A248" t="str">
            <v>North Central</v>
          </cell>
          <cell r="B248" t="str">
            <v>Hardwood</v>
          </cell>
          <cell r="C248" t="str">
            <v>Saw log</v>
          </cell>
          <cell r="D248">
            <v>44</v>
          </cell>
          <cell r="E248">
            <v>9.5000000000000001E-2</v>
          </cell>
          <cell r="F248">
            <v>0.247</v>
          </cell>
          <cell r="G248">
            <v>0.38100000000000001</v>
          </cell>
          <cell r="H248">
            <v>0.27700000000000002</v>
          </cell>
        </row>
        <row r="249">
          <cell r="A249" t="str">
            <v>North Central</v>
          </cell>
          <cell r="B249" t="str">
            <v>Hardwood</v>
          </cell>
          <cell r="C249" t="str">
            <v>Saw log</v>
          </cell>
          <cell r="D249">
            <v>45</v>
          </cell>
          <cell r="E249">
            <v>9.2999999999999999E-2</v>
          </cell>
          <cell r="F249">
            <v>0.248</v>
          </cell>
          <cell r="G249">
            <v>0.38100000000000001</v>
          </cell>
          <cell r="H249">
            <v>0.27800000000000002</v>
          </cell>
        </row>
        <row r="250">
          <cell r="A250" t="str">
            <v>North Central</v>
          </cell>
          <cell r="B250" t="str">
            <v>Hardwood</v>
          </cell>
          <cell r="C250" t="str">
            <v>Saw log</v>
          </cell>
          <cell r="D250">
            <v>46</v>
          </cell>
          <cell r="E250">
            <v>9.0999999999999998E-2</v>
          </cell>
          <cell r="F250">
            <v>0.249</v>
          </cell>
          <cell r="G250">
            <v>0.38200000000000001</v>
          </cell>
          <cell r="H250">
            <v>0.27900000000000003</v>
          </cell>
        </row>
        <row r="251">
          <cell r="A251" t="str">
            <v>North Central</v>
          </cell>
          <cell r="B251" t="str">
            <v>Hardwood</v>
          </cell>
          <cell r="C251" t="str">
            <v>Saw log</v>
          </cell>
          <cell r="D251">
            <v>47</v>
          </cell>
          <cell r="E251">
            <v>8.8999999999999996E-2</v>
          </cell>
          <cell r="F251">
            <v>0.249</v>
          </cell>
          <cell r="G251">
            <v>0.38300000000000001</v>
          </cell>
          <cell r="H251">
            <v>0.28000000000000003</v>
          </cell>
        </row>
        <row r="252">
          <cell r="A252" t="str">
            <v>North Central</v>
          </cell>
          <cell r="B252" t="str">
            <v>Hardwood</v>
          </cell>
          <cell r="C252" t="str">
            <v>Saw log</v>
          </cell>
          <cell r="D252">
            <v>48</v>
          </cell>
          <cell r="E252">
            <v>8.6999999999999994E-2</v>
          </cell>
          <cell r="F252">
            <v>0.25</v>
          </cell>
          <cell r="G252">
            <v>0.38300000000000001</v>
          </cell>
          <cell r="H252">
            <v>0.28000000000000003</v>
          </cell>
        </row>
        <row r="253">
          <cell r="A253" t="str">
            <v>North Central</v>
          </cell>
          <cell r="B253" t="str">
            <v>Hardwood</v>
          </cell>
          <cell r="C253" t="str">
            <v>Saw log</v>
          </cell>
          <cell r="D253">
            <v>49</v>
          </cell>
          <cell r="E253">
            <v>8.5000000000000006E-2</v>
          </cell>
          <cell r="F253">
            <v>0.25</v>
          </cell>
          <cell r="G253">
            <v>0.38400000000000001</v>
          </cell>
          <cell r="H253">
            <v>0.28100000000000003</v>
          </cell>
        </row>
        <row r="254">
          <cell r="A254" t="str">
            <v>North Central</v>
          </cell>
          <cell r="B254" t="str">
            <v>Hardwood</v>
          </cell>
          <cell r="C254" t="str">
            <v>Saw log</v>
          </cell>
          <cell r="D254">
            <v>50</v>
          </cell>
          <cell r="E254">
            <v>8.3000000000000004E-2</v>
          </cell>
          <cell r="F254">
            <v>0.251</v>
          </cell>
          <cell r="G254">
            <v>0.38400000000000001</v>
          </cell>
          <cell r="H254">
            <v>0.28199999999999997</v>
          </cell>
        </row>
        <row r="255">
          <cell r="A255" t="str">
            <v>North Central</v>
          </cell>
          <cell r="B255" t="str">
            <v>Hardwood</v>
          </cell>
          <cell r="C255" t="str">
            <v>Saw log</v>
          </cell>
          <cell r="D255">
            <v>51</v>
          </cell>
          <cell r="E255">
            <v>8.1000000000000003E-2</v>
          </cell>
          <cell r="F255">
            <v>0.251</v>
          </cell>
          <cell r="G255">
            <v>0.38500000000000001</v>
          </cell>
          <cell r="H255">
            <v>0.28299999999999997</v>
          </cell>
        </row>
        <row r="256">
          <cell r="A256" t="str">
            <v>North Central</v>
          </cell>
          <cell r="B256" t="str">
            <v>Hardwood</v>
          </cell>
          <cell r="C256" t="str">
            <v>Saw log</v>
          </cell>
          <cell r="D256">
            <v>52</v>
          </cell>
          <cell r="E256">
            <v>7.9000000000000001E-2</v>
          </cell>
          <cell r="F256">
            <v>0.252</v>
          </cell>
          <cell r="G256">
            <v>0.38500000000000001</v>
          </cell>
          <cell r="H256">
            <v>0.28399999999999997</v>
          </cell>
        </row>
        <row r="257">
          <cell r="A257" t="str">
            <v>North Central</v>
          </cell>
          <cell r="B257" t="str">
            <v>Hardwood</v>
          </cell>
          <cell r="C257" t="str">
            <v>Saw log</v>
          </cell>
          <cell r="D257">
            <v>53</v>
          </cell>
          <cell r="E257">
            <v>7.6999999999999999E-2</v>
          </cell>
          <cell r="F257">
            <v>0.252</v>
          </cell>
          <cell r="G257">
            <v>0.38600000000000001</v>
          </cell>
          <cell r="H257">
            <v>0.28499999999999998</v>
          </cell>
        </row>
        <row r="258">
          <cell r="A258" t="str">
            <v>North Central</v>
          </cell>
          <cell r="B258" t="str">
            <v>Hardwood</v>
          </cell>
          <cell r="C258" t="str">
            <v>Saw log</v>
          </cell>
          <cell r="D258">
            <v>54</v>
          </cell>
          <cell r="E258">
            <v>7.4999999999999997E-2</v>
          </cell>
          <cell r="F258">
            <v>0.253</v>
          </cell>
          <cell r="G258">
            <v>0.38600000000000001</v>
          </cell>
          <cell r="H258">
            <v>0.28499999999999998</v>
          </cell>
        </row>
        <row r="259">
          <cell r="A259" t="str">
            <v>North Central</v>
          </cell>
          <cell r="B259" t="str">
            <v>Hardwood</v>
          </cell>
          <cell r="C259" t="str">
            <v>Saw log</v>
          </cell>
          <cell r="D259">
            <v>55</v>
          </cell>
          <cell r="E259">
            <v>7.3999999999999996E-2</v>
          </cell>
          <cell r="F259">
            <v>0.253</v>
          </cell>
          <cell r="G259">
            <v>0.38700000000000001</v>
          </cell>
          <cell r="H259">
            <v>0.28599999999999998</v>
          </cell>
        </row>
        <row r="260">
          <cell r="A260" t="str">
            <v>North Central</v>
          </cell>
          <cell r="B260" t="str">
            <v>Hardwood</v>
          </cell>
          <cell r="C260" t="str">
            <v>Saw log</v>
          </cell>
          <cell r="D260">
            <v>56</v>
          </cell>
          <cell r="E260">
            <v>7.1999999999999995E-2</v>
          </cell>
          <cell r="F260">
            <v>0.254</v>
          </cell>
          <cell r="G260">
            <v>0.38700000000000001</v>
          </cell>
          <cell r="H260">
            <v>0.28699999999999998</v>
          </cell>
        </row>
        <row r="261">
          <cell r="A261" t="str">
            <v>North Central</v>
          </cell>
          <cell r="B261" t="str">
            <v>Hardwood</v>
          </cell>
          <cell r="C261" t="str">
            <v>Saw log</v>
          </cell>
          <cell r="D261">
            <v>57</v>
          </cell>
          <cell r="E261">
            <v>7.0999999999999994E-2</v>
          </cell>
          <cell r="F261">
            <v>0.254</v>
          </cell>
          <cell r="G261">
            <v>0.38800000000000001</v>
          </cell>
          <cell r="H261">
            <v>0.28799999999999998</v>
          </cell>
        </row>
        <row r="262">
          <cell r="A262" t="str">
            <v>North Central</v>
          </cell>
          <cell r="B262" t="str">
            <v>Hardwood</v>
          </cell>
          <cell r="C262" t="str">
            <v>Saw log</v>
          </cell>
          <cell r="D262">
            <v>58</v>
          </cell>
          <cell r="E262">
            <v>6.9000000000000006E-2</v>
          </cell>
          <cell r="F262">
            <v>0.254</v>
          </cell>
          <cell r="G262">
            <v>0.38800000000000001</v>
          </cell>
          <cell r="H262">
            <v>0.28799999999999998</v>
          </cell>
        </row>
        <row r="263">
          <cell r="A263" t="str">
            <v>North Central</v>
          </cell>
          <cell r="B263" t="str">
            <v>Hardwood</v>
          </cell>
          <cell r="C263" t="str">
            <v>Saw log</v>
          </cell>
          <cell r="D263">
            <v>59</v>
          </cell>
          <cell r="E263">
            <v>6.8000000000000005E-2</v>
          </cell>
          <cell r="F263">
            <v>0.255</v>
          </cell>
          <cell r="G263">
            <v>0.38800000000000001</v>
          </cell>
          <cell r="H263">
            <v>0.28899999999999998</v>
          </cell>
        </row>
        <row r="264">
          <cell r="A264" t="str">
            <v>North Central</v>
          </cell>
          <cell r="B264" t="str">
            <v>Hardwood</v>
          </cell>
          <cell r="C264" t="str">
            <v>Saw log</v>
          </cell>
          <cell r="D264">
            <v>60</v>
          </cell>
          <cell r="E264">
            <v>6.6000000000000003E-2</v>
          </cell>
          <cell r="F264">
            <v>0.255</v>
          </cell>
          <cell r="G264">
            <v>0.38900000000000001</v>
          </cell>
          <cell r="H264">
            <v>0.28999999999999998</v>
          </cell>
        </row>
        <row r="265">
          <cell r="A265" t="str">
            <v>North Central</v>
          </cell>
          <cell r="B265" t="str">
            <v>Hardwood</v>
          </cell>
          <cell r="C265" t="str">
            <v>Saw log</v>
          </cell>
          <cell r="D265">
            <v>61</v>
          </cell>
          <cell r="E265">
            <v>6.5000000000000002E-2</v>
          </cell>
          <cell r="F265">
            <v>0.25600000000000001</v>
          </cell>
          <cell r="G265">
            <v>0.38900000000000001</v>
          </cell>
          <cell r="H265">
            <v>0.28999999999999998</v>
          </cell>
        </row>
        <row r="266">
          <cell r="A266" t="str">
            <v>North Central</v>
          </cell>
          <cell r="B266" t="str">
            <v>Hardwood</v>
          </cell>
          <cell r="C266" t="str">
            <v>Saw log</v>
          </cell>
          <cell r="D266">
            <v>62</v>
          </cell>
          <cell r="E266">
            <v>6.4000000000000001E-2</v>
          </cell>
          <cell r="F266">
            <v>0.25600000000000001</v>
          </cell>
          <cell r="G266">
            <v>0.38900000000000001</v>
          </cell>
          <cell r="H266">
            <v>0.29099999999999998</v>
          </cell>
        </row>
        <row r="267">
          <cell r="A267" t="str">
            <v>North Central</v>
          </cell>
          <cell r="B267" t="str">
            <v>Hardwood</v>
          </cell>
          <cell r="C267" t="str">
            <v>Saw log</v>
          </cell>
          <cell r="D267">
            <v>63</v>
          </cell>
          <cell r="E267">
            <v>6.2E-2</v>
          </cell>
          <cell r="F267">
            <v>0.25600000000000001</v>
          </cell>
          <cell r="G267">
            <v>0.39</v>
          </cell>
          <cell r="H267">
            <v>0.29199999999999998</v>
          </cell>
        </row>
        <row r="268">
          <cell r="A268" t="str">
            <v>North Central</v>
          </cell>
          <cell r="B268" t="str">
            <v>Hardwood</v>
          </cell>
          <cell r="C268" t="str">
            <v>Saw log</v>
          </cell>
          <cell r="D268">
            <v>64</v>
          </cell>
          <cell r="E268">
            <v>6.0999999999999999E-2</v>
          </cell>
          <cell r="F268">
            <v>0.25700000000000001</v>
          </cell>
          <cell r="G268">
            <v>0.39</v>
          </cell>
          <cell r="H268">
            <v>0.29199999999999998</v>
          </cell>
        </row>
        <row r="269">
          <cell r="A269" t="str">
            <v>North Central</v>
          </cell>
          <cell r="B269" t="str">
            <v>Hardwood</v>
          </cell>
          <cell r="C269" t="str">
            <v>Saw log</v>
          </cell>
          <cell r="D269">
            <v>65</v>
          </cell>
          <cell r="E269">
            <v>0.06</v>
          </cell>
          <cell r="F269">
            <v>0.25700000000000001</v>
          </cell>
          <cell r="G269">
            <v>0.39</v>
          </cell>
          <cell r="H269">
            <v>0.29299999999999998</v>
          </cell>
        </row>
        <row r="270">
          <cell r="A270" t="str">
            <v>North Central</v>
          </cell>
          <cell r="B270" t="str">
            <v>Hardwood</v>
          </cell>
          <cell r="C270" t="str">
            <v>Saw log</v>
          </cell>
          <cell r="D270">
            <v>66</v>
          </cell>
          <cell r="E270">
            <v>5.8999999999999997E-2</v>
          </cell>
          <cell r="F270">
            <v>0.25700000000000001</v>
          </cell>
          <cell r="G270">
            <v>0.39</v>
          </cell>
          <cell r="H270">
            <v>0.29399999999999998</v>
          </cell>
        </row>
        <row r="271">
          <cell r="A271" t="str">
            <v>North Central</v>
          </cell>
          <cell r="B271" t="str">
            <v>Hardwood</v>
          </cell>
          <cell r="C271" t="str">
            <v>Saw log</v>
          </cell>
          <cell r="D271">
            <v>67</v>
          </cell>
          <cell r="E271">
            <v>5.7000000000000002E-2</v>
          </cell>
          <cell r="F271">
            <v>0.25800000000000001</v>
          </cell>
          <cell r="G271">
            <v>0.39100000000000001</v>
          </cell>
          <cell r="H271">
            <v>0.29399999999999998</v>
          </cell>
        </row>
        <row r="272">
          <cell r="A272" t="str">
            <v>North Central</v>
          </cell>
          <cell r="B272" t="str">
            <v>Hardwood</v>
          </cell>
          <cell r="C272" t="str">
            <v>Saw log</v>
          </cell>
          <cell r="D272">
            <v>68</v>
          </cell>
          <cell r="E272">
            <v>5.6000000000000001E-2</v>
          </cell>
          <cell r="F272">
            <v>0.25800000000000001</v>
          </cell>
          <cell r="G272">
            <v>0.39100000000000001</v>
          </cell>
          <cell r="H272">
            <v>0.29499999999999998</v>
          </cell>
        </row>
        <row r="273">
          <cell r="A273" t="str">
            <v>North Central</v>
          </cell>
          <cell r="B273" t="str">
            <v>Hardwood</v>
          </cell>
          <cell r="C273" t="str">
            <v>Saw log</v>
          </cell>
          <cell r="D273">
            <v>69</v>
          </cell>
          <cell r="E273">
            <v>5.5E-2</v>
          </cell>
          <cell r="F273">
            <v>0.25800000000000001</v>
          </cell>
          <cell r="G273">
            <v>0.39100000000000001</v>
          </cell>
          <cell r="H273">
            <v>0.29499999999999998</v>
          </cell>
        </row>
        <row r="274">
          <cell r="A274" t="str">
            <v>North Central</v>
          </cell>
          <cell r="B274" t="str">
            <v>Hardwood</v>
          </cell>
          <cell r="C274" t="str">
            <v>Saw log</v>
          </cell>
          <cell r="D274">
            <v>70</v>
          </cell>
          <cell r="E274">
            <v>5.3999999999999999E-2</v>
          </cell>
          <cell r="F274">
            <v>0.25900000000000001</v>
          </cell>
          <cell r="G274">
            <v>0.39100000000000001</v>
          </cell>
          <cell r="H274">
            <v>0.29599999999999999</v>
          </cell>
        </row>
        <row r="275">
          <cell r="A275" t="str">
            <v>North Central</v>
          </cell>
          <cell r="B275" t="str">
            <v>Hardwood</v>
          </cell>
          <cell r="C275" t="str">
            <v>Saw log</v>
          </cell>
          <cell r="D275">
            <v>71</v>
          </cell>
          <cell r="E275">
            <v>5.2999999999999999E-2</v>
          </cell>
          <cell r="F275">
            <v>0.25900000000000001</v>
          </cell>
          <cell r="G275">
            <v>0.39100000000000001</v>
          </cell>
          <cell r="H275">
            <v>0.29699999999999999</v>
          </cell>
        </row>
        <row r="276">
          <cell r="A276" t="str">
            <v>North Central</v>
          </cell>
          <cell r="B276" t="str">
            <v>Hardwood</v>
          </cell>
          <cell r="C276" t="str">
            <v>Saw log</v>
          </cell>
          <cell r="D276">
            <v>72</v>
          </cell>
          <cell r="E276">
            <v>5.1999999999999998E-2</v>
          </cell>
          <cell r="F276">
            <v>0.25900000000000001</v>
          </cell>
          <cell r="G276">
            <v>0.39200000000000002</v>
          </cell>
          <cell r="H276">
            <v>0.29699999999999999</v>
          </cell>
        </row>
        <row r="277">
          <cell r="A277" t="str">
            <v>North Central</v>
          </cell>
          <cell r="B277" t="str">
            <v>Hardwood</v>
          </cell>
          <cell r="C277" t="str">
            <v>Saw log</v>
          </cell>
          <cell r="D277">
            <v>73</v>
          </cell>
          <cell r="E277">
            <v>5.0999999999999997E-2</v>
          </cell>
          <cell r="F277">
            <v>0.25900000000000001</v>
          </cell>
          <cell r="G277">
            <v>0.39200000000000002</v>
          </cell>
          <cell r="H277">
            <v>0.29799999999999999</v>
          </cell>
        </row>
        <row r="278">
          <cell r="A278" t="str">
            <v>North Central</v>
          </cell>
          <cell r="B278" t="str">
            <v>Hardwood</v>
          </cell>
          <cell r="C278" t="str">
            <v>Saw log</v>
          </cell>
          <cell r="D278">
            <v>74</v>
          </cell>
          <cell r="E278">
            <v>0.05</v>
          </cell>
          <cell r="F278">
            <v>0.26</v>
          </cell>
          <cell r="G278">
            <v>0.39200000000000002</v>
          </cell>
          <cell r="H278">
            <v>0.29799999999999999</v>
          </cell>
        </row>
        <row r="279">
          <cell r="A279" t="str">
            <v>North Central</v>
          </cell>
          <cell r="B279" t="str">
            <v>Hardwood</v>
          </cell>
          <cell r="C279" t="str">
            <v>Saw log</v>
          </cell>
          <cell r="D279">
            <v>75</v>
          </cell>
          <cell r="E279">
            <v>4.9000000000000002E-2</v>
          </cell>
          <cell r="F279">
            <v>0.26</v>
          </cell>
          <cell r="G279">
            <v>0.39200000000000002</v>
          </cell>
          <cell r="H279">
            <v>0.29899999999999999</v>
          </cell>
        </row>
        <row r="280">
          <cell r="A280" t="str">
            <v>North Central</v>
          </cell>
          <cell r="B280" t="str">
            <v>Hardwood</v>
          </cell>
          <cell r="C280" t="str">
            <v>Saw log</v>
          </cell>
          <cell r="D280">
            <v>76</v>
          </cell>
          <cell r="E280">
            <v>4.8000000000000001E-2</v>
          </cell>
          <cell r="F280">
            <v>0.26</v>
          </cell>
          <cell r="G280">
            <v>0.39200000000000002</v>
          </cell>
          <cell r="H280">
            <v>0.29899999999999999</v>
          </cell>
        </row>
        <row r="281">
          <cell r="A281" t="str">
            <v>North Central</v>
          </cell>
          <cell r="B281" t="str">
            <v>Hardwood</v>
          </cell>
          <cell r="C281" t="str">
            <v>Saw log</v>
          </cell>
          <cell r="D281">
            <v>77</v>
          </cell>
          <cell r="E281">
            <v>4.7E-2</v>
          </cell>
          <cell r="F281">
            <v>0.26100000000000001</v>
          </cell>
          <cell r="G281">
            <v>0.39200000000000002</v>
          </cell>
          <cell r="H281">
            <v>0.3</v>
          </cell>
        </row>
        <row r="282">
          <cell r="A282" t="str">
            <v>North Central</v>
          </cell>
          <cell r="B282" t="str">
            <v>Hardwood</v>
          </cell>
          <cell r="C282" t="str">
            <v>Saw log</v>
          </cell>
          <cell r="D282">
            <v>78</v>
          </cell>
          <cell r="E282">
            <v>4.7E-2</v>
          </cell>
          <cell r="F282">
            <v>0.26100000000000001</v>
          </cell>
          <cell r="G282">
            <v>0.39200000000000002</v>
          </cell>
          <cell r="H282">
            <v>0.3</v>
          </cell>
        </row>
        <row r="283">
          <cell r="A283" t="str">
            <v>North Central</v>
          </cell>
          <cell r="B283" t="str">
            <v>Hardwood</v>
          </cell>
          <cell r="C283" t="str">
            <v>Saw log</v>
          </cell>
          <cell r="D283">
            <v>79</v>
          </cell>
          <cell r="E283">
            <v>4.5999999999999999E-2</v>
          </cell>
          <cell r="F283">
            <v>0.26100000000000001</v>
          </cell>
          <cell r="G283">
            <v>0.39300000000000002</v>
          </cell>
          <cell r="H283">
            <v>0.30099999999999999</v>
          </cell>
        </row>
        <row r="284">
          <cell r="A284" t="str">
            <v>North Central</v>
          </cell>
          <cell r="B284" t="str">
            <v>Hardwood</v>
          </cell>
          <cell r="C284" t="str">
            <v>Saw log</v>
          </cell>
          <cell r="D284">
            <v>80</v>
          </cell>
          <cell r="E284">
            <v>4.4999999999999998E-2</v>
          </cell>
          <cell r="F284">
            <v>0.26100000000000001</v>
          </cell>
          <cell r="G284">
            <v>0.39300000000000002</v>
          </cell>
          <cell r="H284">
            <v>0.30099999999999999</v>
          </cell>
        </row>
        <row r="285">
          <cell r="A285" t="str">
            <v>North Central</v>
          </cell>
          <cell r="B285" t="str">
            <v>Hardwood</v>
          </cell>
          <cell r="C285" t="str">
            <v>Saw log</v>
          </cell>
          <cell r="D285">
            <v>81</v>
          </cell>
          <cell r="E285">
            <v>4.3999999999999997E-2</v>
          </cell>
          <cell r="F285">
            <v>0.26100000000000001</v>
          </cell>
          <cell r="G285">
            <v>0.39300000000000002</v>
          </cell>
          <cell r="H285">
            <v>0.30199999999999999</v>
          </cell>
        </row>
        <row r="286">
          <cell r="A286" t="str">
            <v>North Central</v>
          </cell>
          <cell r="B286" t="str">
            <v>Hardwood</v>
          </cell>
          <cell r="C286" t="str">
            <v>Saw log</v>
          </cell>
          <cell r="D286">
            <v>82</v>
          </cell>
          <cell r="E286">
            <v>4.2999999999999997E-2</v>
          </cell>
          <cell r="F286">
            <v>0.26200000000000001</v>
          </cell>
          <cell r="G286">
            <v>0.39300000000000002</v>
          </cell>
          <cell r="H286">
            <v>0.30199999999999999</v>
          </cell>
        </row>
        <row r="287">
          <cell r="A287" t="str">
            <v>North Central</v>
          </cell>
          <cell r="B287" t="str">
            <v>Hardwood</v>
          </cell>
          <cell r="C287" t="str">
            <v>Saw log</v>
          </cell>
          <cell r="D287">
            <v>83</v>
          </cell>
          <cell r="E287">
            <v>4.2999999999999997E-2</v>
          </cell>
          <cell r="F287">
            <v>0.26200000000000001</v>
          </cell>
          <cell r="G287">
            <v>0.39300000000000002</v>
          </cell>
          <cell r="H287">
            <v>0.30299999999999999</v>
          </cell>
        </row>
        <row r="288">
          <cell r="A288" t="str">
            <v>North Central</v>
          </cell>
          <cell r="B288" t="str">
            <v>Hardwood</v>
          </cell>
          <cell r="C288" t="str">
            <v>Saw log</v>
          </cell>
          <cell r="D288">
            <v>84</v>
          </cell>
          <cell r="E288">
            <v>4.2000000000000003E-2</v>
          </cell>
          <cell r="F288">
            <v>0.26200000000000001</v>
          </cell>
          <cell r="G288">
            <v>0.39300000000000002</v>
          </cell>
          <cell r="H288">
            <v>0.30299999999999999</v>
          </cell>
        </row>
        <row r="289">
          <cell r="A289" t="str">
            <v>North Central</v>
          </cell>
          <cell r="B289" t="str">
            <v>Hardwood</v>
          </cell>
          <cell r="C289" t="str">
            <v>Saw log</v>
          </cell>
          <cell r="D289">
            <v>85</v>
          </cell>
          <cell r="E289">
            <v>4.1000000000000002E-2</v>
          </cell>
          <cell r="F289">
            <v>0.26200000000000001</v>
          </cell>
          <cell r="G289">
            <v>0.39300000000000002</v>
          </cell>
          <cell r="H289">
            <v>0.30399999999999999</v>
          </cell>
        </row>
        <row r="290">
          <cell r="A290" t="str">
            <v>North Central</v>
          </cell>
          <cell r="B290" t="str">
            <v>Hardwood</v>
          </cell>
          <cell r="C290" t="str">
            <v>Saw log</v>
          </cell>
          <cell r="D290">
            <v>86</v>
          </cell>
          <cell r="E290">
            <v>0.04</v>
          </cell>
          <cell r="F290">
            <v>0.26300000000000001</v>
          </cell>
          <cell r="G290">
            <v>0.39300000000000002</v>
          </cell>
          <cell r="H290">
            <v>0.30399999999999999</v>
          </cell>
        </row>
        <row r="291">
          <cell r="A291" t="str">
            <v>North Central</v>
          </cell>
          <cell r="B291" t="str">
            <v>Hardwood</v>
          </cell>
          <cell r="C291" t="str">
            <v>Saw log</v>
          </cell>
          <cell r="D291">
            <v>87</v>
          </cell>
          <cell r="E291">
            <v>0.04</v>
          </cell>
          <cell r="F291">
            <v>0.26300000000000001</v>
          </cell>
          <cell r="G291">
            <v>0.39300000000000002</v>
          </cell>
          <cell r="H291">
            <v>0.30399999999999999</v>
          </cell>
        </row>
        <row r="292">
          <cell r="A292" t="str">
            <v>North Central</v>
          </cell>
          <cell r="B292" t="str">
            <v>Hardwood</v>
          </cell>
          <cell r="C292" t="str">
            <v>Saw log</v>
          </cell>
          <cell r="D292">
            <v>88</v>
          </cell>
          <cell r="E292">
            <v>3.9E-2</v>
          </cell>
          <cell r="F292">
            <v>0.26300000000000001</v>
          </cell>
          <cell r="G292">
            <v>0.39300000000000002</v>
          </cell>
          <cell r="H292">
            <v>0.30499999999999999</v>
          </cell>
        </row>
        <row r="293">
          <cell r="A293" t="str">
            <v>North Central</v>
          </cell>
          <cell r="B293" t="str">
            <v>Hardwood</v>
          </cell>
          <cell r="C293" t="str">
            <v>Saw log</v>
          </cell>
          <cell r="D293">
            <v>89</v>
          </cell>
          <cell r="E293">
            <v>3.7999999999999999E-2</v>
          </cell>
          <cell r="F293">
            <v>0.26300000000000001</v>
          </cell>
          <cell r="G293">
            <v>0.39300000000000002</v>
          </cell>
          <cell r="H293">
            <v>0.30499999999999999</v>
          </cell>
        </row>
        <row r="294">
          <cell r="A294" t="str">
            <v>North Central</v>
          </cell>
          <cell r="B294" t="str">
            <v>Hardwood</v>
          </cell>
          <cell r="C294" t="str">
            <v>Saw log</v>
          </cell>
          <cell r="D294">
            <v>90</v>
          </cell>
          <cell r="E294">
            <v>3.7999999999999999E-2</v>
          </cell>
          <cell r="F294">
            <v>0.26300000000000001</v>
          </cell>
          <cell r="G294">
            <v>0.39300000000000002</v>
          </cell>
          <cell r="H294">
            <v>0.30599999999999999</v>
          </cell>
        </row>
        <row r="295">
          <cell r="A295" t="str">
            <v>North Central</v>
          </cell>
          <cell r="B295" t="str">
            <v>Hardwood</v>
          </cell>
          <cell r="C295" t="str">
            <v>Saw log</v>
          </cell>
          <cell r="D295">
            <v>91</v>
          </cell>
          <cell r="E295">
            <v>3.6999999999999998E-2</v>
          </cell>
          <cell r="F295">
            <v>0.26400000000000001</v>
          </cell>
          <cell r="G295">
            <v>0.39300000000000002</v>
          </cell>
          <cell r="H295">
            <v>0.30599999999999999</v>
          </cell>
        </row>
        <row r="296">
          <cell r="A296" t="str">
            <v>North Central</v>
          </cell>
          <cell r="B296" t="str">
            <v>Hardwood</v>
          </cell>
          <cell r="C296" t="str">
            <v>Saw log</v>
          </cell>
          <cell r="D296">
            <v>92</v>
          </cell>
          <cell r="E296">
            <v>3.5999999999999997E-2</v>
          </cell>
          <cell r="F296">
            <v>0.26400000000000001</v>
          </cell>
          <cell r="G296">
            <v>0.39300000000000002</v>
          </cell>
          <cell r="H296">
            <v>0.30599999999999999</v>
          </cell>
        </row>
        <row r="297">
          <cell r="A297" t="str">
            <v>North Central</v>
          </cell>
          <cell r="B297" t="str">
            <v>Hardwood</v>
          </cell>
          <cell r="C297" t="str">
            <v>Saw log</v>
          </cell>
          <cell r="D297">
            <v>93</v>
          </cell>
          <cell r="E297">
            <v>3.5999999999999997E-2</v>
          </cell>
          <cell r="F297">
            <v>0.26400000000000001</v>
          </cell>
          <cell r="G297">
            <v>0.39300000000000002</v>
          </cell>
          <cell r="H297">
            <v>0.307</v>
          </cell>
        </row>
        <row r="298">
          <cell r="A298" t="str">
            <v>North Central</v>
          </cell>
          <cell r="B298" t="str">
            <v>Hardwood</v>
          </cell>
          <cell r="C298" t="str">
            <v>Saw log</v>
          </cell>
          <cell r="D298">
            <v>94</v>
          </cell>
          <cell r="E298">
            <v>3.5000000000000003E-2</v>
          </cell>
          <cell r="F298">
            <v>0.26400000000000001</v>
          </cell>
          <cell r="G298">
            <v>0.39300000000000002</v>
          </cell>
          <cell r="H298">
            <v>0.307</v>
          </cell>
        </row>
        <row r="299">
          <cell r="A299" t="str">
            <v>North Central</v>
          </cell>
          <cell r="B299" t="str">
            <v>Hardwood</v>
          </cell>
          <cell r="C299" t="str">
            <v>Saw log</v>
          </cell>
          <cell r="D299">
            <v>95</v>
          </cell>
          <cell r="E299">
            <v>3.5000000000000003E-2</v>
          </cell>
          <cell r="F299">
            <v>0.26400000000000001</v>
          </cell>
          <cell r="G299">
            <v>0.39300000000000002</v>
          </cell>
          <cell r="H299">
            <v>0.308</v>
          </cell>
        </row>
        <row r="300">
          <cell r="A300" t="str">
            <v>North Central</v>
          </cell>
          <cell r="B300" t="str">
            <v>Hardwood</v>
          </cell>
          <cell r="C300" t="str">
            <v>Saw log</v>
          </cell>
          <cell r="D300">
            <v>96</v>
          </cell>
          <cell r="E300">
            <v>3.4000000000000002E-2</v>
          </cell>
          <cell r="F300">
            <v>0.26500000000000001</v>
          </cell>
          <cell r="G300">
            <v>0.39300000000000002</v>
          </cell>
          <cell r="H300">
            <v>0.308</v>
          </cell>
        </row>
        <row r="301">
          <cell r="A301" t="str">
            <v>North Central</v>
          </cell>
          <cell r="B301" t="str">
            <v>Hardwood</v>
          </cell>
          <cell r="C301" t="str">
            <v>Saw log</v>
          </cell>
          <cell r="D301">
            <v>97</v>
          </cell>
          <cell r="E301">
            <v>3.3000000000000002E-2</v>
          </cell>
          <cell r="F301">
            <v>0.26500000000000001</v>
          </cell>
          <cell r="G301">
            <v>0.39300000000000002</v>
          </cell>
          <cell r="H301">
            <v>0.308</v>
          </cell>
        </row>
        <row r="302">
          <cell r="A302" t="str">
            <v>North Central</v>
          </cell>
          <cell r="B302" t="str">
            <v>Hardwood</v>
          </cell>
          <cell r="C302" t="str">
            <v>Saw log</v>
          </cell>
          <cell r="D302">
            <v>98</v>
          </cell>
          <cell r="E302">
            <v>3.3000000000000002E-2</v>
          </cell>
          <cell r="F302">
            <v>0.26500000000000001</v>
          </cell>
          <cell r="G302">
            <v>0.39300000000000002</v>
          </cell>
          <cell r="H302">
            <v>0.309</v>
          </cell>
        </row>
        <row r="303">
          <cell r="A303" t="str">
            <v>North Central</v>
          </cell>
          <cell r="B303" t="str">
            <v>Hardwood</v>
          </cell>
          <cell r="C303" t="str">
            <v>Saw log</v>
          </cell>
          <cell r="D303">
            <v>99</v>
          </cell>
          <cell r="E303">
            <v>3.2000000000000001E-2</v>
          </cell>
          <cell r="F303">
            <v>0.26500000000000001</v>
          </cell>
          <cell r="G303">
            <v>0.39300000000000002</v>
          </cell>
          <cell r="H303">
            <v>0.309</v>
          </cell>
        </row>
        <row r="304">
          <cell r="A304" t="str">
            <v>North Central</v>
          </cell>
          <cell r="B304" t="str">
            <v>Hardwood</v>
          </cell>
          <cell r="C304" t="str">
            <v>Saw log</v>
          </cell>
          <cell r="D304">
            <v>100</v>
          </cell>
          <cell r="E304">
            <v>3.2000000000000001E-2</v>
          </cell>
          <cell r="F304">
            <v>0.26500000000000001</v>
          </cell>
          <cell r="G304">
            <v>0.39300000000000002</v>
          </cell>
          <cell r="H304">
            <v>0.309</v>
          </cell>
        </row>
        <row r="305">
          <cell r="A305" t="str">
            <v>North Central</v>
          </cell>
          <cell r="B305" t="str">
            <v>Hardwood</v>
          </cell>
          <cell r="C305" t="str">
            <v>Pulpwood</v>
          </cell>
          <cell r="D305">
            <v>0</v>
          </cell>
          <cell r="E305">
            <v>0.68500000000000005</v>
          </cell>
          <cell r="F305">
            <v>0</v>
          </cell>
          <cell r="G305">
            <v>0.16500000000000001</v>
          </cell>
          <cell r="H305">
            <v>0.15</v>
          </cell>
        </row>
        <row r="306">
          <cell r="A306" t="str">
            <v>North Central</v>
          </cell>
          <cell r="B306" t="str">
            <v>Hardwood</v>
          </cell>
          <cell r="C306" t="str">
            <v>Pulpwood</v>
          </cell>
          <cell r="D306">
            <v>1</v>
          </cell>
          <cell r="E306">
            <v>0.63</v>
          </cell>
          <cell r="F306">
            <v>0.02</v>
          </cell>
          <cell r="G306">
            <v>0.18099999999999999</v>
          </cell>
          <cell r="H306">
            <v>0.16900000000000001</v>
          </cell>
        </row>
        <row r="307">
          <cell r="A307" t="str">
            <v>North Central</v>
          </cell>
          <cell r="B307" t="str">
            <v>Hardwood</v>
          </cell>
          <cell r="C307" t="str">
            <v>Pulpwood</v>
          </cell>
          <cell r="D307">
            <v>2</v>
          </cell>
          <cell r="E307">
            <v>0.58199999999999996</v>
          </cell>
          <cell r="F307">
            <v>3.7999999999999999E-2</v>
          </cell>
          <cell r="G307">
            <v>0.19600000000000001</v>
          </cell>
          <cell r="H307">
            <v>0.184</v>
          </cell>
        </row>
        <row r="308">
          <cell r="A308" t="str">
            <v>North Central</v>
          </cell>
          <cell r="B308" t="str">
            <v>Hardwood</v>
          </cell>
          <cell r="C308" t="str">
            <v>Pulpwood</v>
          </cell>
          <cell r="D308">
            <v>3</v>
          </cell>
          <cell r="E308">
            <v>0.54100000000000004</v>
          </cell>
          <cell r="F308">
            <v>5.1999999999999998E-2</v>
          </cell>
          <cell r="G308">
            <v>0.20899999999999999</v>
          </cell>
          <cell r="H308">
            <v>0.19800000000000001</v>
          </cell>
        </row>
        <row r="309">
          <cell r="A309" t="str">
            <v>North Central</v>
          </cell>
          <cell r="B309" t="str">
            <v>Hardwood</v>
          </cell>
          <cell r="C309" t="str">
            <v>Pulpwood</v>
          </cell>
          <cell r="D309">
            <v>4</v>
          </cell>
          <cell r="E309">
            <v>0.50600000000000001</v>
          </cell>
          <cell r="F309">
            <v>6.4000000000000001E-2</v>
          </cell>
          <cell r="G309">
            <v>0.219</v>
          </cell>
          <cell r="H309">
            <v>0.21</v>
          </cell>
        </row>
        <row r="310">
          <cell r="A310" t="str">
            <v>North Central</v>
          </cell>
          <cell r="B310" t="str">
            <v>Hardwood</v>
          </cell>
          <cell r="C310" t="str">
            <v>Pulpwood</v>
          </cell>
          <cell r="D310">
            <v>5</v>
          </cell>
          <cell r="E310">
            <v>0.47599999999999998</v>
          </cell>
          <cell r="F310">
            <v>7.4999999999999997E-2</v>
          </cell>
          <cell r="G310">
            <v>0.22900000000000001</v>
          </cell>
          <cell r="H310">
            <v>0.22</v>
          </cell>
        </row>
        <row r="311">
          <cell r="A311" t="str">
            <v>North Central</v>
          </cell>
          <cell r="B311" t="str">
            <v>Hardwood</v>
          </cell>
          <cell r="C311" t="str">
            <v>Pulpwood</v>
          </cell>
          <cell r="D311">
            <v>6</v>
          </cell>
          <cell r="E311">
            <v>0.44800000000000001</v>
          </cell>
          <cell r="F311">
            <v>8.4000000000000005E-2</v>
          </cell>
          <cell r="G311">
            <v>0.23699999999999999</v>
          </cell>
          <cell r="H311">
            <v>0.23</v>
          </cell>
        </row>
        <row r="312">
          <cell r="A312" t="str">
            <v>North Central</v>
          </cell>
          <cell r="B312" t="str">
            <v>Hardwood</v>
          </cell>
          <cell r="C312" t="str">
            <v>Pulpwood</v>
          </cell>
          <cell r="D312">
            <v>7</v>
          </cell>
          <cell r="E312">
            <v>0.42399999999999999</v>
          </cell>
          <cell r="F312">
            <v>9.1999999999999998E-2</v>
          </cell>
          <cell r="G312">
            <v>0.245</v>
          </cell>
          <cell r="H312">
            <v>0.23899999999999999</v>
          </cell>
        </row>
        <row r="313">
          <cell r="A313" t="str">
            <v>North Central</v>
          </cell>
          <cell r="B313" t="str">
            <v>Hardwood</v>
          </cell>
          <cell r="C313" t="str">
            <v>Pulpwood</v>
          </cell>
          <cell r="D313">
            <v>8</v>
          </cell>
          <cell r="E313">
            <v>0.40100000000000002</v>
          </cell>
          <cell r="F313">
            <v>9.9000000000000005E-2</v>
          </cell>
          <cell r="G313">
            <v>0.252</v>
          </cell>
          <cell r="H313">
            <v>0.247</v>
          </cell>
        </row>
        <row r="314">
          <cell r="A314" t="str">
            <v>North Central</v>
          </cell>
          <cell r="B314" t="str">
            <v>Hardwood</v>
          </cell>
          <cell r="C314" t="str">
            <v>Pulpwood</v>
          </cell>
          <cell r="D314">
            <v>9</v>
          </cell>
          <cell r="E314">
            <v>0.38100000000000001</v>
          </cell>
          <cell r="F314">
            <v>0.106</v>
          </cell>
          <cell r="G314">
            <v>0.25900000000000001</v>
          </cell>
          <cell r="H314">
            <v>0.255</v>
          </cell>
        </row>
        <row r="315">
          <cell r="A315" t="str">
            <v>North Central</v>
          </cell>
          <cell r="B315" t="str">
            <v>Hardwood</v>
          </cell>
          <cell r="C315" t="str">
            <v>Pulpwood</v>
          </cell>
          <cell r="D315">
            <v>10</v>
          </cell>
          <cell r="E315">
            <v>0.36199999999999999</v>
          </cell>
          <cell r="F315">
            <v>0.111</v>
          </cell>
          <cell r="G315">
            <v>0.26500000000000001</v>
          </cell>
          <cell r="H315">
            <v>0.26200000000000001</v>
          </cell>
        </row>
        <row r="316">
          <cell r="A316" t="str">
            <v>North Central</v>
          </cell>
          <cell r="B316" t="str">
            <v>Hardwood</v>
          </cell>
          <cell r="C316" t="str">
            <v>Pulpwood</v>
          </cell>
          <cell r="D316">
            <v>11</v>
          </cell>
          <cell r="E316">
            <v>0.34699999999999998</v>
          </cell>
          <cell r="F316">
            <v>0.11600000000000001</v>
          </cell>
          <cell r="G316">
            <v>0.26900000000000002</v>
          </cell>
          <cell r="H316">
            <v>0.26800000000000002</v>
          </cell>
        </row>
        <row r="317">
          <cell r="A317" t="str">
            <v>North Central</v>
          </cell>
          <cell r="B317" t="str">
            <v>Hardwood</v>
          </cell>
          <cell r="C317" t="str">
            <v>Pulpwood</v>
          </cell>
          <cell r="D317">
            <v>12</v>
          </cell>
          <cell r="E317">
            <v>0.33400000000000002</v>
          </cell>
          <cell r="F317">
            <v>0.12</v>
          </cell>
          <cell r="G317">
            <v>0.27300000000000002</v>
          </cell>
          <cell r="H317">
            <v>0.27300000000000002</v>
          </cell>
        </row>
        <row r="318">
          <cell r="A318" t="str">
            <v>North Central</v>
          </cell>
          <cell r="B318" t="str">
            <v>Hardwood</v>
          </cell>
          <cell r="C318" t="str">
            <v>Pulpwood</v>
          </cell>
          <cell r="D318">
            <v>13</v>
          </cell>
          <cell r="E318">
            <v>0.32300000000000001</v>
          </cell>
          <cell r="F318">
            <v>0.122</v>
          </cell>
          <cell r="G318">
            <v>0.27700000000000002</v>
          </cell>
          <cell r="H318">
            <v>0.27700000000000002</v>
          </cell>
        </row>
        <row r="319">
          <cell r="A319" t="str">
            <v>North Central</v>
          </cell>
          <cell r="B319" t="str">
            <v>Hardwood</v>
          </cell>
          <cell r="C319" t="str">
            <v>Pulpwood</v>
          </cell>
          <cell r="D319">
            <v>14</v>
          </cell>
          <cell r="E319">
            <v>0.314</v>
          </cell>
          <cell r="F319">
            <v>0.125</v>
          </cell>
          <cell r="G319">
            <v>0.28000000000000003</v>
          </cell>
          <cell r="H319">
            <v>0.28100000000000003</v>
          </cell>
        </row>
        <row r="320">
          <cell r="A320" t="str">
            <v>North Central</v>
          </cell>
          <cell r="B320" t="str">
            <v>Hardwood</v>
          </cell>
          <cell r="C320" t="str">
            <v>Pulpwood</v>
          </cell>
          <cell r="D320">
            <v>15</v>
          </cell>
          <cell r="E320">
            <v>0.30599999999999999</v>
          </cell>
          <cell r="F320">
            <v>0.127</v>
          </cell>
          <cell r="G320">
            <v>0.28199999999999997</v>
          </cell>
          <cell r="H320">
            <v>0.28499999999999998</v>
          </cell>
        </row>
        <row r="321">
          <cell r="A321" t="str">
            <v>North Central</v>
          </cell>
          <cell r="B321" t="str">
            <v>Hardwood</v>
          </cell>
          <cell r="C321" t="str">
            <v>Pulpwood</v>
          </cell>
          <cell r="D321">
            <v>16</v>
          </cell>
          <cell r="E321">
            <v>0.3</v>
          </cell>
          <cell r="F321">
            <v>0.128</v>
          </cell>
          <cell r="G321">
            <v>0.28399999999999997</v>
          </cell>
          <cell r="H321">
            <v>0.28799999999999998</v>
          </cell>
        </row>
        <row r="322">
          <cell r="A322" t="str">
            <v>North Central</v>
          </cell>
          <cell r="B322" t="str">
            <v>Hardwood</v>
          </cell>
          <cell r="C322" t="str">
            <v>Pulpwood</v>
          </cell>
          <cell r="D322">
            <v>17</v>
          </cell>
          <cell r="E322">
            <v>0.29399999999999998</v>
          </cell>
          <cell r="F322">
            <v>0.129</v>
          </cell>
          <cell r="G322">
            <v>0.28599999999999998</v>
          </cell>
          <cell r="H322">
            <v>0.29099999999999998</v>
          </cell>
        </row>
        <row r="323">
          <cell r="A323" t="str">
            <v>North Central</v>
          </cell>
          <cell r="B323" t="str">
            <v>Hardwood</v>
          </cell>
          <cell r="C323" t="str">
            <v>Pulpwood</v>
          </cell>
          <cell r="D323">
            <v>18</v>
          </cell>
          <cell r="E323">
            <v>0.28799999999999998</v>
          </cell>
          <cell r="F323">
            <v>0.13</v>
          </cell>
          <cell r="G323">
            <v>0.28799999999999998</v>
          </cell>
          <cell r="H323">
            <v>0.29399999999999998</v>
          </cell>
        </row>
        <row r="324">
          <cell r="A324" t="str">
            <v>North Central</v>
          </cell>
          <cell r="B324" t="str">
            <v>Hardwood</v>
          </cell>
          <cell r="C324" t="str">
            <v>Pulpwood</v>
          </cell>
          <cell r="D324">
            <v>19</v>
          </cell>
          <cell r="E324">
            <v>0.28299999999999997</v>
          </cell>
          <cell r="F324">
            <v>0.13200000000000001</v>
          </cell>
          <cell r="G324">
            <v>0.28899999999999998</v>
          </cell>
          <cell r="H324">
            <v>0.29599999999999999</v>
          </cell>
        </row>
        <row r="325">
          <cell r="A325" t="str">
            <v>North Central</v>
          </cell>
          <cell r="B325" t="str">
            <v>Hardwood</v>
          </cell>
          <cell r="C325" t="str">
            <v>Pulpwood</v>
          </cell>
          <cell r="D325">
            <v>20</v>
          </cell>
          <cell r="E325">
            <v>0.27800000000000002</v>
          </cell>
          <cell r="F325">
            <v>0.13200000000000001</v>
          </cell>
          <cell r="G325">
            <v>0.29099999999999998</v>
          </cell>
          <cell r="H325">
            <v>0.29899999999999999</v>
          </cell>
        </row>
        <row r="326">
          <cell r="A326" t="str">
            <v>North Central</v>
          </cell>
          <cell r="B326" t="str">
            <v>Hardwood</v>
          </cell>
          <cell r="C326" t="str">
            <v>Pulpwood</v>
          </cell>
          <cell r="D326">
            <v>21</v>
          </cell>
          <cell r="E326">
            <v>0.27400000000000002</v>
          </cell>
          <cell r="F326">
            <v>0.13300000000000001</v>
          </cell>
          <cell r="G326">
            <v>0.29199999999999998</v>
          </cell>
          <cell r="H326">
            <v>0.30099999999999999</v>
          </cell>
        </row>
        <row r="327">
          <cell r="A327" t="str">
            <v>North Central</v>
          </cell>
          <cell r="B327" t="str">
            <v>Hardwood</v>
          </cell>
          <cell r="C327" t="str">
            <v>Pulpwood</v>
          </cell>
          <cell r="D327">
            <v>22</v>
          </cell>
          <cell r="E327">
            <v>0.27</v>
          </cell>
          <cell r="F327">
            <v>0.13400000000000001</v>
          </cell>
          <cell r="G327">
            <v>0.29299999999999998</v>
          </cell>
          <cell r="H327">
            <v>0.30299999999999999</v>
          </cell>
        </row>
        <row r="328">
          <cell r="A328" t="str">
            <v>North Central</v>
          </cell>
          <cell r="B328" t="str">
            <v>Hardwood</v>
          </cell>
          <cell r="C328" t="str">
            <v>Pulpwood</v>
          </cell>
          <cell r="D328">
            <v>23</v>
          </cell>
          <cell r="E328">
            <v>0.26600000000000001</v>
          </cell>
          <cell r="F328">
            <v>0.13500000000000001</v>
          </cell>
          <cell r="G328">
            <v>0.29399999999999998</v>
          </cell>
          <cell r="H328">
            <v>0.30499999999999999</v>
          </cell>
        </row>
        <row r="329">
          <cell r="A329" t="str">
            <v>North Central</v>
          </cell>
          <cell r="B329" t="str">
            <v>Hardwood</v>
          </cell>
          <cell r="C329" t="str">
            <v>Pulpwood</v>
          </cell>
          <cell r="D329">
            <v>24</v>
          </cell>
          <cell r="E329">
            <v>0.26300000000000001</v>
          </cell>
          <cell r="F329">
            <v>0.13500000000000001</v>
          </cell>
          <cell r="G329">
            <v>0.29499999999999998</v>
          </cell>
          <cell r="H329">
            <v>0.307</v>
          </cell>
        </row>
        <row r="330">
          <cell r="A330" t="str">
            <v>North Central</v>
          </cell>
          <cell r="B330" t="str">
            <v>Hardwood</v>
          </cell>
          <cell r="C330" t="str">
            <v>Pulpwood</v>
          </cell>
          <cell r="D330">
            <v>25</v>
          </cell>
          <cell r="E330">
            <v>0.25900000000000001</v>
          </cell>
          <cell r="F330">
            <v>0.13600000000000001</v>
          </cell>
          <cell r="G330">
            <v>0.29599999999999999</v>
          </cell>
          <cell r="H330">
            <v>0.309</v>
          </cell>
        </row>
        <row r="331">
          <cell r="A331" t="str">
            <v>North Central</v>
          </cell>
          <cell r="B331" t="str">
            <v>Hardwood</v>
          </cell>
          <cell r="C331" t="str">
            <v>Pulpwood</v>
          </cell>
          <cell r="D331">
            <v>26</v>
          </cell>
          <cell r="E331">
            <v>0.25600000000000001</v>
          </cell>
          <cell r="F331">
            <v>0.13600000000000001</v>
          </cell>
          <cell r="G331">
            <v>0.29699999999999999</v>
          </cell>
          <cell r="H331">
            <v>0.311</v>
          </cell>
        </row>
        <row r="332">
          <cell r="A332" t="str">
            <v>North Central</v>
          </cell>
          <cell r="B332" t="str">
            <v>Hardwood</v>
          </cell>
          <cell r="C332" t="str">
            <v>Pulpwood</v>
          </cell>
          <cell r="D332">
            <v>27</v>
          </cell>
          <cell r="E332">
            <v>0.253</v>
          </cell>
          <cell r="F332">
            <v>0.13700000000000001</v>
          </cell>
          <cell r="G332">
            <v>0.29799999999999999</v>
          </cell>
          <cell r="H332">
            <v>0.312</v>
          </cell>
        </row>
        <row r="333">
          <cell r="A333" t="str">
            <v>North Central</v>
          </cell>
          <cell r="B333" t="str">
            <v>Hardwood</v>
          </cell>
          <cell r="C333" t="str">
            <v>Pulpwood</v>
          </cell>
          <cell r="D333">
            <v>28</v>
          </cell>
          <cell r="E333">
            <v>0.25</v>
          </cell>
          <cell r="F333">
            <v>0.13700000000000001</v>
          </cell>
          <cell r="G333">
            <v>0.29899999999999999</v>
          </cell>
          <cell r="H333">
            <v>0.314</v>
          </cell>
        </row>
        <row r="334">
          <cell r="A334" t="str">
            <v>North Central</v>
          </cell>
          <cell r="B334" t="str">
            <v>Hardwood</v>
          </cell>
          <cell r="C334" t="str">
            <v>Pulpwood</v>
          </cell>
          <cell r="D334">
            <v>29</v>
          </cell>
          <cell r="E334">
            <v>0.247</v>
          </cell>
          <cell r="F334">
            <v>0.13800000000000001</v>
          </cell>
          <cell r="G334">
            <v>0.29899999999999999</v>
          </cell>
          <cell r="H334">
            <v>0.316</v>
          </cell>
        </row>
        <row r="335">
          <cell r="A335" t="str">
            <v>North Central</v>
          </cell>
          <cell r="B335" t="str">
            <v>Hardwood</v>
          </cell>
          <cell r="C335" t="str">
            <v>Pulpwood</v>
          </cell>
          <cell r="D335">
            <v>30</v>
          </cell>
          <cell r="E335">
            <v>0.24399999999999999</v>
          </cell>
          <cell r="F335">
            <v>0.13800000000000001</v>
          </cell>
          <cell r="G335">
            <v>0.3</v>
          </cell>
          <cell r="H335">
            <v>0.317</v>
          </cell>
        </row>
        <row r="336">
          <cell r="A336" t="str">
            <v>North Central</v>
          </cell>
          <cell r="B336" t="str">
            <v>Hardwood</v>
          </cell>
          <cell r="C336" t="str">
            <v>Pulpwood</v>
          </cell>
          <cell r="D336">
            <v>31</v>
          </cell>
          <cell r="E336">
            <v>0.24099999999999999</v>
          </cell>
          <cell r="F336">
            <v>0.13900000000000001</v>
          </cell>
          <cell r="G336">
            <v>0.30099999999999999</v>
          </cell>
          <cell r="H336">
            <v>0.31900000000000001</v>
          </cell>
        </row>
        <row r="337">
          <cell r="A337" t="str">
            <v>North Central</v>
          </cell>
          <cell r="B337" t="str">
            <v>Hardwood</v>
          </cell>
          <cell r="C337" t="str">
            <v>Pulpwood</v>
          </cell>
          <cell r="D337">
            <v>32</v>
          </cell>
          <cell r="E337">
            <v>0.23899999999999999</v>
          </cell>
          <cell r="F337">
            <v>0.14000000000000001</v>
          </cell>
          <cell r="G337">
            <v>0.30099999999999999</v>
          </cell>
          <cell r="H337">
            <v>0.32</v>
          </cell>
        </row>
        <row r="338">
          <cell r="A338" t="str">
            <v>North Central</v>
          </cell>
          <cell r="B338" t="str">
            <v>Hardwood</v>
          </cell>
          <cell r="C338" t="str">
            <v>Pulpwood</v>
          </cell>
          <cell r="D338">
            <v>33</v>
          </cell>
          <cell r="E338">
            <v>0.23599999999999999</v>
          </cell>
          <cell r="F338">
            <v>0.14000000000000001</v>
          </cell>
          <cell r="G338">
            <v>0.30199999999999999</v>
          </cell>
          <cell r="H338">
            <v>0.32200000000000001</v>
          </cell>
        </row>
        <row r="339">
          <cell r="A339" t="str">
            <v>North Central</v>
          </cell>
          <cell r="B339" t="str">
            <v>Hardwood</v>
          </cell>
          <cell r="C339" t="str">
            <v>Pulpwood</v>
          </cell>
          <cell r="D339">
            <v>34</v>
          </cell>
          <cell r="E339">
            <v>0.23300000000000001</v>
          </cell>
          <cell r="F339">
            <v>0.14099999999999999</v>
          </cell>
          <cell r="G339">
            <v>0.30299999999999999</v>
          </cell>
          <cell r="H339">
            <v>0.32300000000000001</v>
          </cell>
        </row>
        <row r="340">
          <cell r="A340" t="str">
            <v>North Central</v>
          </cell>
          <cell r="B340" t="str">
            <v>Hardwood</v>
          </cell>
          <cell r="C340" t="str">
            <v>Pulpwood</v>
          </cell>
          <cell r="D340">
            <v>35</v>
          </cell>
          <cell r="E340">
            <v>0.23100000000000001</v>
          </cell>
          <cell r="F340">
            <v>0.14099999999999999</v>
          </cell>
          <cell r="G340">
            <v>0.30299999999999999</v>
          </cell>
          <cell r="H340">
            <v>0.32500000000000001</v>
          </cell>
        </row>
        <row r="341">
          <cell r="A341" t="str">
            <v>North Central</v>
          </cell>
          <cell r="B341" t="str">
            <v>Hardwood</v>
          </cell>
          <cell r="C341" t="str">
            <v>Pulpwood</v>
          </cell>
          <cell r="D341">
            <v>36</v>
          </cell>
          <cell r="E341">
            <v>0.22800000000000001</v>
          </cell>
          <cell r="F341">
            <v>0.14199999999999999</v>
          </cell>
          <cell r="G341">
            <v>0.30399999999999999</v>
          </cell>
          <cell r="H341">
            <v>0.32600000000000001</v>
          </cell>
        </row>
        <row r="342">
          <cell r="A342" t="str">
            <v>North Central</v>
          </cell>
          <cell r="B342" t="str">
            <v>Hardwood</v>
          </cell>
          <cell r="C342" t="str">
            <v>Pulpwood</v>
          </cell>
          <cell r="D342">
            <v>37</v>
          </cell>
          <cell r="E342">
            <v>0.22600000000000001</v>
          </cell>
          <cell r="F342">
            <v>0.14199999999999999</v>
          </cell>
          <cell r="G342">
            <v>0.30399999999999999</v>
          </cell>
          <cell r="H342">
            <v>0.32800000000000001</v>
          </cell>
        </row>
        <row r="343">
          <cell r="A343" t="str">
            <v>North Central</v>
          </cell>
          <cell r="B343" t="str">
            <v>Hardwood</v>
          </cell>
          <cell r="C343" t="str">
            <v>Pulpwood</v>
          </cell>
          <cell r="D343">
            <v>38</v>
          </cell>
          <cell r="E343">
            <v>0.224</v>
          </cell>
          <cell r="F343">
            <v>0.14299999999999999</v>
          </cell>
          <cell r="G343">
            <v>0.30499999999999999</v>
          </cell>
          <cell r="H343">
            <v>0.32900000000000001</v>
          </cell>
        </row>
        <row r="344">
          <cell r="A344" t="str">
            <v>North Central</v>
          </cell>
          <cell r="B344" t="str">
            <v>Hardwood</v>
          </cell>
          <cell r="C344" t="str">
            <v>Pulpwood</v>
          </cell>
          <cell r="D344">
            <v>39</v>
          </cell>
          <cell r="E344">
            <v>0.221</v>
          </cell>
          <cell r="F344">
            <v>0.14399999999999999</v>
          </cell>
          <cell r="G344">
            <v>0.30499999999999999</v>
          </cell>
          <cell r="H344">
            <v>0.33</v>
          </cell>
        </row>
        <row r="345">
          <cell r="A345" t="str">
            <v>North Central</v>
          </cell>
          <cell r="B345" t="str">
            <v>Hardwood</v>
          </cell>
          <cell r="C345" t="str">
            <v>Pulpwood</v>
          </cell>
          <cell r="D345">
            <v>40</v>
          </cell>
          <cell r="E345">
            <v>0.219</v>
          </cell>
          <cell r="F345">
            <v>0.14399999999999999</v>
          </cell>
          <cell r="G345">
            <v>0.30599999999999999</v>
          </cell>
          <cell r="H345">
            <v>0.33100000000000002</v>
          </cell>
        </row>
        <row r="346">
          <cell r="A346" t="str">
            <v>North Central</v>
          </cell>
          <cell r="B346" t="str">
            <v>Hardwood</v>
          </cell>
          <cell r="C346" t="str">
            <v>Pulpwood</v>
          </cell>
          <cell r="D346">
            <v>41</v>
          </cell>
          <cell r="E346">
            <v>0.217</v>
          </cell>
          <cell r="F346">
            <v>0.14499999999999999</v>
          </cell>
          <cell r="G346">
            <v>0.30599999999999999</v>
          </cell>
          <cell r="H346">
            <v>0.33300000000000002</v>
          </cell>
        </row>
        <row r="347">
          <cell r="A347" t="str">
            <v>North Central</v>
          </cell>
          <cell r="B347" t="str">
            <v>Hardwood</v>
          </cell>
          <cell r="C347" t="str">
            <v>Pulpwood</v>
          </cell>
          <cell r="D347">
            <v>42</v>
          </cell>
          <cell r="E347">
            <v>0.214</v>
          </cell>
          <cell r="F347">
            <v>0.14499999999999999</v>
          </cell>
          <cell r="G347">
            <v>0.30599999999999999</v>
          </cell>
          <cell r="H347">
            <v>0.33400000000000002</v>
          </cell>
        </row>
        <row r="348">
          <cell r="A348" t="str">
            <v>North Central</v>
          </cell>
          <cell r="B348" t="str">
            <v>Hardwood</v>
          </cell>
          <cell r="C348" t="str">
            <v>Pulpwood</v>
          </cell>
          <cell r="D348">
            <v>43</v>
          </cell>
          <cell r="E348">
            <v>0.21199999999999999</v>
          </cell>
          <cell r="F348">
            <v>0.14599999999999999</v>
          </cell>
          <cell r="G348">
            <v>0.307</v>
          </cell>
          <cell r="H348">
            <v>0.33500000000000002</v>
          </cell>
        </row>
        <row r="349">
          <cell r="A349" t="str">
            <v>North Central</v>
          </cell>
          <cell r="B349" t="str">
            <v>Hardwood</v>
          </cell>
          <cell r="C349" t="str">
            <v>Pulpwood</v>
          </cell>
          <cell r="D349">
            <v>44</v>
          </cell>
          <cell r="E349">
            <v>0.21</v>
          </cell>
          <cell r="F349">
            <v>0.14599999999999999</v>
          </cell>
          <cell r="G349">
            <v>0.307</v>
          </cell>
          <cell r="H349">
            <v>0.33600000000000002</v>
          </cell>
        </row>
        <row r="350">
          <cell r="A350" t="str">
            <v>North Central</v>
          </cell>
          <cell r="B350" t="str">
            <v>Hardwood</v>
          </cell>
          <cell r="C350" t="str">
            <v>Pulpwood</v>
          </cell>
          <cell r="D350">
            <v>45</v>
          </cell>
          <cell r="E350">
            <v>0.20799999999999999</v>
          </cell>
          <cell r="F350">
            <v>0.14699999999999999</v>
          </cell>
          <cell r="G350">
            <v>0.308</v>
          </cell>
          <cell r="H350">
            <v>0.33700000000000002</v>
          </cell>
        </row>
        <row r="351">
          <cell r="A351" t="str">
            <v>North Central</v>
          </cell>
          <cell r="B351" t="str">
            <v>Hardwood</v>
          </cell>
          <cell r="C351" t="str">
            <v>Pulpwood</v>
          </cell>
          <cell r="D351">
            <v>46</v>
          </cell>
          <cell r="E351">
            <v>0.20599999999999999</v>
          </cell>
          <cell r="F351">
            <v>0.14799999999999999</v>
          </cell>
          <cell r="G351">
            <v>0.308</v>
          </cell>
          <cell r="H351">
            <v>0.33900000000000002</v>
          </cell>
        </row>
        <row r="352">
          <cell r="A352" t="str">
            <v>North Central</v>
          </cell>
          <cell r="B352" t="str">
            <v>Hardwood</v>
          </cell>
          <cell r="C352" t="str">
            <v>Pulpwood</v>
          </cell>
          <cell r="D352">
            <v>47</v>
          </cell>
          <cell r="E352">
            <v>0.20399999999999999</v>
          </cell>
          <cell r="F352">
            <v>0.14799999999999999</v>
          </cell>
          <cell r="G352">
            <v>0.308</v>
          </cell>
          <cell r="H352">
            <v>0.34</v>
          </cell>
        </row>
        <row r="353">
          <cell r="A353" t="str">
            <v>North Central</v>
          </cell>
          <cell r="B353" t="str">
            <v>Hardwood</v>
          </cell>
          <cell r="C353" t="str">
            <v>Pulpwood</v>
          </cell>
          <cell r="D353">
            <v>48</v>
          </cell>
          <cell r="E353">
            <v>0.20200000000000001</v>
          </cell>
          <cell r="F353">
            <v>0.14899999999999999</v>
          </cell>
          <cell r="G353">
            <v>0.309</v>
          </cell>
          <cell r="H353">
            <v>0.34100000000000003</v>
          </cell>
        </row>
        <row r="354">
          <cell r="A354" t="str">
            <v>North Central</v>
          </cell>
          <cell r="B354" t="str">
            <v>Hardwood</v>
          </cell>
          <cell r="C354" t="str">
            <v>Pulpwood</v>
          </cell>
          <cell r="D354">
            <v>49</v>
          </cell>
          <cell r="E354">
            <v>0.2</v>
          </cell>
          <cell r="F354">
            <v>0.14899999999999999</v>
          </cell>
          <cell r="G354">
            <v>0.309</v>
          </cell>
          <cell r="H354">
            <v>0.34200000000000003</v>
          </cell>
        </row>
        <row r="355">
          <cell r="A355" t="str">
            <v>North Central</v>
          </cell>
          <cell r="B355" t="str">
            <v>Hardwood</v>
          </cell>
          <cell r="C355" t="str">
            <v>Pulpwood</v>
          </cell>
          <cell r="D355">
            <v>50</v>
          </cell>
          <cell r="E355">
            <v>0.19800000000000001</v>
          </cell>
          <cell r="F355">
            <v>0.15</v>
          </cell>
          <cell r="G355">
            <v>0.309</v>
          </cell>
          <cell r="H355">
            <v>0.34300000000000003</v>
          </cell>
        </row>
        <row r="356">
          <cell r="A356" t="str">
            <v>North Central</v>
          </cell>
          <cell r="B356" t="str">
            <v>Hardwood</v>
          </cell>
          <cell r="C356" t="str">
            <v>Pulpwood</v>
          </cell>
          <cell r="D356">
            <v>51</v>
          </cell>
          <cell r="E356">
            <v>0.19600000000000001</v>
          </cell>
          <cell r="F356">
            <v>0.15</v>
          </cell>
          <cell r="G356">
            <v>0.31</v>
          </cell>
          <cell r="H356">
            <v>0.34399999999999997</v>
          </cell>
        </row>
        <row r="357">
          <cell r="A357" t="str">
            <v>North Central</v>
          </cell>
          <cell r="B357" t="str">
            <v>Hardwood</v>
          </cell>
          <cell r="C357" t="str">
            <v>Pulpwood</v>
          </cell>
          <cell r="D357">
            <v>52</v>
          </cell>
          <cell r="E357">
            <v>0.19400000000000001</v>
          </cell>
          <cell r="F357">
            <v>0.151</v>
          </cell>
          <cell r="G357">
            <v>0.31</v>
          </cell>
          <cell r="H357">
            <v>0.34499999999999997</v>
          </cell>
        </row>
        <row r="358">
          <cell r="A358" t="str">
            <v>North Central</v>
          </cell>
          <cell r="B358" t="str">
            <v>Hardwood</v>
          </cell>
          <cell r="C358" t="str">
            <v>Pulpwood</v>
          </cell>
          <cell r="D358">
            <v>53</v>
          </cell>
          <cell r="E358">
            <v>0.192</v>
          </cell>
          <cell r="F358">
            <v>0.152</v>
          </cell>
          <cell r="G358">
            <v>0.31</v>
          </cell>
          <cell r="H358">
            <v>0.34599999999999997</v>
          </cell>
        </row>
        <row r="359">
          <cell r="A359" t="str">
            <v>North Central</v>
          </cell>
          <cell r="B359" t="str">
            <v>Hardwood</v>
          </cell>
          <cell r="C359" t="str">
            <v>Pulpwood</v>
          </cell>
          <cell r="D359">
            <v>54</v>
          </cell>
          <cell r="E359">
            <v>0.19</v>
          </cell>
          <cell r="F359">
            <v>0.152</v>
          </cell>
          <cell r="G359">
            <v>0.31</v>
          </cell>
          <cell r="H359">
            <v>0.34699999999999998</v>
          </cell>
        </row>
        <row r="360">
          <cell r="A360" t="str">
            <v>North Central</v>
          </cell>
          <cell r="B360" t="str">
            <v>Hardwood</v>
          </cell>
          <cell r="C360" t="str">
            <v>Pulpwood</v>
          </cell>
          <cell r="D360">
            <v>55</v>
          </cell>
          <cell r="E360">
            <v>0.189</v>
          </cell>
          <cell r="F360">
            <v>0.153</v>
          </cell>
          <cell r="G360">
            <v>0.311</v>
          </cell>
          <cell r="H360">
            <v>0.34799999999999998</v>
          </cell>
        </row>
        <row r="361">
          <cell r="A361" t="str">
            <v>North Central</v>
          </cell>
          <cell r="B361" t="str">
            <v>Hardwood</v>
          </cell>
          <cell r="C361" t="str">
            <v>Pulpwood</v>
          </cell>
          <cell r="D361">
            <v>56</v>
          </cell>
          <cell r="E361">
            <v>0.187</v>
          </cell>
          <cell r="F361">
            <v>0.153</v>
          </cell>
          <cell r="G361">
            <v>0.311</v>
          </cell>
          <cell r="H361">
            <v>0.34899999999999998</v>
          </cell>
        </row>
        <row r="362">
          <cell r="A362" t="str">
            <v>North Central</v>
          </cell>
          <cell r="B362" t="str">
            <v>Hardwood</v>
          </cell>
          <cell r="C362" t="str">
            <v>Pulpwood</v>
          </cell>
          <cell r="D362">
            <v>57</v>
          </cell>
          <cell r="E362">
            <v>0.185</v>
          </cell>
          <cell r="F362">
            <v>0.154</v>
          </cell>
          <cell r="G362">
            <v>0.311</v>
          </cell>
          <cell r="H362">
            <v>0.35</v>
          </cell>
        </row>
        <row r="363">
          <cell r="A363" t="str">
            <v>North Central</v>
          </cell>
          <cell r="B363" t="str">
            <v>Hardwood</v>
          </cell>
          <cell r="C363" t="str">
            <v>Pulpwood</v>
          </cell>
          <cell r="D363">
            <v>58</v>
          </cell>
          <cell r="E363">
            <v>0.183</v>
          </cell>
          <cell r="F363">
            <v>0.155</v>
          </cell>
          <cell r="G363">
            <v>0.311</v>
          </cell>
          <cell r="H363">
            <v>0.35099999999999998</v>
          </cell>
        </row>
        <row r="364">
          <cell r="A364" t="str">
            <v>North Central</v>
          </cell>
          <cell r="B364" t="str">
            <v>Hardwood</v>
          </cell>
          <cell r="C364" t="str">
            <v>Pulpwood</v>
          </cell>
          <cell r="D364">
            <v>59</v>
          </cell>
          <cell r="E364">
            <v>0.182</v>
          </cell>
          <cell r="F364">
            <v>0.155</v>
          </cell>
          <cell r="G364">
            <v>0.312</v>
          </cell>
          <cell r="H364">
            <v>0.35199999999999998</v>
          </cell>
        </row>
        <row r="365">
          <cell r="A365" t="str">
            <v>North Central</v>
          </cell>
          <cell r="B365" t="str">
            <v>Hardwood</v>
          </cell>
          <cell r="C365" t="str">
            <v>Pulpwood</v>
          </cell>
          <cell r="D365">
            <v>60</v>
          </cell>
          <cell r="E365">
            <v>0.18</v>
          </cell>
          <cell r="F365">
            <v>0.156</v>
          </cell>
          <cell r="G365">
            <v>0.312</v>
          </cell>
          <cell r="H365">
            <v>0.35299999999999998</v>
          </cell>
        </row>
        <row r="366">
          <cell r="A366" t="str">
            <v>North Central</v>
          </cell>
          <cell r="B366" t="str">
            <v>Hardwood</v>
          </cell>
          <cell r="C366" t="str">
            <v>Pulpwood</v>
          </cell>
          <cell r="D366">
            <v>61</v>
          </cell>
          <cell r="E366">
            <v>0.17799999999999999</v>
          </cell>
          <cell r="F366">
            <v>0.156</v>
          </cell>
          <cell r="G366">
            <v>0.312</v>
          </cell>
          <cell r="H366">
            <v>0.35299999999999998</v>
          </cell>
        </row>
        <row r="367">
          <cell r="A367" t="str">
            <v>North Central</v>
          </cell>
          <cell r="B367" t="str">
            <v>Hardwood</v>
          </cell>
          <cell r="C367" t="str">
            <v>Pulpwood</v>
          </cell>
          <cell r="D367">
            <v>62</v>
          </cell>
          <cell r="E367">
            <v>0.17699999999999999</v>
          </cell>
          <cell r="F367">
            <v>0.157</v>
          </cell>
          <cell r="G367">
            <v>0.312</v>
          </cell>
          <cell r="H367">
            <v>0.35399999999999998</v>
          </cell>
        </row>
        <row r="368">
          <cell r="A368" t="str">
            <v>North Central</v>
          </cell>
          <cell r="B368" t="str">
            <v>Hardwood</v>
          </cell>
          <cell r="C368" t="str">
            <v>Pulpwood</v>
          </cell>
          <cell r="D368">
            <v>63</v>
          </cell>
          <cell r="E368">
            <v>0.17499999999999999</v>
          </cell>
          <cell r="F368">
            <v>0.157</v>
          </cell>
          <cell r="G368">
            <v>0.312</v>
          </cell>
          <cell r="H368">
            <v>0.35499999999999998</v>
          </cell>
        </row>
        <row r="369">
          <cell r="A369" t="str">
            <v>North Central</v>
          </cell>
          <cell r="B369" t="str">
            <v>Hardwood</v>
          </cell>
          <cell r="C369" t="str">
            <v>Pulpwood</v>
          </cell>
          <cell r="D369">
            <v>64</v>
          </cell>
          <cell r="E369">
            <v>0.17299999999999999</v>
          </cell>
          <cell r="F369">
            <v>0.158</v>
          </cell>
          <cell r="G369">
            <v>0.313</v>
          </cell>
          <cell r="H369">
            <v>0.35599999999999998</v>
          </cell>
        </row>
        <row r="370">
          <cell r="A370" t="str">
            <v>North Central</v>
          </cell>
          <cell r="B370" t="str">
            <v>Hardwood</v>
          </cell>
          <cell r="C370" t="str">
            <v>Pulpwood</v>
          </cell>
          <cell r="D370">
            <v>65</v>
          </cell>
          <cell r="E370">
            <v>0.17199999999999999</v>
          </cell>
          <cell r="F370">
            <v>0.159</v>
          </cell>
          <cell r="G370">
            <v>0.313</v>
          </cell>
          <cell r="H370">
            <v>0.35699999999999998</v>
          </cell>
        </row>
        <row r="371">
          <cell r="A371" t="str">
            <v>North Central</v>
          </cell>
          <cell r="B371" t="str">
            <v>Hardwood</v>
          </cell>
          <cell r="C371" t="str">
            <v>Pulpwood</v>
          </cell>
          <cell r="D371">
            <v>66</v>
          </cell>
          <cell r="E371">
            <v>0.17</v>
          </cell>
          <cell r="F371">
            <v>0.159</v>
          </cell>
          <cell r="G371">
            <v>0.313</v>
          </cell>
          <cell r="H371">
            <v>0.35799999999999998</v>
          </cell>
        </row>
        <row r="372">
          <cell r="A372" t="str">
            <v>North Central</v>
          </cell>
          <cell r="B372" t="str">
            <v>Hardwood</v>
          </cell>
          <cell r="C372" t="str">
            <v>Pulpwood</v>
          </cell>
          <cell r="D372">
            <v>67</v>
          </cell>
          <cell r="E372">
            <v>0.16900000000000001</v>
          </cell>
          <cell r="F372">
            <v>0.16</v>
          </cell>
          <cell r="G372">
            <v>0.313</v>
          </cell>
          <cell r="H372">
            <v>0.35899999999999999</v>
          </cell>
        </row>
        <row r="373">
          <cell r="A373" t="str">
            <v>North Central</v>
          </cell>
          <cell r="B373" t="str">
            <v>Hardwood</v>
          </cell>
          <cell r="C373" t="str">
            <v>Pulpwood</v>
          </cell>
          <cell r="D373">
            <v>68</v>
          </cell>
          <cell r="E373">
            <v>0.16700000000000001</v>
          </cell>
          <cell r="F373">
            <v>0.16</v>
          </cell>
          <cell r="G373">
            <v>0.313</v>
          </cell>
          <cell r="H373">
            <v>0.35899999999999999</v>
          </cell>
        </row>
        <row r="374">
          <cell r="A374" t="str">
            <v>North Central</v>
          </cell>
          <cell r="B374" t="str">
            <v>Hardwood</v>
          </cell>
          <cell r="C374" t="str">
            <v>Pulpwood</v>
          </cell>
          <cell r="D374">
            <v>69</v>
          </cell>
          <cell r="E374">
            <v>0.16600000000000001</v>
          </cell>
          <cell r="F374">
            <v>0.161</v>
          </cell>
          <cell r="G374">
            <v>0.313</v>
          </cell>
          <cell r="H374">
            <v>0.36</v>
          </cell>
        </row>
        <row r="375">
          <cell r="A375" t="str">
            <v>North Central</v>
          </cell>
          <cell r="B375" t="str">
            <v>Hardwood</v>
          </cell>
          <cell r="C375" t="str">
            <v>Pulpwood</v>
          </cell>
          <cell r="D375">
            <v>70</v>
          </cell>
          <cell r="E375">
            <v>0.16400000000000001</v>
          </cell>
          <cell r="F375">
            <v>0.161</v>
          </cell>
          <cell r="G375">
            <v>0.313</v>
          </cell>
          <cell r="H375">
            <v>0.36099999999999999</v>
          </cell>
        </row>
        <row r="376">
          <cell r="A376" t="str">
            <v>North Central</v>
          </cell>
          <cell r="B376" t="str">
            <v>Hardwood</v>
          </cell>
          <cell r="C376" t="str">
            <v>Pulpwood</v>
          </cell>
          <cell r="D376">
            <v>71</v>
          </cell>
          <cell r="E376">
            <v>0.16300000000000001</v>
          </cell>
          <cell r="F376">
            <v>0.16200000000000001</v>
          </cell>
          <cell r="G376">
            <v>0.314</v>
          </cell>
          <cell r="H376">
            <v>0.36199999999999999</v>
          </cell>
        </row>
        <row r="377">
          <cell r="A377" t="str">
            <v>North Central</v>
          </cell>
          <cell r="B377" t="str">
            <v>Hardwood</v>
          </cell>
          <cell r="C377" t="str">
            <v>Pulpwood</v>
          </cell>
          <cell r="D377">
            <v>72</v>
          </cell>
          <cell r="E377">
            <v>0.161</v>
          </cell>
          <cell r="F377">
            <v>0.16300000000000001</v>
          </cell>
          <cell r="G377">
            <v>0.314</v>
          </cell>
          <cell r="H377">
            <v>0.36199999999999999</v>
          </cell>
        </row>
        <row r="378">
          <cell r="A378" t="str">
            <v>North Central</v>
          </cell>
          <cell r="B378" t="str">
            <v>Hardwood</v>
          </cell>
          <cell r="C378" t="str">
            <v>Pulpwood</v>
          </cell>
          <cell r="D378">
            <v>73</v>
          </cell>
          <cell r="E378">
            <v>0.16</v>
          </cell>
          <cell r="F378">
            <v>0.16300000000000001</v>
          </cell>
          <cell r="G378">
            <v>0.314</v>
          </cell>
          <cell r="H378">
            <v>0.36299999999999999</v>
          </cell>
        </row>
        <row r="379">
          <cell r="A379" t="str">
            <v>North Central</v>
          </cell>
          <cell r="B379" t="str">
            <v>Hardwood</v>
          </cell>
          <cell r="C379" t="str">
            <v>Pulpwood</v>
          </cell>
          <cell r="D379">
            <v>74</v>
          </cell>
          <cell r="E379">
            <v>0.159</v>
          </cell>
          <cell r="F379">
            <v>0.16400000000000001</v>
          </cell>
          <cell r="G379">
            <v>0.314</v>
          </cell>
          <cell r="H379">
            <v>0.36399999999999999</v>
          </cell>
        </row>
        <row r="380">
          <cell r="A380" t="str">
            <v>North Central</v>
          </cell>
          <cell r="B380" t="str">
            <v>Hardwood</v>
          </cell>
          <cell r="C380" t="str">
            <v>Pulpwood</v>
          </cell>
          <cell r="D380">
            <v>75</v>
          </cell>
          <cell r="E380">
            <v>0.157</v>
          </cell>
          <cell r="F380">
            <v>0.16400000000000001</v>
          </cell>
          <cell r="G380">
            <v>0.314</v>
          </cell>
          <cell r="H380">
            <v>0.36499999999999999</v>
          </cell>
        </row>
        <row r="381">
          <cell r="A381" t="str">
            <v>North Central</v>
          </cell>
          <cell r="B381" t="str">
            <v>Hardwood</v>
          </cell>
          <cell r="C381" t="str">
            <v>Pulpwood</v>
          </cell>
          <cell r="D381">
            <v>76</v>
          </cell>
          <cell r="E381">
            <v>0.156</v>
          </cell>
          <cell r="F381">
            <v>0.16500000000000001</v>
          </cell>
          <cell r="G381">
            <v>0.314</v>
          </cell>
          <cell r="H381">
            <v>0.36499999999999999</v>
          </cell>
        </row>
        <row r="382">
          <cell r="A382" t="str">
            <v>North Central</v>
          </cell>
          <cell r="B382" t="str">
            <v>Hardwood</v>
          </cell>
          <cell r="C382" t="str">
            <v>Pulpwood</v>
          </cell>
          <cell r="D382">
            <v>77</v>
          </cell>
          <cell r="E382">
            <v>0.154</v>
          </cell>
          <cell r="F382">
            <v>0.16500000000000001</v>
          </cell>
          <cell r="G382">
            <v>0.314</v>
          </cell>
          <cell r="H382">
            <v>0.36599999999999999</v>
          </cell>
        </row>
        <row r="383">
          <cell r="A383" t="str">
            <v>North Central</v>
          </cell>
          <cell r="B383" t="str">
            <v>Hardwood</v>
          </cell>
          <cell r="C383" t="str">
            <v>Pulpwood</v>
          </cell>
          <cell r="D383">
            <v>78</v>
          </cell>
          <cell r="E383">
            <v>0.153</v>
          </cell>
          <cell r="F383">
            <v>0.16600000000000001</v>
          </cell>
          <cell r="G383">
            <v>0.314</v>
          </cell>
          <cell r="H383">
            <v>0.36699999999999999</v>
          </cell>
        </row>
        <row r="384">
          <cell r="A384" t="str">
            <v>North Central</v>
          </cell>
          <cell r="B384" t="str">
            <v>Hardwood</v>
          </cell>
          <cell r="C384" t="str">
            <v>Pulpwood</v>
          </cell>
          <cell r="D384">
            <v>79</v>
          </cell>
          <cell r="E384">
            <v>0.152</v>
          </cell>
          <cell r="F384">
            <v>0.16600000000000001</v>
          </cell>
          <cell r="G384">
            <v>0.314</v>
          </cell>
          <cell r="H384">
            <v>0.36799999999999999</v>
          </cell>
        </row>
        <row r="385">
          <cell r="A385" t="str">
            <v>North Central</v>
          </cell>
          <cell r="B385" t="str">
            <v>Hardwood</v>
          </cell>
          <cell r="C385" t="str">
            <v>Pulpwood</v>
          </cell>
          <cell r="D385">
            <v>80</v>
          </cell>
          <cell r="E385">
            <v>0.15</v>
          </cell>
          <cell r="F385">
            <v>0.16700000000000001</v>
          </cell>
          <cell r="G385">
            <v>0.314</v>
          </cell>
          <cell r="H385">
            <v>0.36799999999999999</v>
          </cell>
        </row>
        <row r="386">
          <cell r="A386" t="str">
            <v>North Central</v>
          </cell>
          <cell r="B386" t="str">
            <v>Hardwood</v>
          </cell>
          <cell r="C386" t="str">
            <v>Pulpwood</v>
          </cell>
          <cell r="D386">
            <v>81</v>
          </cell>
          <cell r="E386">
            <v>0.14899999999999999</v>
          </cell>
          <cell r="F386">
            <v>0.16700000000000001</v>
          </cell>
          <cell r="G386">
            <v>0.314</v>
          </cell>
          <cell r="H386">
            <v>0.36899999999999999</v>
          </cell>
        </row>
        <row r="387">
          <cell r="A387" t="str">
            <v>North Central</v>
          </cell>
          <cell r="B387" t="str">
            <v>Hardwood</v>
          </cell>
          <cell r="C387" t="str">
            <v>Pulpwood</v>
          </cell>
          <cell r="D387">
            <v>82</v>
          </cell>
          <cell r="E387">
            <v>0.14799999999999999</v>
          </cell>
          <cell r="F387">
            <v>0.16800000000000001</v>
          </cell>
          <cell r="G387">
            <v>0.315</v>
          </cell>
          <cell r="H387">
            <v>0.37</v>
          </cell>
        </row>
        <row r="388">
          <cell r="A388" t="str">
            <v>North Central</v>
          </cell>
          <cell r="B388" t="str">
            <v>Hardwood</v>
          </cell>
          <cell r="C388" t="str">
            <v>Pulpwood</v>
          </cell>
          <cell r="D388">
            <v>83</v>
          </cell>
          <cell r="E388">
            <v>0.14699999999999999</v>
          </cell>
          <cell r="F388">
            <v>0.16800000000000001</v>
          </cell>
          <cell r="G388">
            <v>0.315</v>
          </cell>
          <cell r="H388">
            <v>0.37</v>
          </cell>
        </row>
        <row r="389">
          <cell r="A389" t="str">
            <v>North Central</v>
          </cell>
          <cell r="B389" t="str">
            <v>Hardwood</v>
          </cell>
          <cell r="C389" t="str">
            <v>Pulpwood</v>
          </cell>
          <cell r="D389">
            <v>84</v>
          </cell>
          <cell r="E389">
            <v>0.14499999999999999</v>
          </cell>
          <cell r="F389">
            <v>0.16900000000000001</v>
          </cell>
          <cell r="G389">
            <v>0.315</v>
          </cell>
          <cell r="H389">
            <v>0.371</v>
          </cell>
        </row>
        <row r="390">
          <cell r="A390" t="str">
            <v>North Central</v>
          </cell>
          <cell r="B390" t="str">
            <v>Hardwood</v>
          </cell>
          <cell r="C390" t="str">
            <v>Pulpwood</v>
          </cell>
          <cell r="D390">
            <v>85</v>
          </cell>
          <cell r="E390">
            <v>0.14399999999999999</v>
          </cell>
          <cell r="F390">
            <v>0.17</v>
          </cell>
          <cell r="G390">
            <v>0.315</v>
          </cell>
          <cell r="H390">
            <v>0.372</v>
          </cell>
        </row>
        <row r="391">
          <cell r="A391" t="str">
            <v>North Central</v>
          </cell>
          <cell r="B391" t="str">
            <v>Hardwood</v>
          </cell>
          <cell r="C391" t="str">
            <v>Pulpwood</v>
          </cell>
          <cell r="D391">
            <v>86</v>
          </cell>
          <cell r="E391">
            <v>0.14299999999999999</v>
          </cell>
          <cell r="F391">
            <v>0.17</v>
          </cell>
          <cell r="G391">
            <v>0.315</v>
          </cell>
          <cell r="H391">
            <v>0.372</v>
          </cell>
        </row>
        <row r="392">
          <cell r="A392" t="str">
            <v>North Central</v>
          </cell>
          <cell r="B392" t="str">
            <v>Hardwood</v>
          </cell>
          <cell r="C392" t="str">
            <v>Pulpwood</v>
          </cell>
          <cell r="D392">
            <v>87</v>
          </cell>
          <cell r="E392">
            <v>0.14199999999999999</v>
          </cell>
          <cell r="F392">
            <v>0.17100000000000001</v>
          </cell>
          <cell r="G392">
            <v>0.315</v>
          </cell>
          <cell r="H392">
            <v>0.373</v>
          </cell>
        </row>
        <row r="393">
          <cell r="A393" t="str">
            <v>North Central</v>
          </cell>
          <cell r="B393" t="str">
            <v>Hardwood</v>
          </cell>
          <cell r="C393" t="str">
            <v>Pulpwood</v>
          </cell>
          <cell r="D393">
            <v>88</v>
          </cell>
          <cell r="E393">
            <v>0.14099999999999999</v>
          </cell>
          <cell r="F393">
            <v>0.17100000000000001</v>
          </cell>
          <cell r="G393">
            <v>0.315</v>
          </cell>
          <cell r="H393">
            <v>0.374</v>
          </cell>
        </row>
        <row r="394">
          <cell r="A394" t="str">
            <v>North Central</v>
          </cell>
          <cell r="B394" t="str">
            <v>Hardwood</v>
          </cell>
          <cell r="C394" t="str">
            <v>Pulpwood</v>
          </cell>
          <cell r="D394">
            <v>89</v>
          </cell>
          <cell r="E394">
            <v>0.13900000000000001</v>
          </cell>
          <cell r="F394">
            <v>0.17199999999999999</v>
          </cell>
          <cell r="G394">
            <v>0.315</v>
          </cell>
          <cell r="H394">
            <v>0.374</v>
          </cell>
        </row>
        <row r="395">
          <cell r="A395" t="str">
            <v>North Central</v>
          </cell>
          <cell r="B395" t="str">
            <v>Hardwood</v>
          </cell>
          <cell r="C395" t="str">
            <v>Pulpwood</v>
          </cell>
          <cell r="D395">
            <v>90</v>
          </cell>
          <cell r="E395">
            <v>0.13800000000000001</v>
          </cell>
          <cell r="F395">
            <v>0.17199999999999999</v>
          </cell>
          <cell r="G395">
            <v>0.315</v>
          </cell>
          <cell r="H395">
            <v>0.375</v>
          </cell>
        </row>
        <row r="396">
          <cell r="A396" t="str">
            <v>North Central</v>
          </cell>
          <cell r="B396" t="str">
            <v>Hardwood</v>
          </cell>
          <cell r="C396" t="str">
            <v>Pulpwood</v>
          </cell>
          <cell r="D396">
            <v>91</v>
          </cell>
          <cell r="E396">
            <v>0.13700000000000001</v>
          </cell>
          <cell r="F396">
            <v>0.17299999999999999</v>
          </cell>
          <cell r="G396">
            <v>0.315</v>
          </cell>
          <cell r="H396">
            <v>0.375</v>
          </cell>
        </row>
        <row r="397">
          <cell r="A397" t="str">
            <v>North Central</v>
          </cell>
          <cell r="B397" t="str">
            <v>Hardwood</v>
          </cell>
          <cell r="C397" t="str">
            <v>Pulpwood</v>
          </cell>
          <cell r="D397">
            <v>92</v>
          </cell>
          <cell r="E397">
            <v>0.13600000000000001</v>
          </cell>
          <cell r="F397">
            <v>0.17299999999999999</v>
          </cell>
          <cell r="G397">
            <v>0.315</v>
          </cell>
          <cell r="H397">
            <v>0.376</v>
          </cell>
        </row>
        <row r="398">
          <cell r="A398" t="str">
            <v>North Central</v>
          </cell>
          <cell r="B398" t="str">
            <v>Hardwood</v>
          </cell>
          <cell r="C398" t="str">
            <v>Pulpwood</v>
          </cell>
          <cell r="D398">
            <v>93</v>
          </cell>
          <cell r="E398">
            <v>0.13500000000000001</v>
          </cell>
          <cell r="F398">
            <v>0.17399999999999999</v>
          </cell>
          <cell r="G398">
            <v>0.315</v>
          </cell>
          <cell r="H398">
            <v>0.377</v>
          </cell>
        </row>
        <row r="399">
          <cell r="A399" t="str">
            <v>North Central</v>
          </cell>
          <cell r="B399" t="str">
            <v>Hardwood</v>
          </cell>
          <cell r="C399" t="str">
            <v>Pulpwood</v>
          </cell>
          <cell r="D399">
            <v>94</v>
          </cell>
          <cell r="E399">
            <v>0.13400000000000001</v>
          </cell>
          <cell r="F399">
            <v>0.17399999999999999</v>
          </cell>
          <cell r="G399">
            <v>0.315</v>
          </cell>
          <cell r="H399">
            <v>0.377</v>
          </cell>
        </row>
        <row r="400">
          <cell r="A400" t="str">
            <v>North Central</v>
          </cell>
          <cell r="B400" t="str">
            <v>Hardwood</v>
          </cell>
          <cell r="C400" t="str">
            <v>Pulpwood</v>
          </cell>
          <cell r="D400">
            <v>95</v>
          </cell>
          <cell r="E400">
            <v>0.13300000000000001</v>
          </cell>
          <cell r="F400">
            <v>0.17499999999999999</v>
          </cell>
          <cell r="G400">
            <v>0.315</v>
          </cell>
          <cell r="H400">
            <v>0.378</v>
          </cell>
        </row>
        <row r="401">
          <cell r="A401" t="str">
            <v>North Central</v>
          </cell>
          <cell r="B401" t="str">
            <v>Hardwood</v>
          </cell>
          <cell r="C401" t="str">
            <v>Pulpwood</v>
          </cell>
          <cell r="D401">
            <v>96</v>
          </cell>
          <cell r="E401">
            <v>0.13100000000000001</v>
          </cell>
          <cell r="F401">
            <v>0.17499999999999999</v>
          </cell>
          <cell r="G401">
            <v>0.315</v>
          </cell>
          <cell r="H401">
            <v>0.378</v>
          </cell>
        </row>
        <row r="402">
          <cell r="A402" t="str">
            <v>North Central</v>
          </cell>
          <cell r="B402" t="str">
            <v>Hardwood</v>
          </cell>
          <cell r="C402" t="str">
            <v>Pulpwood</v>
          </cell>
          <cell r="D402">
            <v>97</v>
          </cell>
          <cell r="E402">
            <v>0.13</v>
          </cell>
          <cell r="F402">
            <v>0.17499999999999999</v>
          </cell>
          <cell r="G402">
            <v>0.315</v>
          </cell>
          <cell r="H402">
            <v>0.379</v>
          </cell>
        </row>
        <row r="403">
          <cell r="A403" t="str">
            <v>North Central</v>
          </cell>
          <cell r="B403" t="str">
            <v>Hardwood</v>
          </cell>
          <cell r="C403" t="str">
            <v>Pulpwood</v>
          </cell>
          <cell r="D403">
            <v>98</v>
          </cell>
          <cell r="E403">
            <v>0.129</v>
          </cell>
          <cell r="F403">
            <v>0.17599999999999999</v>
          </cell>
          <cell r="G403">
            <v>0.315</v>
          </cell>
          <cell r="H403">
            <v>0.38</v>
          </cell>
        </row>
        <row r="404">
          <cell r="A404" t="str">
            <v>North Central</v>
          </cell>
          <cell r="B404" t="str">
            <v>Hardwood</v>
          </cell>
          <cell r="C404" t="str">
            <v>Pulpwood</v>
          </cell>
          <cell r="D404">
            <v>99</v>
          </cell>
          <cell r="E404">
            <v>0.128</v>
          </cell>
          <cell r="F404">
            <v>0.17599999999999999</v>
          </cell>
          <cell r="G404">
            <v>0.315</v>
          </cell>
          <cell r="H404">
            <v>0.38</v>
          </cell>
        </row>
        <row r="405">
          <cell r="A405" t="str">
            <v>North Central</v>
          </cell>
          <cell r="B405" t="str">
            <v>Hardwood</v>
          </cell>
          <cell r="C405" t="str">
            <v>Pulpwood</v>
          </cell>
          <cell r="D405">
            <v>100</v>
          </cell>
          <cell r="E405">
            <v>0.127</v>
          </cell>
          <cell r="F405">
            <v>0.17699999999999999</v>
          </cell>
          <cell r="G405">
            <v>0.315</v>
          </cell>
          <cell r="H405">
            <v>0.38100000000000001</v>
          </cell>
        </row>
        <row r="406">
          <cell r="A406" t="str">
            <v>Northeast</v>
          </cell>
          <cell r="B406" t="str">
            <v>Softwood</v>
          </cell>
          <cell r="C406" t="str">
            <v>Saw log</v>
          </cell>
          <cell r="D406">
            <v>0</v>
          </cell>
          <cell r="E406">
            <v>0.56899999999999995</v>
          </cell>
          <cell r="F406">
            <v>0</v>
          </cell>
          <cell r="G406">
            <v>0.24</v>
          </cell>
          <cell r="H406">
            <v>0.19</v>
          </cell>
        </row>
        <row r="407">
          <cell r="A407" t="str">
            <v>Northeast</v>
          </cell>
          <cell r="B407" t="str">
            <v>Softwood</v>
          </cell>
          <cell r="C407" t="str">
            <v>Saw log</v>
          </cell>
          <cell r="D407">
            <v>1</v>
          </cell>
          <cell r="E407">
            <v>0.54200000000000004</v>
          </cell>
          <cell r="F407">
            <v>1.4E-2</v>
          </cell>
          <cell r="G407">
            <v>0.246</v>
          </cell>
          <cell r="H407">
            <v>0.19700000000000001</v>
          </cell>
        </row>
        <row r="408">
          <cell r="A408" t="str">
            <v>Northeast</v>
          </cell>
          <cell r="B408" t="str">
            <v>Softwood</v>
          </cell>
          <cell r="C408" t="str">
            <v>Saw log</v>
          </cell>
          <cell r="D408">
            <v>2</v>
          </cell>
          <cell r="E408">
            <v>0.51700000000000002</v>
          </cell>
          <cell r="F408">
            <v>2.7E-2</v>
          </cell>
          <cell r="G408">
            <v>0.252</v>
          </cell>
          <cell r="H408">
            <v>0.20300000000000001</v>
          </cell>
        </row>
        <row r="409">
          <cell r="A409" t="str">
            <v>Northeast</v>
          </cell>
          <cell r="B409" t="str">
            <v>Softwood</v>
          </cell>
          <cell r="C409" t="str">
            <v>Saw log</v>
          </cell>
          <cell r="D409">
            <v>3</v>
          </cell>
          <cell r="E409">
            <v>0.495</v>
          </cell>
          <cell r="F409">
            <v>3.9E-2</v>
          </cell>
          <cell r="G409">
            <v>0.25700000000000001</v>
          </cell>
          <cell r="H409">
            <v>0.20899999999999999</v>
          </cell>
        </row>
        <row r="410">
          <cell r="A410" t="str">
            <v>Northeast</v>
          </cell>
          <cell r="B410" t="str">
            <v>Softwood</v>
          </cell>
          <cell r="C410" t="str">
            <v>Saw log</v>
          </cell>
          <cell r="D410">
            <v>4</v>
          </cell>
          <cell r="E410">
            <v>0.47399999999999998</v>
          </cell>
          <cell r="F410">
            <v>0.05</v>
          </cell>
          <cell r="G410">
            <v>0.26200000000000001</v>
          </cell>
          <cell r="H410">
            <v>0.214</v>
          </cell>
        </row>
        <row r="411">
          <cell r="A411" t="str">
            <v>Northeast</v>
          </cell>
          <cell r="B411" t="str">
            <v>Softwood</v>
          </cell>
          <cell r="C411" t="str">
            <v>Saw log</v>
          </cell>
          <cell r="D411">
            <v>5</v>
          </cell>
          <cell r="E411">
            <v>0.45500000000000002</v>
          </cell>
          <cell r="F411">
            <v>0.06</v>
          </cell>
          <cell r="G411">
            <v>0.26600000000000001</v>
          </cell>
          <cell r="H411">
            <v>0.219</v>
          </cell>
        </row>
        <row r="412">
          <cell r="A412" t="str">
            <v>Northeast</v>
          </cell>
          <cell r="B412" t="str">
            <v>Softwood</v>
          </cell>
          <cell r="C412" t="str">
            <v>Saw log</v>
          </cell>
          <cell r="D412">
            <v>6</v>
          </cell>
          <cell r="E412">
            <v>0.438</v>
          </cell>
          <cell r="F412">
            <v>6.9000000000000006E-2</v>
          </cell>
          <cell r="G412">
            <v>0.27</v>
          </cell>
          <cell r="H412">
            <v>0.223</v>
          </cell>
        </row>
        <row r="413">
          <cell r="A413" t="str">
            <v>Northeast</v>
          </cell>
          <cell r="B413" t="str">
            <v>Softwood</v>
          </cell>
          <cell r="C413" t="str">
            <v>Saw log</v>
          </cell>
          <cell r="D413">
            <v>7</v>
          </cell>
          <cell r="E413">
            <v>0.42199999999999999</v>
          </cell>
          <cell r="F413">
            <v>7.8E-2</v>
          </cell>
          <cell r="G413">
            <v>0.27400000000000002</v>
          </cell>
          <cell r="H413">
            <v>0.22700000000000001</v>
          </cell>
        </row>
        <row r="414">
          <cell r="A414" t="str">
            <v>Northeast</v>
          </cell>
          <cell r="B414" t="str">
            <v>Softwood</v>
          </cell>
          <cell r="C414" t="str">
            <v>Saw log</v>
          </cell>
          <cell r="D414">
            <v>8</v>
          </cell>
          <cell r="E414">
            <v>0.40600000000000003</v>
          </cell>
          <cell r="F414">
            <v>8.5000000000000006E-2</v>
          </cell>
          <cell r="G414">
            <v>0.27700000000000002</v>
          </cell>
          <cell r="H414">
            <v>0.23100000000000001</v>
          </cell>
        </row>
        <row r="415">
          <cell r="A415" t="str">
            <v>Northeast</v>
          </cell>
          <cell r="B415" t="str">
            <v>Softwood</v>
          </cell>
          <cell r="C415" t="str">
            <v>Saw log</v>
          </cell>
          <cell r="D415">
            <v>9</v>
          </cell>
          <cell r="E415">
            <v>0.39200000000000002</v>
          </cell>
          <cell r="F415">
            <v>9.2999999999999999E-2</v>
          </cell>
          <cell r="G415">
            <v>0.28100000000000003</v>
          </cell>
          <cell r="H415">
            <v>0.23499999999999999</v>
          </cell>
        </row>
        <row r="416">
          <cell r="A416" t="str">
            <v>Northeast</v>
          </cell>
          <cell r="B416" t="str">
            <v>Softwood</v>
          </cell>
          <cell r="C416" t="str">
            <v>Saw log</v>
          </cell>
          <cell r="D416">
            <v>10</v>
          </cell>
          <cell r="E416">
            <v>0.379</v>
          </cell>
          <cell r="F416">
            <v>9.9000000000000005E-2</v>
          </cell>
          <cell r="G416">
            <v>0.28399999999999997</v>
          </cell>
          <cell r="H416">
            <v>0.23799999999999999</v>
          </cell>
        </row>
        <row r="417">
          <cell r="A417" t="str">
            <v>Northeast</v>
          </cell>
          <cell r="B417" t="str">
            <v>Softwood</v>
          </cell>
          <cell r="C417" t="str">
            <v>Saw log</v>
          </cell>
          <cell r="D417">
            <v>11</v>
          </cell>
          <cell r="E417">
            <v>0.36599999999999999</v>
          </cell>
          <cell r="F417">
            <v>0.106</v>
          </cell>
          <cell r="G417">
            <v>0.28699999999999998</v>
          </cell>
          <cell r="H417">
            <v>0.24099999999999999</v>
          </cell>
        </row>
        <row r="418">
          <cell r="A418" t="str">
            <v>Northeast</v>
          </cell>
          <cell r="B418" t="str">
            <v>Softwood</v>
          </cell>
          <cell r="C418" t="str">
            <v>Saw log</v>
          </cell>
          <cell r="D418">
            <v>12</v>
          </cell>
          <cell r="E418">
            <v>0.35499999999999998</v>
          </cell>
          <cell r="F418">
            <v>0.111</v>
          </cell>
          <cell r="G418">
            <v>0.28899999999999998</v>
          </cell>
          <cell r="H418">
            <v>0.24399999999999999</v>
          </cell>
        </row>
        <row r="419">
          <cell r="A419" t="str">
            <v>Northeast</v>
          </cell>
          <cell r="B419" t="str">
            <v>Softwood</v>
          </cell>
          <cell r="C419" t="str">
            <v>Saw log</v>
          </cell>
          <cell r="D419">
            <v>13</v>
          </cell>
          <cell r="E419">
            <v>0.34499999999999997</v>
          </cell>
          <cell r="F419">
            <v>0.11600000000000001</v>
          </cell>
          <cell r="G419">
            <v>0.29199999999999998</v>
          </cell>
          <cell r="H419">
            <v>0.247</v>
          </cell>
        </row>
        <row r="420">
          <cell r="A420" t="str">
            <v>Northeast</v>
          </cell>
          <cell r="B420" t="str">
            <v>Softwood</v>
          </cell>
          <cell r="C420" t="str">
            <v>Saw log</v>
          </cell>
          <cell r="D420">
            <v>14</v>
          </cell>
          <cell r="E420">
            <v>0.33500000000000002</v>
          </cell>
          <cell r="F420">
            <v>0.121</v>
          </cell>
          <cell r="G420">
            <v>0.29399999999999998</v>
          </cell>
          <cell r="H420">
            <v>0.25</v>
          </cell>
        </row>
        <row r="421">
          <cell r="A421" t="str">
            <v>Northeast</v>
          </cell>
          <cell r="B421" t="str">
            <v>Softwood</v>
          </cell>
          <cell r="C421" t="str">
            <v>Saw log</v>
          </cell>
          <cell r="D421">
            <v>15</v>
          </cell>
          <cell r="E421">
            <v>0.32600000000000001</v>
          </cell>
          <cell r="F421">
            <v>0.126</v>
          </cell>
          <cell r="G421">
            <v>0.29599999999999999</v>
          </cell>
          <cell r="H421">
            <v>0.252</v>
          </cell>
        </row>
        <row r="422">
          <cell r="A422" t="str">
            <v>Northeast</v>
          </cell>
          <cell r="B422" t="str">
            <v>Softwood</v>
          </cell>
          <cell r="C422" t="str">
            <v>Saw log</v>
          </cell>
          <cell r="D422">
            <v>16</v>
          </cell>
          <cell r="E422">
            <v>0.318</v>
          </cell>
          <cell r="F422">
            <v>0.13</v>
          </cell>
          <cell r="G422">
            <v>0.29799999999999999</v>
          </cell>
          <cell r="H422">
            <v>0.255</v>
          </cell>
        </row>
        <row r="423">
          <cell r="A423" t="str">
            <v>Northeast</v>
          </cell>
          <cell r="B423" t="str">
            <v>Softwood</v>
          </cell>
          <cell r="C423" t="str">
            <v>Saw log</v>
          </cell>
          <cell r="D423">
            <v>17</v>
          </cell>
          <cell r="E423">
            <v>0.31</v>
          </cell>
          <cell r="F423">
            <v>0.13400000000000001</v>
          </cell>
          <cell r="G423">
            <v>0.29899999999999999</v>
          </cell>
          <cell r="H423">
            <v>0.25700000000000001</v>
          </cell>
        </row>
        <row r="424">
          <cell r="A424" t="str">
            <v>Northeast</v>
          </cell>
          <cell r="B424" t="str">
            <v>Softwood</v>
          </cell>
          <cell r="C424" t="str">
            <v>Saw log</v>
          </cell>
          <cell r="D424">
            <v>18</v>
          </cell>
          <cell r="E424">
            <v>0.30199999999999999</v>
          </cell>
          <cell r="F424">
            <v>0.13700000000000001</v>
          </cell>
          <cell r="G424">
            <v>0.30099999999999999</v>
          </cell>
          <cell r="H424">
            <v>0.25900000000000001</v>
          </cell>
        </row>
        <row r="425">
          <cell r="A425" t="str">
            <v>Northeast</v>
          </cell>
          <cell r="B425" t="str">
            <v>Softwood</v>
          </cell>
          <cell r="C425" t="str">
            <v>Saw log</v>
          </cell>
          <cell r="D425">
            <v>19</v>
          </cell>
          <cell r="E425">
            <v>0.29499999999999998</v>
          </cell>
          <cell r="F425">
            <v>0.14099999999999999</v>
          </cell>
          <cell r="G425">
            <v>0.30299999999999999</v>
          </cell>
          <cell r="H425">
            <v>0.26200000000000001</v>
          </cell>
        </row>
        <row r="426">
          <cell r="A426" t="str">
            <v>Northeast</v>
          </cell>
          <cell r="B426" t="str">
            <v>Softwood</v>
          </cell>
          <cell r="C426" t="str">
            <v>Saw log</v>
          </cell>
          <cell r="D426">
            <v>20</v>
          </cell>
          <cell r="E426">
            <v>0.28799999999999998</v>
          </cell>
          <cell r="F426">
            <v>0.14399999999999999</v>
          </cell>
          <cell r="G426">
            <v>0.30399999999999999</v>
          </cell>
          <cell r="H426">
            <v>0.26400000000000001</v>
          </cell>
        </row>
        <row r="427">
          <cell r="A427" t="str">
            <v>Northeast</v>
          </cell>
          <cell r="B427" t="str">
            <v>Softwood</v>
          </cell>
          <cell r="C427" t="str">
            <v>Saw log</v>
          </cell>
          <cell r="D427">
            <v>21</v>
          </cell>
          <cell r="E427">
            <v>0.28199999999999997</v>
          </cell>
          <cell r="F427">
            <v>0.14699999999999999</v>
          </cell>
          <cell r="G427">
            <v>0.30599999999999999</v>
          </cell>
          <cell r="H427">
            <v>0.26600000000000001</v>
          </cell>
        </row>
        <row r="428">
          <cell r="A428" t="str">
            <v>Northeast</v>
          </cell>
          <cell r="B428" t="str">
            <v>Softwood</v>
          </cell>
          <cell r="C428" t="str">
            <v>Saw log</v>
          </cell>
          <cell r="D428">
            <v>22</v>
          </cell>
          <cell r="E428">
            <v>0.27600000000000002</v>
          </cell>
          <cell r="F428">
            <v>0.15</v>
          </cell>
          <cell r="G428">
            <v>0.307</v>
          </cell>
          <cell r="H428">
            <v>0.26800000000000002</v>
          </cell>
        </row>
        <row r="429">
          <cell r="A429" t="str">
            <v>Northeast</v>
          </cell>
          <cell r="B429" t="str">
            <v>Softwood</v>
          </cell>
          <cell r="C429" t="str">
            <v>Saw log</v>
          </cell>
          <cell r="D429">
            <v>23</v>
          </cell>
          <cell r="E429">
            <v>0.27</v>
          </cell>
          <cell r="F429">
            <v>0.153</v>
          </cell>
          <cell r="G429">
            <v>0.308</v>
          </cell>
          <cell r="H429">
            <v>0.26900000000000002</v>
          </cell>
        </row>
        <row r="430">
          <cell r="A430" t="str">
            <v>Northeast</v>
          </cell>
          <cell r="B430" t="str">
            <v>Softwood</v>
          </cell>
          <cell r="C430" t="str">
            <v>Saw log</v>
          </cell>
          <cell r="D430">
            <v>24</v>
          </cell>
          <cell r="E430">
            <v>0.26400000000000001</v>
          </cell>
          <cell r="F430">
            <v>0.155</v>
          </cell>
          <cell r="G430">
            <v>0.31</v>
          </cell>
          <cell r="H430">
            <v>0.27100000000000002</v>
          </cell>
        </row>
        <row r="431">
          <cell r="A431" t="str">
            <v>Northeast</v>
          </cell>
          <cell r="B431" t="str">
            <v>Softwood</v>
          </cell>
          <cell r="C431" t="str">
            <v>Saw log</v>
          </cell>
          <cell r="D431">
            <v>25</v>
          </cell>
          <cell r="E431">
            <v>0.25900000000000001</v>
          </cell>
          <cell r="F431">
            <v>0.158</v>
          </cell>
          <cell r="G431">
            <v>0.311</v>
          </cell>
          <cell r="H431">
            <v>0.27300000000000002</v>
          </cell>
        </row>
        <row r="432">
          <cell r="A432" t="str">
            <v>Northeast</v>
          </cell>
          <cell r="B432" t="str">
            <v>Softwood</v>
          </cell>
          <cell r="C432" t="str">
            <v>Saw log</v>
          </cell>
          <cell r="D432">
            <v>26</v>
          </cell>
          <cell r="E432">
            <v>0.253</v>
          </cell>
          <cell r="F432">
            <v>0.16</v>
          </cell>
          <cell r="G432">
            <v>0.312</v>
          </cell>
          <cell r="H432">
            <v>0.27500000000000002</v>
          </cell>
        </row>
        <row r="433">
          <cell r="A433" t="str">
            <v>Northeast</v>
          </cell>
          <cell r="B433" t="str">
            <v>Softwood</v>
          </cell>
          <cell r="C433" t="str">
            <v>Saw log</v>
          </cell>
          <cell r="D433">
            <v>27</v>
          </cell>
          <cell r="E433">
            <v>0.248</v>
          </cell>
          <cell r="F433">
            <v>0.16200000000000001</v>
          </cell>
          <cell r="G433">
            <v>0.313</v>
          </cell>
          <cell r="H433">
            <v>0.27700000000000002</v>
          </cell>
        </row>
        <row r="434">
          <cell r="A434" t="str">
            <v>Northeast</v>
          </cell>
          <cell r="B434" t="str">
            <v>Softwood</v>
          </cell>
          <cell r="C434" t="str">
            <v>Saw log</v>
          </cell>
          <cell r="D434">
            <v>28</v>
          </cell>
          <cell r="E434">
            <v>0.24299999999999999</v>
          </cell>
          <cell r="F434">
            <v>0.16400000000000001</v>
          </cell>
          <cell r="G434">
            <v>0.314</v>
          </cell>
          <cell r="H434">
            <v>0.27800000000000002</v>
          </cell>
        </row>
        <row r="435">
          <cell r="A435" t="str">
            <v>Northeast</v>
          </cell>
          <cell r="B435" t="str">
            <v>Softwood</v>
          </cell>
          <cell r="C435" t="str">
            <v>Saw log</v>
          </cell>
          <cell r="D435">
            <v>29</v>
          </cell>
          <cell r="E435">
            <v>0.23899999999999999</v>
          </cell>
          <cell r="F435">
            <v>0.16600000000000001</v>
          </cell>
          <cell r="G435">
            <v>0.315</v>
          </cell>
          <cell r="H435">
            <v>0.28000000000000003</v>
          </cell>
        </row>
        <row r="436">
          <cell r="A436" t="str">
            <v>Northeast</v>
          </cell>
          <cell r="B436" t="str">
            <v>Softwood</v>
          </cell>
          <cell r="C436" t="str">
            <v>Saw log</v>
          </cell>
          <cell r="D436">
            <v>30</v>
          </cell>
          <cell r="E436">
            <v>0.23400000000000001</v>
          </cell>
          <cell r="F436">
            <v>0.16800000000000001</v>
          </cell>
          <cell r="G436">
            <v>0.316</v>
          </cell>
          <cell r="H436">
            <v>0.28100000000000003</v>
          </cell>
        </row>
        <row r="437">
          <cell r="A437" t="str">
            <v>Northeast</v>
          </cell>
          <cell r="B437" t="str">
            <v>Softwood</v>
          </cell>
          <cell r="C437" t="str">
            <v>Saw log</v>
          </cell>
          <cell r="D437">
            <v>31</v>
          </cell>
          <cell r="E437">
            <v>0.23</v>
          </cell>
          <cell r="F437">
            <v>0.17</v>
          </cell>
          <cell r="G437">
            <v>0.317</v>
          </cell>
          <cell r="H437">
            <v>0.28299999999999997</v>
          </cell>
        </row>
        <row r="438">
          <cell r="A438" t="str">
            <v>Northeast</v>
          </cell>
          <cell r="B438" t="str">
            <v>Softwood</v>
          </cell>
          <cell r="C438" t="str">
            <v>Saw log</v>
          </cell>
          <cell r="D438">
            <v>32</v>
          </cell>
          <cell r="E438">
            <v>0.22600000000000001</v>
          </cell>
          <cell r="F438">
            <v>0.17199999999999999</v>
          </cell>
          <cell r="G438">
            <v>0.318</v>
          </cell>
          <cell r="H438">
            <v>0.28499999999999998</v>
          </cell>
        </row>
        <row r="439">
          <cell r="A439" t="str">
            <v>Northeast</v>
          </cell>
          <cell r="B439" t="str">
            <v>Softwood</v>
          </cell>
          <cell r="C439" t="str">
            <v>Saw log</v>
          </cell>
          <cell r="D439">
            <v>33</v>
          </cell>
          <cell r="E439">
            <v>0.222</v>
          </cell>
          <cell r="F439">
            <v>0.17299999999999999</v>
          </cell>
          <cell r="G439">
            <v>0.31900000000000001</v>
          </cell>
          <cell r="H439">
            <v>0.28599999999999998</v>
          </cell>
        </row>
        <row r="440">
          <cell r="A440" t="str">
            <v>Northeast</v>
          </cell>
          <cell r="B440" t="str">
            <v>Softwood</v>
          </cell>
          <cell r="C440" t="str">
            <v>Saw log</v>
          </cell>
          <cell r="D440">
            <v>34</v>
          </cell>
          <cell r="E440">
            <v>0.218</v>
          </cell>
          <cell r="F440">
            <v>0.17499999999999999</v>
          </cell>
          <cell r="G440">
            <v>0.32</v>
          </cell>
          <cell r="H440">
            <v>0.28699999999999998</v>
          </cell>
        </row>
        <row r="441">
          <cell r="A441" t="str">
            <v>Northeast</v>
          </cell>
          <cell r="B441" t="str">
            <v>Softwood</v>
          </cell>
          <cell r="C441" t="str">
            <v>Saw log</v>
          </cell>
          <cell r="D441">
            <v>35</v>
          </cell>
          <cell r="E441">
            <v>0.214</v>
          </cell>
          <cell r="F441">
            <v>0.17599999999999999</v>
          </cell>
          <cell r="G441">
            <v>0.32100000000000001</v>
          </cell>
          <cell r="H441">
            <v>0.28899999999999998</v>
          </cell>
        </row>
        <row r="442">
          <cell r="A442" t="str">
            <v>Northeast</v>
          </cell>
          <cell r="B442" t="str">
            <v>Softwood</v>
          </cell>
          <cell r="C442" t="str">
            <v>Saw log</v>
          </cell>
          <cell r="D442">
            <v>36</v>
          </cell>
          <cell r="E442">
            <v>0.21</v>
          </cell>
          <cell r="F442">
            <v>0.17799999999999999</v>
          </cell>
          <cell r="G442">
            <v>0.32100000000000001</v>
          </cell>
          <cell r="H442">
            <v>0.28999999999999998</v>
          </cell>
        </row>
        <row r="443">
          <cell r="A443" t="str">
            <v>Northeast</v>
          </cell>
          <cell r="B443" t="str">
            <v>Softwood</v>
          </cell>
          <cell r="C443" t="str">
            <v>Saw log</v>
          </cell>
          <cell r="D443">
            <v>37</v>
          </cell>
          <cell r="E443">
            <v>0.20699999999999999</v>
          </cell>
          <cell r="F443">
            <v>0.17899999999999999</v>
          </cell>
          <cell r="G443">
            <v>0.32200000000000001</v>
          </cell>
          <cell r="H443">
            <v>0.29199999999999998</v>
          </cell>
        </row>
        <row r="444">
          <cell r="A444" t="str">
            <v>Northeast</v>
          </cell>
          <cell r="B444" t="str">
            <v>Softwood</v>
          </cell>
          <cell r="C444" t="str">
            <v>Saw log</v>
          </cell>
          <cell r="D444">
            <v>38</v>
          </cell>
          <cell r="E444">
            <v>0.20399999999999999</v>
          </cell>
          <cell r="F444">
            <v>0.18099999999999999</v>
          </cell>
          <cell r="G444">
            <v>0.32300000000000001</v>
          </cell>
          <cell r="H444">
            <v>0.29299999999999998</v>
          </cell>
        </row>
        <row r="445">
          <cell r="A445" t="str">
            <v>Northeast</v>
          </cell>
          <cell r="B445" t="str">
            <v>Softwood</v>
          </cell>
          <cell r="C445" t="str">
            <v>Saw log</v>
          </cell>
          <cell r="D445">
            <v>39</v>
          </cell>
          <cell r="E445">
            <v>0.2</v>
          </cell>
          <cell r="F445">
            <v>0.182</v>
          </cell>
          <cell r="G445">
            <v>0.32400000000000001</v>
          </cell>
          <cell r="H445">
            <v>0.29399999999999998</v>
          </cell>
        </row>
        <row r="446">
          <cell r="A446" t="str">
            <v>Northeast</v>
          </cell>
          <cell r="B446" t="str">
            <v>Softwood</v>
          </cell>
          <cell r="C446" t="str">
            <v>Saw log</v>
          </cell>
          <cell r="D446">
            <v>40</v>
          </cell>
          <cell r="E446">
            <v>0.19700000000000001</v>
          </cell>
          <cell r="F446">
            <v>0.183</v>
          </cell>
          <cell r="G446">
            <v>0.32400000000000001</v>
          </cell>
          <cell r="H446">
            <v>0.29599999999999999</v>
          </cell>
        </row>
        <row r="447">
          <cell r="A447" t="str">
            <v>Northeast</v>
          </cell>
          <cell r="B447" t="str">
            <v>Softwood</v>
          </cell>
          <cell r="C447" t="str">
            <v>Saw log</v>
          </cell>
          <cell r="D447">
            <v>41</v>
          </cell>
          <cell r="E447">
            <v>0.19400000000000001</v>
          </cell>
          <cell r="F447">
            <v>0.184</v>
          </cell>
          <cell r="G447">
            <v>0.32500000000000001</v>
          </cell>
          <cell r="H447">
            <v>0.29699999999999999</v>
          </cell>
        </row>
        <row r="448">
          <cell r="A448" t="str">
            <v>Northeast</v>
          </cell>
          <cell r="B448" t="str">
            <v>Softwood</v>
          </cell>
          <cell r="C448" t="str">
            <v>Saw log</v>
          </cell>
          <cell r="D448">
            <v>42</v>
          </cell>
          <cell r="E448">
            <v>0.191</v>
          </cell>
          <cell r="F448">
            <v>0.186</v>
          </cell>
          <cell r="G448">
            <v>0.32600000000000001</v>
          </cell>
          <cell r="H448">
            <v>0.29799999999999999</v>
          </cell>
        </row>
        <row r="449">
          <cell r="A449" t="str">
            <v>Northeast</v>
          </cell>
          <cell r="B449" t="str">
            <v>Softwood</v>
          </cell>
          <cell r="C449" t="str">
            <v>Saw log</v>
          </cell>
          <cell r="D449">
            <v>43</v>
          </cell>
          <cell r="E449">
            <v>0.188</v>
          </cell>
          <cell r="F449">
            <v>0.187</v>
          </cell>
          <cell r="G449">
            <v>0.32600000000000001</v>
          </cell>
          <cell r="H449">
            <v>0.29899999999999999</v>
          </cell>
        </row>
        <row r="450">
          <cell r="A450" t="str">
            <v>Northeast</v>
          </cell>
          <cell r="B450" t="str">
            <v>Softwood</v>
          </cell>
          <cell r="C450" t="str">
            <v>Saw log</v>
          </cell>
          <cell r="D450">
            <v>44</v>
          </cell>
          <cell r="E450">
            <v>0.185</v>
          </cell>
          <cell r="F450">
            <v>0.188</v>
          </cell>
          <cell r="G450">
            <v>0.32700000000000001</v>
          </cell>
          <cell r="H450">
            <v>0.3</v>
          </cell>
        </row>
        <row r="451">
          <cell r="A451" t="str">
            <v>Northeast</v>
          </cell>
          <cell r="B451" t="str">
            <v>Softwood</v>
          </cell>
          <cell r="C451" t="str">
            <v>Saw log</v>
          </cell>
          <cell r="D451">
            <v>45</v>
          </cell>
          <cell r="E451">
            <v>0.182</v>
          </cell>
          <cell r="F451">
            <v>0.189</v>
          </cell>
          <cell r="G451">
            <v>0.32700000000000001</v>
          </cell>
          <cell r="H451">
            <v>0.30199999999999999</v>
          </cell>
        </row>
        <row r="452">
          <cell r="A452" t="str">
            <v>Northeast</v>
          </cell>
          <cell r="B452" t="str">
            <v>Softwood</v>
          </cell>
          <cell r="C452" t="str">
            <v>Saw log</v>
          </cell>
          <cell r="D452">
            <v>46</v>
          </cell>
          <cell r="E452">
            <v>0.18</v>
          </cell>
          <cell r="F452">
            <v>0.19</v>
          </cell>
          <cell r="G452">
            <v>0.32800000000000001</v>
          </cell>
          <cell r="H452">
            <v>0.30299999999999999</v>
          </cell>
        </row>
        <row r="453">
          <cell r="A453" t="str">
            <v>Northeast</v>
          </cell>
          <cell r="B453" t="str">
            <v>Softwood</v>
          </cell>
          <cell r="C453" t="str">
            <v>Saw log</v>
          </cell>
          <cell r="D453">
            <v>47</v>
          </cell>
          <cell r="E453">
            <v>0.17699999999999999</v>
          </cell>
          <cell r="F453">
            <v>0.191</v>
          </cell>
          <cell r="G453">
            <v>0.32800000000000001</v>
          </cell>
          <cell r="H453">
            <v>0.30399999999999999</v>
          </cell>
        </row>
        <row r="454">
          <cell r="A454" t="str">
            <v>Northeast</v>
          </cell>
          <cell r="B454" t="str">
            <v>Softwood</v>
          </cell>
          <cell r="C454" t="str">
            <v>Saw log</v>
          </cell>
          <cell r="D454">
            <v>48</v>
          </cell>
          <cell r="E454">
            <v>0.17399999999999999</v>
          </cell>
          <cell r="F454">
            <v>0.192</v>
          </cell>
          <cell r="G454">
            <v>0.32900000000000001</v>
          </cell>
          <cell r="H454">
            <v>0.30499999999999999</v>
          </cell>
        </row>
        <row r="455">
          <cell r="A455" t="str">
            <v>Northeast</v>
          </cell>
          <cell r="B455" t="str">
            <v>Softwood</v>
          </cell>
          <cell r="C455" t="str">
            <v>Saw log</v>
          </cell>
          <cell r="D455">
            <v>49</v>
          </cell>
          <cell r="E455">
            <v>0.17199999999999999</v>
          </cell>
          <cell r="F455">
            <v>0.193</v>
          </cell>
          <cell r="G455">
            <v>0.32900000000000001</v>
          </cell>
          <cell r="H455">
            <v>0.30599999999999999</v>
          </cell>
        </row>
        <row r="456">
          <cell r="A456" t="str">
            <v>Northeast</v>
          </cell>
          <cell r="B456" t="str">
            <v>Softwood</v>
          </cell>
          <cell r="C456" t="str">
            <v>Saw log</v>
          </cell>
          <cell r="D456">
            <v>50</v>
          </cell>
          <cell r="E456">
            <v>0.16900000000000001</v>
          </cell>
          <cell r="F456">
            <v>0.19400000000000001</v>
          </cell>
          <cell r="G456">
            <v>0.33</v>
          </cell>
          <cell r="H456">
            <v>0.307</v>
          </cell>
        </row>
        <row r="457">
          <cell r="A457" t="str">
            <v>Northeast</v>
          </cell>
          <cell r="B457" t="str">
            <v>Softwood</v>
          </cell>
          <cell r="C457" t="str">
            <v>Saw log</v>
          </cell>
          <cell r="D457">
            <v>51</v>
          </cell>
          <cell r="E457">
            <v>0.16700000000000001</v>
          </cell>
          <cell r="F457">
            <v>0.19500000000000001</v>
          </cell>
          <cell r="G457">
            <v>0.33</v>
          </cell>
          <cell r="H457">
            <v>0.308</v>
          </cell>
        </row>
        <row r="458">
          <cell r="A458" t="str">
            <v>Northeast</v>
          </cell>
          <cell r="B458" t="str">
            <v>Softwood</v>
          </cell>
          <cell r="C458" t="str">
            <v>Saw log</v>
          </cell>
          <cell r="D458">
            <v>52</v>
          </cell>
          <cell r="E458">
            <v>0.16500000000000001</v>
          </cell>
          <cell r="F458">
            <v>0.19600000000000001</v>
          </cell>
          <cell r="G458">
            <v>0.33100000000000002</v>
          </cell>
          <cell r="H458">
            <v>0.309</v>
          </cell>
        </row>
        <row r="459">
          <cell r="A459" t="str">
            <v>Northeast</v>
          </cell>
          <cell r="B459" t="str">
            <v>Softwood</v>
          </cell>
          <cell r="C459" t="str">
            <v>Saw log</v>
          </cell>
          <cell r="D459">
            <v>53</v>
          </cell>
          <cell r="E459">
            <v>0.16300000000000001</v>
          </cell>
          <cell r="F459">
            <v>0.19600000000000001</v>
          </cell>
          <cell r="G459">
            <v>0.33100000000000002</v>
          </cell>
          <cell r="H459">
            <v>0.31</v>
          </cell>
        </row>
        <row r="460">
          <cell r="A460" t="str">
            <v>Northeast</v>
          </cell>
          <cell r="B460" t="str">
            <v>Softwood</v>
          </cell>
          <cell r="C460" t="str">
            <v>Saw log</v>
          </cell>
          <cell r="D460">
            <v>54</v>
          </cell>
          <cell r="E460">
            <v>0.16</v>
          </cell>
          <cell r="F460">
            <v>0.19700000000000001</v>
          </cell>
          <cell r="G460">
            <v>0.33100000000000002</v>
          </cell>
          <cell r="H460">
            <v>0.311</v>
          </cell>
        </row>
        <row r="461">
          <cell r="A461" t="str">
            <v>Northeast</v>
          </cell>
          <cell r="B461" t="str">
            <v>Softwood</v>
          </cell>
          <cell r="C461" t="str">
            <v>Saw log</v>
          </cell>
          <cell r="D461">
            <v>55</v>
          </cell>
          <cell r="E461">
            <v>0.158</v>
          </cell>
          <cell r="F461">
            <v>0.19800000000000001</v>
          </cell>
          <cell r="G461">
            <v>0.33200000000000002</v>
          </cell>
          <cell r="H461">
            <v>0.312</v>
          </cell>
        </row>
        <row r="462">
          <cell r="A462" t="str">
            <v>Northeast</v>
          </cell>
          <cell r="B462" t="str">
            <v>Softwood</v>
          </cell>
          <cell r="C462" t="str">
            <v>Saw log</v>
          </cell>
          <cell r="D462">
            <v>56</v>
          </cell>
          <cell r="E462">
            <v>0.156</v>
          </cell>
          <cell r="F462">
            <v>0.19900000000000001</v>
          </cell>
          <cell r="G462">
            <v>0.33200000000000002</v>
          </cell>
          <cell r="H462">
            <v>0.313</v>
          </cell>
        </row>
        <row r="463">
          <cell r="A463" t="str">
            <v>Northeast</v>
          </cell>
          <cell r="B463" t="str">
            <v>Softwood</v>
          </cell>
          <cell r="C463" t="str">
            <v>Saw log</v>
          </cell>
          <cell r="D463">
            <v>57</v>
          </cell>
          <cell r="E463">
            <v>0.154</v>
          </cell>
          <cell r="F463">
            <v>0.2</v>
          </cell>
          <cell r="G463">
            <v>0.33200000000000002</v>
          </cell>
          <cell r="H463">
            <v>0.314</v>
          </cell>
        </row>
        <row r="464">
          <cell r="A464" t="str">
            <v>Northeast</v>
          </cell>
          <cell r="B464" t="str">
            <v>Softwood</v>
          </cell>
          <cell r="C464" t="str">
            <v>Saw log</v>
          </cell>
          <cell r="D464">
            <v>58</v>
          </cell>
          <cell r="E464">
            <v>0.152</v>
          </cell>
          <cell r="F464">
            <v>0.2</v>
          </cell>
          <cell r="G464">
            <v>0.33300000000000002</v>
          </cell>
          <cell r="H464">
            <v>0.315</v>
          </cell>
        </row>
        <row r="465">
          <cell r="A465" t="str">
            <v>Northeast</v>
          </cell>
          <cell r="B465" t="str">
            <v>Softwood</v>
          </cell>
          <cell r="C465" t="str">
            <v>Saw log</v>
          </cell>
          <cell r="D465">
            <v>59</v>
          </cell>
          <cell r="E465">
            <v>0.15</v>
          </cell>
          <cell r="F465">
            <v>0.20100000000000001</v>
          </cell>
          <cell r="G465">
            <v>0.33300000000000002</v>
          </cell>
          <cell r="H465">
            <v>0.316</v>
          </cell>
        </row>
        <row r="466">
          <cell r="A466" t="str">
            <v>Northeast</v>
          </cell>
          <cell r="B466" t="str">
            <v>Softwood</v>
          </cell>
          <cell r="C466" t="str">
            <v>Saw log</v>
          </cell>
          <cell r="D466">
            <v>60</v>
          </cell>
          <cell r="E466">
            <v>0.14799999999999999</v>
          </cell>
          <cell r="F466">
            <v>0.20200000000000001</v>
          </cell>
          <cell r="G466">
            <v>0.33300000000000002</v>
          </cell>
          <cell r="H466">
            <v>0.317</v>
          </cell>
        </row>
        <row r="467">
          <cell r="A467" t="str">
            <v>Northeast</v>
          </cell>
          <cell r="B467" t="str">
            <v>Softwood</v>
          </cell>
          <cell r="C467" t="str">
            <v>Saw log</v>
          </cell>
          <cell r="D467">
            <v>61</v>
          </cell>
          <cell r="E467">
            <v>0.14599999999999999</v>
          </cell>
          <cell r="F467">
            <v>0.20300000000000001</v>
          </cell>
          <cell r="G467">
            <v>0.33400000000000002</v>
          </cell>
          <cell r="H467">
            <v>0.317</v>
          </cell>
        </row>
        <row r="468">
          <cell r="A468" t="str">
            <v>Northeast</v>
          </cell>
          <cell r="B468" t="str">
            <v>Softwood</v>
          </cell>
          <cell r="C468" t="str">
            <v>Saw log</v>
          </cell>
          <cell r="D468">
            <v>62</v>
          </cell>
          <cell r="E468">
            <v>0.14499999999999999</v>
          </cell>
          <cell r="F468">
            <v>0.20300000000000001</v>
          </cell>
          <cell r="G468">
            <v>0.33400000000000002</v>
          </cell>
          <cell r="H468">
            <v>0.318</v>
          </cell>
        </row>
        <row r="469">
          <cell r="A469" t="str">
            <v>Northeast</v>
          </cell>
          <cell r="B469" t="str">
            <v>Softwood</v>
          </cell>
          <cell r="C469" t="str">
            <v>Saw log</v>
          </cell>
          <cell r="D469">
            <v>63</v>
          </cell>
          <cell r="E469">
            <v>0.14299999999999999</v>
          </cell>
          <cell r="F469">
            <v>0.20399999999999999</v>
          </cell>
          <cell r="G469">
            <v>0.33400000000000002</v>
          </cell>
          <cell r="H469">
            <v>0.31900000000000001</v>
          </cell>
        </row>
        <row r="470">
          <cell r="A470" t="str">
            <v>Northeast</v>
          </cell>
          <cell r="B470" t="str">
            <v>Softwood</v>
          </cell>
          <cell r="C470" t="str">
            <v>Saw log</v>
          </cell>
          <cell r="D470">
            <v>64</v>
          </cell>
          <cell r="E470">
            <v>0.14099999999999999</v>
          </cell>
          <cell r="F470">
            <v>0.20499999999999999</v>
          </cell>
          <cell r="G470">
            <v>0.33400000000000002</v>
          </cell>
          <cell r="H470">
            <v>0.32</v>
          </cell>
        </row>
        <row r="471">
          <cell r="A471" t="str">
            <v>Northeast</v>
          </cell>
          <cell r="B471" t="str">
            <v>Softwood</v>
          </cell>
          <cell r="C471" t="str">
            <v>Saw log</v>
          </cell>
          <cell r="D471">
            <v>65</v>
          </cell>
          <cell r="E471">
            <v>0.13900000000000001</v>
          </cell>
          <cell r="F471">
            <v>0.20499999999999999</v>
          </cell>
          <cell r="G471">
            <v>0.33500000000000002</v>
          </cell>
          <cell r="H471">
            <v>0.32100000000000001</v>
          </cell>
        </row>
        <row r="472">
          <cell r="A472" t="str">
            <v>Northeast</v>
          </cell>
          <cell r="B472" t="str">
            <v>Softwood</v>
          </cell>
          <cell r="C472" t="str">
            <v>Saw log</v>
          </cell>
          <cell r="D472">
            <v>66</v>
          </cell>
          <cell r="E472">
            <v>0.13800000000000001</v>
          </cell>
          <cell r="F472">
            <v>0.20599999999999999</v>
          </cell>
          <cell r="G472">
            <v>0.33500000000000002</v>
          </cell>
          <cell r="H472">
            <v>0.32200000000000001</v>
          </cell>
        </row>
        <row r="473">
          <cell r="A473" t="str">
            <v>Northeast</v>
          </cell>
          <cell r="B473" t="str">
            <v>Softwood</v>
          </cell>
          <cell r="C473" t="str">
            <v>Saw log</v>
          </cell>
          <cell r="D473">
            <v>67</v>
          </cell>
          <cell r="E473">
            <v>0.13600000000000001</v>
          </cell>
          <cell r="F473">
            <v>0.20699999999999999</v>
          </cell>
          <cell r="G473">
            <v>0.33500000000000002</v>
          </cell>
          <cell r="H473">
            <v>0.32200000000000001</v>
          </cell>
        </row>
        <row r="474">
          <cell r="A474" t="str">
            <v>Northeast</v>
          </cell>
          <cell r="B474" t="str">
            <v>Softwood</v>
          </cell>
          <cell r="C474" t="str">
            <v>Saw log</v>
          </cell>
          <cell r="D474">
            <v>68</v>
          </cell>
          <cell r="E474">
            <v>0.13400000000000001</v>
          </cell>
          <cell r="F474">
            <v>0.20699999999999999</v>
          </cell>
          <cell r="G474">
            <v>0.33500000000000002</v>
          </cell>
          <cell r="H474">
            <v>0.32300000000000001</v>
          </cell>
        </row>
        <row r="475">
          <cell r="A475" t="str">
            <v>Northeast</v>
          </cell>
          <cell r="B475" t="str">
            <v>Softwood</v>
          </cell>
          <cell r="C475" t="str">
            <v>Saw log</v>
          </cell>
          <cell r="D475">
            <v>69</v>
          </cell>
          <cell r="E475">
            <v>0.13300000000000001</v>
          </cell>
          <cell r="F475">
            <v>0.20799999999999999</v>
          </cell>
          <cell r="G475">
            <v>0.33600000000000002</v>
          </cell>
          <cell r="H475">
            <v>0.32400000000000001</v>
          </cell>
        </row>
        <row r="476">
          <cell r="A476" t="str">
            <v>Northeast</v>
          </cell>
          <cell r="B476" t="str">
            <v>Softwood</v>
          </cell>
          <cell r="C476" t="str">
            <v>Saw log</v>
          </cell>
          <cell r="D476">
            <v>70</v>
          </cell>
          <cell r="E476">
            <v>0.13100000000000001</v>
          </cell>
          <cell r="F476">
            <v>0.20799999999999999</v>
          </cell>
          <cell r="G476">
            <v>0.33600000000000002</v>
          </cell>
          <cell r="H476">
            <v>0.32500000000000001</v>
          </cell>
        </row>
        <row r="477">
          <cell r="A477" t="str">
            <v>Northeast</v>
          </cell>
          <cell r="B477" t="str">
            <v>Softwood</v>
          </cell>
          <cell r="C477" t="str">
            <v>Saw log</v>
          </cell>
          <cell r="D477">
            <v>71</v>
          </cell>
          <cell r="E477">
            <v>0.13</v>
          </cell>
          <cell r="F477">
            <v>0.20899999999999999</v>
          </cell>
          <cell r="G477">
            <v>0.33600000000000002</v>
          </cell>
          <cell r="H477">
            <v>0.32500000000000001</v>
          </cell>
        </row>
        <row r="478">
          <cell r="A478" t="str">
            <v>Northeast</v>
          </cell>
          <cell r="B478" t="str">
            <v>Softwood</v>
          </cell>
          <cell r="C478" t="str">
            <v>Saw log</v>
          </cell>
          <cell r="D478">
            <v>72</v>
          </cell>
          <cell r="E478">
            <v>0.128</v>
          </cell>
          <cell r="F478">
            <v>0.20899999999999999</v>
          </cell>
          <cell r="G478">
            <v>0.33600000000000002</v>
          </cell>
          <cell r="H478">
            <v>0.32600000000000001</v>
          </cell>
        </row>
        <row r="479">
          <cell r="A479" t="str">
            <v>Northeast</v>
          </cell>
          <cell r="B479" t="str">
            <v>Softwood</v>
          </cell>
          <cell r="C479" t="str">
            <v>Saw log</v>
          </cell>
          <cell r="D479">
            <v>73</v>
          </cell>
          <cell r="E479">
            <v>0.127</v>
          </cell>
          <cell r="F479">
            <v>0.21</v>
          </cell>
          <cell r="G479">
            <v>0.33600000000000002</v>
          </cell>
          <cell r="H479">
            <v>0.32700000000000001</v>
          </cell>
        </row>
        <row r="480">
          <cell r="A480" t="str">
            <v>Northeast</v>
          </cell>
          <cell r="B480" t="str">
            <v>Softwood</v>
          </cell>
          <cell r="C480" t="str">
            <v>Saw log</v>
          </cell>
          <cell r="D480">
            <v>74</v>
          </cell>
          <cell r="E480">
            <v>0.125</v>
          </cell>
          <cell r="F480">
            <v>0.21099999999999999</v>
          </cell>
          <cell r="G480">
            <v>0.33600000000000002</v>
          </cell>
          <cell r="H480">
            <v>0.32800000000000001</v>
          </cell>
        </row>
        <row r="481">
          <cell r="A481" t="str">
            <v>Northeast</v>
          </cell>
          <cell r="B481" t="str">
            <v>Softwood</v>
          </cell>
          <cell r="C481" t="str">
            <v>Saw log</v>
          </cell>
          <cell r="D481">
            <v>75</v>
          </cell>
          <cell r="E481">
            <v>0.124</v>
          </cell>
          <cell r="F481">
            <v>0.21099999999999999</v>
          </cell>
          <cell r="G481">
            <v>0.33700000000000002</v>
          </cell>
          <cell r="H481">
            <v>0.32800000000000001</v>
          </cell>
        </row>
        <row r="482">
          <cell r="A482" t="str">
            <v>Northeast</v>
          </cell>
          <cell r="B482" t="str">
            <v>Softwood</v>
          </cell>
          <cell r="C482" t="str">
            <v>Saw log</v>
          </cell>
          <cell r="D482">
            <v>76</v>
          </cell>
          <cell r="E482">
            <v>0.123</v>
          </cell>
          <cell r="F482">
            <v>0.21199999999999999</v>
          </cell>
          <cell r="G482">
            <v>0.33700000000000002</v>
          </cell>
          <cell r="H482">
            <v>0.32900000000000001</v>
          </cell>
        </row>
        <row r="483">
          <cell r="A483" t="str">
            <v>Northeast</v>
          </cell>
          <cell r="B483" t="str">
            <v>Softwood</v>
          </cell>
          <cell r="C483" t="str">
            <v>Saw log</v>
          </cell>
          <cell r="D483">
            <v>77</v>
          </cell>
          <cell r="E483">
            <v>0.121</v>
          </cell>
          <cell r="F483">
            <v>0.21199999999999999</v>
          </cell>
          <cell r="G483">
            <v>0.33700000000000002</v>
          </cell>
          <cell r="H483">
            <v>0.33</v>
          </cell>
        </row>
        <row r="484">
          <cell r="A484" t="str">
            <v>Northeast</v>
          </cell>
          <cell r="B484" t="str">
            <v>Softwood</v>
          </cell>
          <cell r="C484" t="str">
            <v>Saw log</v>
          </cell>
          <cell r="D484">
            <v>78</v>
          </cell>
          <cell r="E484">
            <v>0.12</v>
          </cell>
          <cell r="F484">
            <v>0.21299999999999999</v>
          </cell>
          <cell r="G484">
            <v>0.33700000000000002</v>
          </cell>
          <cell r="H484">
            <v>0.33</v>
          </cell>
        </row>
        <row r="485">
          <cell r="A485" t="str">
            <v>Northeast</v>
          </cell>
          <cell r="B485" t="str">
            <v>Softwood</v>
          </cell>
          <cell r="C485" t="str">
            <v>Saw log</v>
          </cell>
          <cell r="D485">
            <v>79</v>
          </cell>
          <cell r="E485">
            <v>0.11899999999999999</v>
          </cell>
          <cell r="F485">
            <v>0.21299999999999999</v>
          </cell>
          <cell r="G485">
            <v>0.33700000000000002</v>
          </cell>
          <cell r="H485">
            <v>0.33100000000000002</v>
          </cell>
        </row>
        <row r="486">
          <cell r="A486" t="str">
            <v>Northeast</v>
          </cell>
          <cell r="B486" t="str">
            <v>Softwood</v>
          </cell>
          <cell r="C486" t="str">
            <v>Saw log</v>
          </cell>
          <cell r="D486">
            <v>80</v>
          </cell>
          <cell r="E486">
            <v>0.11700000000000001</v>
          </cell>
          <cell r="F486">
            <v>0.214</v>
          </cell>
          <cell r="G486">
            <v>0.33700000000000002</v>
          </cell>
          <cell r="H486">
            <v>0.33200000000000002</v>
          </cell>
        </row>
        <row r="487">
          <cell r="A487" t="str">
            <v>Northeast</v>
          </cell>
          <cell r="B487" t="str">
            <v>Softwood</v>
          </cell>
          <cell r="C487" t="str">
            <v>Saw log</v>
          </cell>
          <cell r="D487">
            <v>81</v>
          </cell>
          <cell r="E487">
            <v>0.11600000000000001</v>
          </cell>
          <cell r="F487">
            <v>0.214</v>
          </cell>
          <cell r="G487">
            <v>0.33700000000000002</v>
          </cell>
          <cell r="H487">
            <v>0.33200000000000002</v>
          </cell>
        </row>
        <row r="488">
          <cell r="A488" t="str">
            <v>Northeast</v>
          </cell>
          <cell r="B488" t="str">
            <v>Softwood</v>
          </cell>
          <cell r="C488" t="str">
            <v>Saw log</v>
          </cell>
          <cell r="D488">
            <v>82</v>
          </cell>
          <cell r="E488">
            <v>0.115</v>
          </cell>
          <cell r="F488">
            <v>0.215</v>
          </cell>
          <cell r="G488">
            <v>0.33700000000000002</v>
          </cell>
          <cell r="H488">
            <v>0.33300000000000002</v>
          </cell>
        </row>
        <row r="489">
          <cell r="A489" t="str">
            <v>Northeast</v>
          </cell>
          <cell r="B489" t="str">
            <v>Softwood</v>
          </cell>
          <cell r="C489" t="str">
            <v>Saw log</v>
          </cell>
          <cell r="D489">
            <v>83</v>
          </cell>
          <cell r="E489">
            <v>0.114</v>
          </cell>
          <cell r="F489">
            <v>0.215</v>
          </cell>
          <cell r="G489">
            <v>0.33700000000000002</v>
          </cell>
          <cell r="H489">
            <v>0.33400000000000002</v>
          </cell>
        </row>
        <row r="490">
          <cell r="A490" t="str">
            <v>Northeast</v>
          </cell>
          <cell r="B490" t="str">
            <v>Softwood</v>
          </cell>
          <cell r="C490" t="str">
            <v>Saw log</v>
          </cell>
          <cell r="D490">
            <v>84</v>
          </cell>
          <cell r="E490">
            <v>0.112</v>
          </cell>
          <cell r="F490">
            <v>0.216</v>
          </cell>
          <cell r="G490">
            <v>0.33800000000000002</v>
          </cell>
          <cell r="H490">
            <v>0.33400000000000002</v>
          </cell>
        </row>
        <row r="491">
          <cell r="A491" t="str">
            <v>Northeast</v>
          </cell>
          <cell r="B491" t="str">
            <v>Softwood</v>
          </cell>
          <cell r="C491" t="str">
            <v>Saw log</v>
          </cell>
          <cell r="D491">
            <v>85</v>
          </cell>
          <cell r="E491">
            <v>0.111</v>
          </cell>
          <cell r="F491">
            <v>0.216</v>
          </cell>
          <cell r="G491">
            <v>0.33800000000000002</v>
          </cell>
          <cell r="H491">
            <v>0.33500000000000002</v>
          </cell>
        </row>
        <row r="492">
          <cell r="A492" t="str">
            <v>Northeast</v>
          </cell>
          <cell r="B492" t="str">
            <v>Softwood</v>
          </cell>
          <cell r="C492" t="str">
            <v>Saw log</v>
          </cell>
          <cell r="D492">
            <v>86</v>
          </cell>
          <cell r="E492">
            <v>0.11</v>
          </cell>
          <cell r="F492">
            <v>0.217</v>
          </cell>
          <cell r="G492">
            <v>0.33800000000000002</v>
          </cell>
          <cell r="H492">
            <v>0.33600000000000002</v>
          </cell>
        </row>
        <row r="493">
          <cell r="A493" t="str">
            <v>Northeast</v>
          </cell>
          <cell r="B493" t="str">
            <v>Softwood</v>
          </cell>
          <cell r="C493" t="str">
            <v>Saw log</v>
          </cell>
          <cell r="D493">
            <v>87</v>
          </cell>
          <cell r="E493">
            <v>0.109</v>
          </cell>
          <cell r="F493">
            <v>0.217</v>
          </cell>
          <cell r="G493">
            <v>0.33800000000000002</v>
          </cell>
          <cell r="H493">
            <v>0.33600000000000002</v>
          </cell>
        </row>
        <row r="494">
          <cell r="A494" t="str">
            <v>Northeast</v>
          </cell>
          <cell r="B494" t="str">
            <v>Softwood</v>
          </cell>
          <cell r="C494" t="str">
            <v>Saw log</v>
          </cell>
          <cell r="D494">
            <v>88</v>
          </cell>
          <cell r="E494">
            <v>0.108</v>
          </cell>
          <cell r="F494">
            <v>0.218</v>
          </cell>
          <cell r="G494">
            <v>0.33800000000000002</v>
          </cell>
          <cell r="H494">
            <v>0.33700000000000002</v>
          </cell>
        </row>
        <row r="495">
          <cell r="A495" t="str">
            <v>Northeast</v>
          </cell>
          <cell r="B495" t="str">
            <v>Softwood</v>
          </cell>
          <cell r="C495" t="str">
            <v>Saw log</v>
          </cell>
          <cell r="D495">
            <v>89</v>
          </cell>
          <cell r="E495">
            <v>0.107</v>
          </cell>
          <cell r="F495">
            <v>0.218</v>
          </cell>
          <cell r="G495">
            <v>0.33800000000000002</v>
          </cell>
          <cell r="H495">
            <v>0.33700000000000002</v>
          </cell>
        </row>
        <row r="496">
          <cell r="A496" t="str">
            <v>Northeast</v>
          </cell>
          <cell r="B496" t="str">
            <v>Softwood</v>
          </cell>
          <cell r="C496" t="str">
            <v>Saw log</v>
          </cell>
          <cell r="D496">
            <v>90</v>
          </cell>
          <cell r="E496">
            <v>0.106</v>
          </cell>
          <cell r="F496">
            <v>0.219</v>
          </cell>
          <cell r="G496">
            <v>0.33800000000000002</v>
          </cell>
          <cell r="H496">
            <v>0.33800000000000002</v>
          </cell>
        </row>
        <row r="497">
          <cell r="A497" t="str">
            <v>Northeast</v>
          </cell>
          <cell r="B497" t="str">
            <v>Softwood</v>
          </cell>
          <cell r="C497" t="str">
            <v>Saw log</v>
          </cell>
          <cell r="D497">
            <v>91</v>
          </cell>
          <cell r="E497">
            <v>0.104</v>
          </cell>
          <cell r="F497">
            <v>0.219</v>
          </cell>
          <cell r="G497">
            <v>0.33800000000000002</v>
          </cell>
          <cell r="H497">
            <v>0.33900000000000002</v>
          </cell>
        </row>
        <row r="498">
          <cell r="A498" t="str">
            <v>Northeast</v>
          </cell>
          <cell r="B498" t="str">
            <v>Softwood</v>
          </cell>
          <cell r="C498" t="str">
            <v>Saw log</v>
          </cell>
          <cell r="D498">
            <v>92</v>
          </cell>
          <cell r="E498">
            <v>0.10299999999999999</v>
          </cell>
          <cell r="F498">
            <v>0.219</v>
          </cell>
          <cell r="G498">
            <v>0.33800000000000002</v>
          </cell>
          <cell r="H498">
            <v>0.33900000000000002</v>
          </cell>
        </row>
        <row r="499">
          <cell r="A499" t="str">
            <v>Northeast</v>
          </cell>
          <cell r="B499" t="str">
            <v>Softwood</v>
          </cell>
          <cell r="C499" t="str">
            <v>Saw log</v>
          </cell>
          <cell r="D499">
            <v>93</v>
          </cell>
          <cell r="E499">
            <v>0.10199999999999999</v>
          </cell>
          <cell r="F499">
            <v>0.22</v>
          </cell>
          <cell r="G499">
            <v>0.33800000000000002</v>
          </cell>
          <cell r="H499">
            <v>0.34</v>
          </cell>
        </row>
        <row r="500">
          <cell r="A500" t="str">
            <v>Northeast</v>
          </cell>
          <cell r="B500" t="str">
            <v>Softwood</v>
          </cell>
          <cell r="C500" t="str">
            <v>Saw log</v>
          </cell>
          <cell r="D500">
            <v>94</v>
          </cell>
          <cell r="E500">
            <v>0.10100000000000001</v>
          </cell>
          <cell r="F500">
            <v>0.22</v>
          </cell>
          <cell r="G500">
            <v>0.33800000000000002</v>
          </cell>
          <cell r="H500">
            <v>0.34</v>
          </cell>
        </row>
        <row r="501">
          <cell r="A501" t="str">
            <v>Northeast</v>
          </cell>
          <cell r="B501" t="str">
            <v>Softwood</v>
          </cell>
          <cell r="C501" t="str">
            <v>Saw log</v>
          </cell>
          <cell r="D501">
            <v>95</v>
          </cell>
          <cell r="E501">
            <v>0.1</v>
          </cell>
          <cell r="F501">
            <v>0.221</v>
          </cell>
          <cell r="G501">
            <v>0.33800000000000002</v>
          </cell>
          <cell r="H501">
            <v>0.34100000000000003</v>
          </cell>
        </row>
        <row r="502">
          <cell r="A502" t="str">
            <v>Northeast</v>
          </cell>
          <cell r="B502" t="str">
            <v>Softwood</v>
          </cell>
          <cell r="C502" t="str">
            <v>Saw log</v>
          </cell>
          <cell r="D502">
            <v>96</v>
          </cell>
          <cell r="E502">
            <v>9.9000000000000005E-2</v>
          </cell>
          <cell r="F502">
            <v>0.221</v>
          </cell>
          <cell r="G502">
            <v>0.33800000000000002</v>
          </cell>
          <cell r="H502">
            <v>0.34100000000000003</v>
          </cell>
        </row>
        <row r="503">
          <cell r="A503" t="str">
            <v>Northeast</v>
          </cell>
          <cell r="B503" t="str">
            <v>Softwood</v>
          </cell>
          <cell r="C503" t="str">
            <v>Saw log</v>
          </cell>
          <cell r="D503">
            <v>97</v>
          </cell>
          <cell r="E503">
            <v>9.8000000000000004E-2</v>
          </cell>
          <cell r="F503">
            <v>0.222</v>
          </cell>
          <cell r="G503">
            <v>0.33800000000000002</v>
          </cell>
          <cell r="H503">
            <v>0.34200000000000003</v>
          </cell>
        </row>
        <row r="504">
          <cell r="A504" t="str">
            <v>Northeast</v>
          </cell>
          <cell r="B504" t="str">
            <v>Softwood</v>
          </cell>
          <cell r="C504" t="str">
            <v>Saw log</v>
          </cell>
          <cell r="D504">
            <v>98</v>
          </cell>
          <cell r="E504">
            <v>9.7000000000000003E-2</v>
          </cell>
          <cell r="F504">
            <v>0.222</v>
          </cell>
          <cell r="G504">
            <v>0.33800000000000002</v>
          </cell>
          <cell r="H504">
            <v>0.34300000000000003</v>
          </cell>
        </row>
        <row r="505">
          <cell r="A505" t="str">
            <v>Northeast</v>
          </cell>
          <cell r="B505" t="str">
            <v>Softwood</v>
          </cell>
          <cell r="C505" t="str">
            <v>Saw log</v>
          </cell>
          <cell r="D505">
            <v>99</v>
          </cell>
          <cell r="E505">
            <v>9.6000000000000002E-2</v>
          </cell>
          <cell r="F505">
            <v>0.222</v>
          </cell>
          <cell r="G505">
            <v>0.33800000000000002</v>
          </cell>
          <cell r="H505">
            <v>0.34300000000000003</v>
          </cell>
        </row>
        <row r="506">
          <cell r="A506" t="str">
            <v>Northeast</v>
          </cell>
          <cell r="B506" t="str">
            <v>Softwood</v>
          </cell>
          <cell r="C506" t="str">
            <v>Saw log</v>
          </cell>
          <cell r="D506">
            <v>100</v>
          </cell>
          <cell r="E506">
            <v>9.5000000000000001E-2</v>
          </cell>
          <cell r="F506">
            <v>0.223</v>
          </cell>
          <cell r="G506">
            <v>0.33800000000000002</v>
          </cell>
          <cell r="H506">
            <v>0.34399999999999997</v>
          </cell>
        </row>
        <row r="507">
          <cell r="A507" t="str">
            <v>Northeast</v>
          </cell>
          <cell r="B507" t="str">
            <v>Softwood</v>
          </cell>
          <cell r="C507" t="str">
            <v>Pulpwood</v>
          </cell>
          <cell r="D507">
            <v>0</v>
          </cell>
          <cell r="E507">
            <v>0.51300000000000001</v>
          </cell>
          <cell r="F507">
            <v>0</v>
          </cell>
          <cell r="G507">
            <v>0.30599999999999999</v>
          </cell>
          <cell r="H507">
            <v>0.18099999999999999</v>
          </cell>
        </row>
        <row r="508">
          <cell r="A508" t="str">
            <v>Northeast</v>
          </cell>
          <cell r="B508" t="str">
            <v>Softwood</v>
          </cell>
          <cell r="C508" t="str">
            <v>Pulpwood</v>
          </cell>
          <cell r="D508">
            <v>1</v>
          </cell>
          <cell r="E508">
            <v>0.436</v>
          </cell>
          <cell r="F508">
            <v>2.5000000000000001E-2</v>
          </cell>
          <cell r="G508">
            <v>0.33400000000000002</v>
          </cell>
          <cell r="H508">
            <v>0.20399999999999999</v>
          </cell>
        </row>
        <row r="509">
          <cell r="A509" t="str">
            <v>Northeast</v>
          </cell>
          <cell r="B509" t="str">
            <v>Softwood</v>
          </cell>
          <cell r="C509" t="str">
            <v>Pulpwood</v>
          </cell>
          <cell r="D509">
            <v>2</v>
          </cell>
          <cell r="E509">
            <v>0.372</v>
          </cell>
          <cell r="F509">
            <v>4.5999999999999999E-2</v>
          </cell>
          <cell r="G509">
            <v>0.35899999999999999</v>
          </cell>
          <cell r="H509">
            <v>0.223</v>
          </cell>
        </row>
        <row r="510">
          <cell r="A510" t="str">
            <v>Northeast</v>
          </cell>
          <cell r="B510" t="str">
            <v>Softwood</v>
          </cell>
          <cell r="C510" t="str">
            <v>Pulpwood</v>
          </cell>
          <cell r="D510">
            <v>3</v>
          </cell>
          <cell r="E510">
            <v>0.317</v>
          </cell>
          <cell r="F510">
            <v>6.3E-2</v>
          </cell>
          <cell r="G510">
            <v>0.38100000000000001</v>
          </cell>
          <cell r="H510">
            <v>0.23899999999999999</v>
          </cell>
        </row>
        <row r="511">
          <cell r="A511" t="str">
            <v>Northeast</v>
          </cell>
          <cell r="B511" t="str">
            <v>Softwood</v>
          </cell>
          <cell r="C511" t="str">
            <v>Pulpwood</v>
          </cell>
          <cell r="D511">
            <v>4</v>
          </cell>
          <cell r="E511">
            <v>0.27100000000000002</v>
          </cell>
          <cell r="F511">
            <v>7.6999999999999999E-2</v>
          </cell>
          <cell r="G511">
            <v>0.39900000000000002</v>
          </cell>
          <cell r="H511">
            <v>0.253</v>
          </cell>
        </row>
        <row r="512">
          <cell r="A512" t="str">
            <v>Northeast</v>
          </cell>
          <cell r="B512" t="str">
            <v>Softwood</v>
          </cell>
          <cell r="C512" t="str">
            <v>Pulpwood</v>
          </cell>
          <cell r="D512">
            <v>5</v>
          </cell>
          <cell r="E512">
            <v>0.23200000000000001</v>
          </cell>
          <cell r="F512">
            <v>8.7999999999999995E-2</v>
          </cell>
          <cell r="G512">
            <v>0.41499999999999998</v>
          </cell>
          <cell r="H512">
            <v>0.26500000000000001</v>
          </cell>
        </row>
        <row r="513">
          <cell r="A513" t="str">
            <v>Northeast</v>
          </cell>
          <cell r="B513" t="str">
            <v>Softwood</v>
          </cell>
          <cell r="C513" t="str">
            <v>Pulpwood</v>
          </cell>
          <cell r="D513">
            <v>6</v>
          </cell>
          <cell r="E513">
            <v>0.19700000000000001</v>
          </cell>
          <cell r="F513">
            <v>9.8000000000000004E-2</v>
          </cell>
          <cell r="G513">
            <v>0.42899999999999999</v>
          </cell>
          <cell r="H513">
            <v>0.27600000000000002</v>
          </cell>
        </row>
        <row r="514">
          <cell r="A514" t="str">
            <v>Northeast</v>
          </cell>
          <cell r="B514" t="str">
            <v>Softwood</v>
          </cell>
          <cell r="C514" t="str">
            <v>Pulpwood</v>
          </cell>
          <cell r="D514">
            <v>7</v>
          </cell>
          <cell r="E514">
            <v>0.16700000000000001</v>
          </cell>
          <cell r="F514">
            <v>0.106</v>
          </cell>
          <cell r="G514">
            <v>0.441</v>
          </cell>
          <cell r="H514">
            <v>0.28599999999999998</v>
          </cell>
        </row>
        <row r="515">
          <cell r="A515" t="str">
            <v>Northeast</v>
          </cell>
          <cell r="B515" t="str">
            <v>Softwood</v>
          </cell>
          <cell r="C515" t="str">
            <v>Pulpwood</v>
          </cell>
          <cell r="D515">
            <v>8</v>
          </cell>
          <cell r="E515">
            <v>0.13900000000000001</v>
          </cell>
          <cell r="F515">
            <v>0.113</v>
          </cell>
          <cell r="G515">
            <v>0.45200000000000001</v>
          </cell>
          <cell r="H515">
            <v>0.29599999999999999</v>
          </cell>
        </row>
        <row r="516">
          <cell r="A516" t="str">
            <v>Northeast</v>
          </cell>
          <cell r="B516" t="str">
            <v>Softwood</v>
          </cell>
          <cell r="C516" t="str">
            <v>Pulpwood</v>
          </cell>
          <cell r="D516">
            <v>9</v>
          </cell>
          <cell r="E516">
            <v>0.114</v>
          </cell>
          <cell r="F516">
            <v>0.11799999999999999</v>
          </cell>
          <cell r="G516">
            <v>0.46300000000000002</v>
          </cell>
          <cell r="H516">
            <v>0.30499999999999999</v>
          </cell>
        </row>
        <row r="517">
          <cell r="A517" t="str">
            <v>Northeast</v>
          </cell>
          <cell r="B517" t="str">
            <v>Softwood</v>
          </cell>
          <cell r="C517" t="str">
            <v>Pulpwood</v>
          </cell>
          <cell r="D517">
            <v>10</v>
          </cell>
          <cell r="E517">
            <v>9.2999999999999999E-2</v>
          </cell>
          <cell r="F517">
            <v>0.123</v>
          </cell>
          <cell r="G517">
            <v>0.47199999999999998</v>
          </cell>
          <cell r="H517">
            <v>0.313</v>
          </cell>
        </row>
        <row r="518">
          <cell r="A518" t="str">
            <v>Northeast</v>
          </cell>
          <cell r="B518" t="str">
            <v>Softwood</v>
          </cell>
          <cell r="C518" t="str">
            <v>Pulpwood</v>
          </cell>
          <cell r="D518">
            <v>11</v>
          </cell>
          <cell r="E518">
            <v>7.5999999999999998E-2</v>
          </cell>
          <cell r="F518">
            <v>0.126</v>
          </cell>
          <cell r="G518">
            <v>0.47899999999999998</v>
          </cell>
          <cell r="H518">
            <v>0.31900000000000001</v>
          </cell>
        </row>
        <row r="519">
          <cell r="A519" t="str">
            <v>Northeast</v>
          </cell>
          <cell r="B519" t="str">
            <v>Softwood</v>
          </cell>
          <cell r="C519" t="str">
            <v>Pulpwood</v>
          </cell>
          <cell r="D519">
            <v>12</v>
          </cell>
          <cell r="E519">
            <v>6.2E-2</v>
          </cell>
          <cell r="F519">
            <v>0.128</v>
          </cell>
          <cell r="G519">
            <v>0.48499999999999999</v>
          </cell>
          <cell r="H519">
            <v>0.32500000000000001</v>
          </cell>
        </row>
        <row r="520">
          <cell r="A520" t="str">
            <v>Northeast</v>
          </cell>
          <cell r="B520" t="str">
            <v>Softwood</v>
          </cell>
          <cell r="C520" t="str">
            <v>Pulpwood</v>
          </cell>
          <cell r="D520">
            <v>13</v>
          </cell>
          <cell r="E520">
            <v>5.1999999999999998E-2</v>
          </cell>
          <cell r="F520">
            <v>0.128</v>
          </cell>
          <cell r="G520">
            <v>0.49</v>
          </cell>
          <cell r="H520">
            <v>0.33</v>
          </cell>
        </row>
        <row r="521">
          <cell r="A521" t="str">
            <v>Northeast</v>
          </cell>
          <cell r="B521" t="str">
            <v>Softwood</v>
          </cell>
          <cell r="C521" t="str">
            <v>Pulpwood</v>
          </cell>
          <cell r="D521">
            <v>14</v>
          </cell>
          <cell r="E521">
            <v>4.3999999999999997E-2</v>
          </cell>
          <cell r="F521">
            <v>0.128</v>
          </cell>
          <cell r="G521">
            <v>0.49399999999999999</v>
          </cell>
          <cell r="H521">
            <v>0.33400000000000002</v>
          </cell>
        </row>
        <row r="522">
          <cell r="A522" t="str">
            <v>Northeast</v>
          </cell>
          <cell r="B522" t="str">
            <v>Softwood</v>
          </cell>
          <cell r="C522" t="str">
            <v>Pulpwood</v>
          </cell>
          <cell r="D522">
            <v>15</v>
          </cell>
          <cell r="E522">
            <v>3.6999999999999998E-2</v>
          </cell>
          <cell r="F522">
            <v>0.128</v>
          </cell>
          <cell r="G522">
            <v>0.497</v>
          </cell>
          <cell r="H522">
            <v>0.33800000000000002</v>
          </cell>
        </row>
        <row r="523">
          <cell r="A523" t="str">
            <v>Northeast</v>
          </cell>
          <cell r="B523" t="str">
            <v>Softwood</v>
          </cell>
          <cell r="C523" t="str">
            <v>Pulpwood</v>
          </cell>
          <cell r="D523">
            <v>16</v>
          </cell>
          <cell r="E523">
            <v>3.2000000000000001E-2</v>
          </cell>
          <cell r="F523">
            <v>0.127</v>
          </cell>
          <cell r="G523">
            <v>0.499</v>
          </cell>
          <cell r="H523">
            <v>0.34100000000000003</v>
          </cell>
        </row>
        <row r="524">
          <cell r="A524" t="str">
            <v>Northeast</v>
          </cell>
          <cell r="B524" t="str">
            <v>Softwood</v>
          </cell>
          <cell r="C524" t="str">
            <v>Pulpwood</v>
          </cell>
          <cell r="D524">
            <v>17</v>
          </cell>
          <cell r="E524">
            <v>2.9000000000000001E-2</v>
          </cell>
          <cell r="F524">
            <v>0.126</v>
          </cell>
          <cell r="G524">
            <v>0.501</v>
          </cell>
          <cell r="H524">
            <v>0.34399999999999997</v>
          </cell>
        </row>
        <row r="525">
          <cell r="A525" t="str">
            <v>Northeast</v>
          </cell>
          <cell r="B525" t="str">
            <v>Softwood</v>
          </cell>
          <cell r="C525" t="str">
            <v>Pulpwood</v>
          </cell>
          <cell r="D525">
            <v>18</v>
          </cell>
          <cell r="E525">
            <v>2.5999999999999999E-2</v>
          </cell>
          <cell r="F525">
            <v>0.125</v>
          </cell>
          <cell r="G525">
            <v>0.503</v>
          </cell>
          <cell r="H525">
            <v>0.34699999999999998</v>
          </cell>
        </row>
        <row r="526">
          <cell r="A526" t="str">
            <v>Northeast</v>
          </cell>
          <cell r="B526" t="str">
            <v>Softwood</v>
          </cell>
          <cell r="C526" t="str">
            <v>Pulpwood</v>
          </cell>
          <cell r="D526">
            <v>19</v>
          </cell>
          <cell r="E526">
            <v>2.3E-2</v>
          </cell>
          <cell r="F526">
            <v>0.123</v>
          </cell>
          <cell r="G526">
            <v>0.504</v>
          </cell>
          <cell r="H526">
            <v>0.35</v>
          </cell>
        </row>
        <row r="527">
          <cell r="A527" t="str">
            <v>Northeast</v>
          </cell>
          <cell r="B527" t="str">
            <v>Softwood</v>
          </cell>
          <cell r="C527" t="str">
            <v>Pulpwood</v>
          </cell>
          <cell r="D527">
            <v>20</v>
          </cell>
          <cell r="E527">
            <v>2.1000000000000001E-2</v>
          </cell>
          <cell r="F527">
            <v>0.122</v>
          </cell>
          <cell r="G527">
            <v>0.505</v>
          </cell>
          <cell r="H527">
            <v>0.35199999999999998</v>
          </cell>
        </row>
        <row r="528">
          <cell r="A528" t="str">
            <v>Northeast</v>
          </cell>
          <cell r="B528" t="str">
            <v>Softwood</v>
          </cell>
          <cell r="C528" t="str">
            <v>Pulpwood</v>
          </cell>
          <cell r="D528">
            <v>21</v>
          </cell>
          <cell r="E528">
            <v>1.9E-2</v>
          </cell>
          <cell r="F528">
            <v>0.12</v>
          </cell>
          <cell r="G528">
            <v>0.50600000000000001</v>
          </cell>
          <cell r="H528">
            <v>0.35399999999999998</v>
          </cell>
        </row>
        <row r="529">
          <cell r="A529" t="str">
            <v>Northeast</v>
          </cell>
          <cell r="B529" t="str">
            <v>Softwood</v>
          </cell>
          <cell r="C529" t="str">
            <v>Pulpwood</v>
          </cell>
          <cell r="D529">
            <v>22</v>
          </cell>
          <cell r="E529">
            <v>1.7999999999999999E-2</v>
          </cell>
          <cell r="F529">
            <v>0.11899999999999999</v>
          </cell>
          <cell r="G529">
            <v>0.50700000000000001</v>
          </cell>
          <cell r="H529">
            <v>0.35599999999999998</v>
          </cell>
        </row>
        <row r="530">
          <cell r="A530" t="str">
            <v>Northeast</v>
          </cell>
          <cell r="B530" t="str">
            <v>Softwood</v>
          </cell>
          <cell r="C530" t="str">
            <v>Pulpwood</v>
          </cell>
          <cell r="D530">
            <v>23</v>
          </cell>
          <cell r="E530">
            <v>1.7000000000000001E-2</v>
          </cell>
          <cell r="F530">
            <v>0.11700000000000001</v>
          </cell>
          <cell r="G530">
            <v>0.50800000000000001</v>
          </cell>
          <cell r="H530">
            <v>0.35799999999999998</v>
          </cell>
        </row>
        <row r="531">
          <cell r="A531" t="str">
            <v>Northeast</v>
          </cell>
          <cell r="B531" t="str">
            <v>Softwood</v>
          </cell>
          <cell r="C531" t="str">
            <v>Pulpwood</v>
          </cell>
          <cell r="D531">
            <v>24</v>
          </cell>
          <cell r="E531">
            <v>1.6E-2</v>
          </cell>
          <cell r="F531">
            <v>0.11600000000000001</v>
          </cell>
          <cell r="G531">
            <v>0.50800000000000001</v>
          </cell>
          <cell r="H531">
            <v>0.36</v>
          </cell>
        </row>
        <row r="532">
          <cell r="A532" t="str">
            <v>Northeast</v>
          </cell>
          <cell r="B532" t="str">
            <v>Softwood</v>
          </cell>
          <cell r="C532" t="str">
            <v>Pulpwood</v>
          </cell>
          <cell r="D532">
            <v>25</v>
          </cell>
          <cell r="E532">
            <v>1.6E-2</v>
          </cell>
          <cell r="F532">
            <v>0.114</v>
          </cell>
          <cell r="G532">
            <v>0.50900000000000001</v>
          </cell>
          <cell r="H532">
            <v>0.36199999999999999</v>
          </cell>
        </row>
        <row r="533">
          <cell r="A533" t="str">
            <v>Northeast</v>
          </cell>
          <cell r="B533" t="str">
            <v>Softwood</v>
          </cell>
          <cell r="C533" t="str">
            <v>Pulpwood</v>
          </cell>
          <cell r="D533">
            <v>26</v>
          </cell>
          <cell r="E533">
            <v>1.4999999999999999E-2</v>
          </cell>
          <cell r="F533">
            <v>0.113</v>
          </cell>
          <cell r="G533">
            <v>0.50900000000000001</v>
          </cell>
          <cell r="H533">
            <v>0.36299999999999999</v>
          </cell>
        </row>
        <row r="534">
          <cell r="A534" t="str">
            <v>Northeast</v>
          </cell>
          <cell r="B534" t="str">
            <v>Softwood</v>
          </cell>
          <cell r="C534" t="str">
            <v>Pulpwood</v>
          </cell>
          <cell r="D534">
            <v>27</v>
          </cell>
          <cell r="E534">
            <v>1.4999999999999999E-2</v>
          </cell>
          <cell r="F534">
            <v>0.111</v>
          </cell>
          <cell r="G534">
            <v>0.50900000000000001</v>
          </cell>
          <cell r="H534">
            <v>0.36499999999999999</v>
          </cell>
        </row>
        <row r="535">
          <cell r="A535" t="str">
            <v>Northeast</v>
          </cell>
          <cell r="B535" t="str">
            <v>Softwood</v>
          </cell>
          <cell r="C535" t="str">
            <v>Pulpwood</v>
          </cell>
          <cell r="D535">
            <v>28</v>
          </cell>
          <cell r="E535">
            <v>1.4E-2</v>
          </cell>
          <cell r="F535">
            <v>0.11</v>
          </cell>
          <cell r="G535">
            <v>0.50900000000000001</v>
          </cell>
          <cell r="H535">
            <v>0.36599999999999999</v>
          </cell>
        </row>
        <row r="536">
          <cell r="A536" t="str">
            <v>Northeast</v>
          </cell>
          <cell r="B536" t="str">
            <v>Softwood</v>
          </cell>
          <cell r="C536" t="str">
            <v>Pulpwood</v>
          </cell>
          <cell r="D536">
            <v>29</v>
          </cell>
          <cell r="E536">
            <v>1.4E-2</v>
          </cell>
          <cell r="F536">
            <v>0.108</v>
          </cell>
          <cell r="G536">
            <v>0.51</v>
          </cell>
          <cell r="H536">
            <v>0.36799999999999999</v>
          </cell>
        </row>
        <row r="537">
          <cell r="A537" t="str">
            <v>Northeast</v>
          </cell>
          <cell r="B537" t="str">
            <v>Softwood</v>
          </cell>
          <cell r="C537" t="str">
            <v>Pulpwood</v>
          </cell>
          <cell r="D537">
            <v>30</v>
          </cell>
          <cell r="E537">
            <v>1.4E-2</v>
          </cell>
          <cell r="F537">
            <v>0.107</v>
          </cell>
          <cell r="G537">
            <v>0.51</v>
          </cell>
          <cell r="H537">
            <v>0.36899999999999999</v>
          </cell>
        </row>
        <row r="538">
          <cell r="A538" t="str">
            <v>Northeast</v>
          </cell>
          <cell r="B538" t="str">
            <v>Softwood</v>
          </cell>
          <cell r="C538" t="str">
            <v>Pulpwood</v>
          </cell>
          <cell r="D538">
            <v>31</v>
          </cell>
          <cell r="E538">
            <v>1.4E-2</v>
          </cell>
          <cell r="F538">
            <v>0.106</v>
          </cell>
          <cell r="G538">
            <v>0.51</v>
          </cell>
          <cell r="H538">
            <v>0.371</v>
          </cell>
        </row>
        <row r="539">
          <cell r="A539" t="str">
            <v>Northeast</v>
          </cell>
          <cell r="B539" t="str">
            <v>Softwood</v>
          </cell>
          <cell r="C539" t="str">
            <v>Pulpwood</v>
          </cell>
          <cell r="D539">
            <v>32</v>
          </cell>
          <cell r="E539">
            <v>1.2999999999999999E-2</v>
          </cell>
          <cell r="F539">
            <v>0.105</v>
          </cell>
          <cell r="G539">
            <v>0.51</v>
          </cell>
          <cell r="H539">
            <v>0.372</v>
          </cell>
        </row>
        <row r="540">
          <cell r="A540" t="str">
            <v>Northeast</v>
          </cell>
          <cell r="B540" t="str">
            <v>Softwood</v>
          </cell>
          <cell r="C540" t="str">
            <v>Pulpwood</v>
          </cell>
          <cell r="D540">
            <v>33</v>
          </cell>
          <cell r="E540">
            <v>1.2999999999999999E-2</v>
          </cell>
          <cell r="F540">
            <v>0.104</v>
          </cell>
          <cell r="G540">
            <v>0.51</v>
          </cell>
          <cell r="H540">
            <v>0.373</v>
          </cell>
        </row>
        <row r="541">
          <cell r="A541" t="str">
            <v>Northeast</v>
          </cell>
          <cell r="B541" t="str">
            <v>Softwood</v>
          </cell>
          <cell r="C541" t="str">
            <v>Pulpwood</v>
          </cell>
          <cell r="D541">
            <v>34</v>
          </cell>
          <cell r="E541">
            <v>1.2999999999999999E-2</v>
          </cell>
          <cell r="F541">
            <v>0.10299999999999999</v>
          </cell>
          <cell r="G541">
            <v>0.51</v>
          </cell>
          <cell r="H541">
            <v>0.374</v>
          </cell>
        </row>
        <row r="542">
          <cell r="A542" t="str">
            <v>Northeast</v>
          </cell>
          <cell r="B542" t="str">
            <v>Softwood</v>
          </cell>
          <cell r="C542" t="str">
            <v>Pulpwood</v>
          </cell>
          <cell r="D542">
            <v>35</v>
          </cell>
          <cell r="E542">
            <v>1.2999999999999999E-2</v>
          </cell>
          <cell r="F542">
            <v>0.10199999999999999</v>
          </cell>
          <cell r="G542">
            <v>0.51</v>
          </cell>
          <cell r="H542">
            <v>0.376</v>
          </cell>
        </row>
        <row r="543">
          <cell r="A543" t="str">
            <v>Northeast</v>
          </cell>
          <cell r="B543" t="str">
            <v>Softwood</v>
          </cell>
          <cell r="C543" t="str">
            <v>Pulpwood</v>
          </cell>
          <cell r="D543">
            <v>36</v>
          </cell>
          <cell r="E543">
            <v>1.2E-2</v>
          </cell>
          <cell r="F543">
            <v>0.10100000000000001</v>
          </cell>
          <cell r="G543">
            <v>0.51</v>
          </cell>
          <cell r="H543">
            <v>0.377</v>
          </cell>
        </row>
        <row r="544">
          <cell r="A544" t="str">
            <v>Northeast</v>
          </cell>
          <cell r="B544" t="str">
            <v>Softwood</v>
          </cell>
          <cell r="C544" t="str">
            <v>Pulpwood</v>
          </cell>
          <cell r="D544">
            <v>37</v>
          </cell>
          <cell r="E544">
            <v>1.2E-2</v>
          </cell>
          <cell r="F544">
            <v>0.1</v>
          </cell>
          <cell r="G544">
            <v>0.51</v>
          </cell>
          <cell r="H544">
            <v>0.378</v>
          </cell>
        </row>
        <row r="545">
          <cell r="A545" t="str">
            <v>Northeast</v>
          </cell>
          <cell r="B545" t="str">
            <v>Softwood</v>
          </cell>
          <cell r="C545" t="str">
            <v>Pulpwood</v>
          </cell>
          <cell r="D545">
            <v>38</v>
          </cell>
          <cell r="E545">
            <v>1.2E-2</v>
          </cell>
          <cell r="F545">
            <v>9.9000000000000005E-2</v>
          </cell>
          <cell r="G545">
            <v>0.51</v>
          </cell>
          <cell r="H545">
            <v>0.379</v>
          </cell>
        </row>
        <row r="546">
          <cell r="A546" t="str">
            <v>Northeast</v>
          </cell>
          <cell r="B546" t="str">
            <v>Softwood</v>
          </cell>
          <cell r="C546" t="str">
            <v>Pulpwood</v>
          </cell>
          <cell r="D546">
            <v>39</v>
          </cell>
          <cell r="E546">
            <v>1.2E-2</v>
          </cell>
          <cell r="F546">
            <v>9.8000000000000004E-2</v>
          </cell>
          <cell r="G546">
            <v>0.51</v>
          </cell>
          <cell r="H546">
            <v>0.38</v>
          </cell>
        </row>
        <row r="547">
          <cell r="A547" t="str">
            <v>Northeast</v>
          </cell>
          <cell r="B547" t="str">
            <v>Softwood</v>
          </cell>
          <cell r="C547" t="str">
            <v>Pulpwood</v>
          </cell>
          <cell r="D547">
            <v>40</v>
          </cell>
          <cell r="E547">
            <v>1.2E-2</v>
          </cell>
          <cell r="F547">
            <v>9.8000000000000004E-2</v>
          </cell>
          <cell r="G547">
            <v>0.51</v>
          </cell>
          <cell r="H547">
            <v>0.38100000000000001</v>
          </cell>
        </row>
        <row r="548">
          <cell r="A548" t="str">
            <v>Northeast</v>
          </cell>
          <cell r="B548" t="str">
            <v>Softwood</v>
          </cell>
          <cell r="C548" t="str">
            <v>Pulpwood</v>
          </cell>
          <cell r="D548">
            <v>41</v>
          </cell>
          <cell r="E548">
            <v>1.0999999999999999E-2</v>
          </cell>
          <cell r="F548">
            <v>9.7000000000000003E-2</v>
          </cell>
          <cell r="G548">
            <v>0.51</v>
          </cell>
          <cell r="H548">
            <v>0.38200000000000001</v>
          </cell>
        </row>
        <row r="549">
          <cell r="A549" t="str">
            <v>Northeast</v>
          </cell>
          <cell r="B549" t="str">
            <v>Softwood</v>
          </cell>
          <cell r="C549" t="str">
            <v>Pulpwood</v>
          </cell>
          <cell r="D549">
            <v>42</v>
          </cell>
          <cell r="E549">
            <v>1.0999999999999999E-2</v>
          </cell>
          <cell r="F549">
            <v>9.6000000000000002E-2</v>
          </cell>
          <cell r="G549">
            <v>0.51</v>
          </cell>
          <cell r="H549">
            <v>0.38300000000000001</v>
          </cell>
        </row>
        <row r="550">
          <cell r="A550" t="str">
            <v>Northeast</v>
          </cell>
          <cell r="B550" t="str">
            <v>Softwood</v>
          </cell>
          <cell r="C550" t="str">
            <v>Pulpwood</v>
          </cell>
          <cell r="D550">
            <v>43</v>
          </cell>
          <cell r="E550">
            <v>1.0999999999999999E-2</v>
          </cell>
          <cell r="F550">
            <v>9.5000000000000001E-2</v>
          </cell>
          <cell r="G550">
            <v>0.51</v>
          </cell>
          <cell r="H550">
            <v>0.38300000000000001</v>
          </cell>
        </row>
        <row r="551">
          <cell r="A551" t="str">
            <v>Northeast</v>
          </cell>
          <cell r="B551" t="str">
            <v>Softwood</v>
          </cell>
          <cell r="C551" t="str">
            <v>Pulpwood</v>
          </cell>
          <cell r="D551">
            <v>44</v>
          </cell>
          <cell r="E551">
            <v>1.0999999999999999E-2</v>
          </cell>
          <cell r="F551">
            <v>9.5000000000000001E-2</v>
          </cell>
          <cell r="G551">
            <v>0.51</v>
          </cell>
          <cell r="H551">
            <v>0.38400000000000001</v>
          </cell>
        </row>
        <row r="552">
          <cell r="A552" t="str">
            <v>Northeast</v>
          </cell>
          <cell r="B552" t="str">
            <v>Softwood</v>
          </cell>
          <cell r="C552" t="str">
            <v>Pulpwood</v>
          </cell>
          <cell r="D552">
            <v>45</v>
          </cell>
          <cell r="E552">
            <v>1.0999999999999999E-2</v>
          </cell>
          <cell r="F552">
            <v>9.4E-2</v>
          </cell>
          <cell r="G552">
            <v>0.51</v>
          </cell>
          <cell r="H552">
            <v>0.38500000000000001</v>
          </cell>
        </row>
        <row r="553">
          <cell r="A553" t="str">
            <v>Northeast</v>
          </cell>
          <cell r="B553" t="str">
            <v>Softwood</v>
          </cell>
          <cell r="C553" t="str">
            <v>Pulpwood</v>
          </cell>
          <cell r="D553">
            <v>46</v>
          </cell>
          <cell r="E553">
            <v>1.0999999999999999E-2</v>
          </cell>
          <cell r="F553">
            <v>9.4E-2</v>
          </cell>
          <cell r="G553">
            <v>0.51</v>
          </cell>
          <cell r="H553">
            <v>0.38600000000000001</v>
          </cell>
        </row>
        <row r="554">
          <cell r="A554" t="str">
            <v>Northeast</v>
          </cell>
          <cell r="B554" t="str">
            <v>Softwood</v>
          </cell>
          <cell r="C554" t="str">
            <v>Pulpwood</v>
          </cell>
          <cell r="D554">
            <v>47</v>
          </cell>
          <cell r="E554">
            <v>0.01</v>
          </cell>
          <cell r="F554">
            <v>9.2999999999999999E-2</v>
          </cell>
          <cell r="G554">
            <v>0.51</v>
          </cell>
          <cell r="H554">
            <v>0.38600000000000001</v>
          </cell>
        </row>
        <row r="555">
          <cell r="A555" t="str">
            <v>Northeast</v>
          </cell>
          <cell r="B555" t="str">
            <v>Softwood</v>
          </cell>
          <cell r="C555" t="str">
            <v>Pulpwood</v>
          </cell>
          <cell r="D555">
            <v>48</v>
          </cell>
          <cell r="E555">
            <v>0.01</v>
          </cell>
          <cell r="F555">
            <v>9.2999999999999999E-2</v>
          </cell>
          <cell r="G555">
            <v>0.51</v>
          </cell>
          <cell r="H555">
            <v>0.38700000000000001</v>
          </cell>
        </row>
        <row r="556">
          <cell r="A556" t="str">
            <v>Northeast</v>
          </cell>
          <cell r="B556" t="str">
            <v>Softwood</v>
          </cell>
          <cell r="C556" t="str">
            <v>Pulpwood</v>
          </cell>
          <cell r="D556">
            <v>49</v>
          </cell>
          <cell r="E556">
            <v>0.01</v>
          </cell>
          <cell r="F556">
            <v>9.1999999999999998E-2</v>
          </cell>
          <cell r="G556">
            <v>0.51</v>
          </cell>
          <cell r="H556">
            <v>0.38800000000000001</v>
          </cell>
        </row>
        <row r="557">
          <cell r="A557" t="str">
            <v>Northeast</v>
          </cell>
          <cell r="B557" t="str">
            <v>Softwood</v>
          </cell>
          <cell r="C557" t="str">
            <v>Pulpwood</v>
          </cell>
          <cell r="D557">
            <v>50</v>
          </cell>
          <cell r="E557">
            <v>0.01</v>
          </cell>
          <cell r="F557">
            <v>9.1999999999999998E-2</v>
          </cell>
          <cell r="G557">
            <v>0.51</v>
          </cell>
          <cell r="H557">
            <v>0.38800000000000001</v>
          </cell>
        </row>
        <row r="558">
          <cell r="A558" t="str">
            <v>Northeast</v>
          </cell>
          <cell r="B558" t="str">
            <v>Softwood</v>
          </cell>
          <cell r="C558" t="str">
            <v>Pulpwood</v>
          </cell>
          <cell r="D558">
            <v>51</v>
          </cell>
          <cell r="E558">
            <v>0.01</v>
          </cell>
          <cell r="F558">
            <v>9.0999999999999998E-2</v>
          </cell>
          <cell r="G558">
            <v>0.51</v>
          </cell>
          <cell r="H558">
            <v>0.38900000000000001</v>
          </cell>
        </row>
        <row r="559">
          <cell r="A559" t="str">
            <v>Northeast</v>
          </cell>
          <cell r="B559" t="str">
            <v>Softwood</v>
          </cell>
          <cell r="C559" t="str">
            <v>Pulpwood</v>
          </cell>
          <cell r="D559">
            <v>52</v>
          </cell>
          <cell r="E559">
            <v>0.01</v>
          </cell>
          <cell r="F559">
            <v>9.0999999999999998E-2</v>
          </cell>
          <cell r="G559">
            <v>0.51</v>
          </cell>
          <cell r="H559">
            <v>0.38900000000000001</v>
          </cell>
        </row>
        <row r="560">
          <cell r="A560" t="str">
            <v>Northeast</v>
          </cell>
          <cell r="B560" t="str">
            <v>Softwood</v>
          </cell>
          <cell r="C560" t="str">
            <v>Pulpwood</v>
          </cell>
          <cell r="D560">
            <v>53</v>
          </cell>
          <cell r="E560">
            <v>0.01</v>
          </cell>
          <cell r="F560">
            <v>0.09</v>
          </cell>
          <cell r="G560">
            <v>0.51</v>
          </cell>
          <cell r="H560">
            <v>0.39</v>
          </cell>
        </row>
        <row r="561">
          <cell r="A561" t="str">
            <v>Northeast</v>
          </cell>
          <cell r="B561" t="str">
            <v>Softwood</v>
          </cell>
          <cell r="C561" t="str">
            <v>Pulpwood</v>
          </cell>
          <cell r="D561">
            <v>54</v>
          </cell>
          <cell r="E561">
            <v>8.9999999999999993E-3</v>
          </cell>
          <cell r="F561">
            <v>0.09</v>
          </cell>
          <cell r="G561">
            <v>0.51</v>
          </cell>
          <cell r="H561">
            <v>0.39</v>
          </cell>
        </row>
        <row r="562">
          <cell r="A562" t="str">
            <v>Northeast</v>
          </cell>
          <cell r="B562" t="str">
            <v>Softwood</v>
          </cell>
          <cell r="C562" t="str">
            <v>Pulpwood</v>
          </cell>
          <cell r="D562">
            <v>55</v>
          </cell>
          <cell r="E562">
            <v>8.9999999999999993E-3</v>
          </cell>
          <cell r="F562">
            <v>0.09</v>
          </cell>
          <cell r="G562">
            <v>0.51</v>
          </cell>
          <cell r="H562">
            <v>0.39100000000000001</v>
          </cell>
        </row>
        <row r="563">
          <cell r="A563" t="str">
            <v>Northeast</v>
          </cell>
          <cell r="B563" t="str">
            <v>Softwood</v>
          </cell>
          <cell r="C563" t="str">
            <v>Pulpwood</v>
          </cell>
          <cell r="D563">
            <v>56</v>
          </cell>
          <cell r="E563">
            <v>8.9999999999999993E-3</v>
          </cell>
          <cell r="F563">
            <v>8.8999999999999996E-2</v>
          </cell>
          <cell r="G563">
            <v>0.51</v>
          </cell>
          <cell r="H563">
            <v>0.39100000000000001</v>
          </cell>
        </row>
        <row r="564">
          <cell r="A564" t="str">
            <v>Northeast</v>
          </cell>
          <cell r="B564" t="str">
            <v>Softwood</v>
          </cell>
          <cell r="C564" t="str">
            <v>Pulpwood</v>
          </cell>
          <cell r="D564">
            <v>57</v>
          </cell>
          <cell r="E564">
            <v>8.9999999999999993E-3</v>
          </cell>
          <cell r="F564">
            <v>8.8999999999999996E-2</v>
          </cell>
          <cell r="G564">
            <v>0.51</v>
          </cell>
          <cell r="H564">
            <v>0.39200000000000002</v>
          </cell>
        </row>
        <row r="565">
          <cell r="A565" t="str">
            <v>Northeast</v>
          </cell>
          <cell r="B565" t="str">
            <v>Softwood</v>
          </cell>
          <cell r="C565" t="str">
            <v>Pulpwood</v>
          </cell>
          <cell r="D565">
            <v>58</v>
          </cell>
          <cell r="E565">
            <v>8.9999999999999993E-3</v>
          </cell>
          <cell r="F565">
            <v>8.8999999999999996E-2</v>
          </cell>
          <cell r="G565">
            <v>0.51</v>
          </cell>
          <cell r="H565">
            <v>0.39200000000000002</v>
          </cell>
        </row>
        <row r="566">
          <cell r="A566" t="str">
            <v>Northeast</v>
          </cell>
          <cell r="B566" t="str">
            <v>Softwood</v>
          </cell>
          <cell r="C566" t="str">
            <v>Pulpwood</v>
          </cell>
          <cell r="D566">
            <v>59</v>
          </cell>
          <cell r="E566">
            <v>8.9999999999999993E-3</v>
          </cell>
          <cell r="F566">
            <v>8.8999999999999996E-2</v>
          </cell>
          <cell r="G566">
            <v>0.51</v>
          </cell>
          <cell r="H566">
            <v>0.39300000000000002</v>
          </cell>
        </row>
        <row r="567">
          <cell r="A567" t="str">
            <v>Northeast</v>
          </cell>
          <cell r="B567" t="str">
            <v>Softwood</v>
          </cell>
          <cell r="C567" t="str">
            <v>Pulpwood</v>
          </cell>
          <cell r="D567">
            <v>60</v>
          </cell>
          <cell r="E567">
            <v>8.9999999999999993E-3</v>
          </cell>
          <cell r="F567">
            <v>8.7999999999999995E-2</v>
          </cell>
          <cell r="G567">
            <v>0.51</v>
          </cell>
          <cell r="H567">
            <v>0.39300000000000002</v>
          </cell>
        </row>
        <row r="568">
          <cell r="A568" t="str">
            <v>Northeast</v>
          </cell>
          <cell r="B568" t="str">
            <v>Softwood</v>
          </cell>
          <cell r="C568" t="str">
            <v>Pulpwood</v>
          </cell>
          <cell r="D568">
            <v>61</v>
          </cell>
          <cell r="E568">
            <v>8.9999999999999993E-3</v>
          </cell>
          <cell r="F568">
            <v>8.7999999999999995E-2</v>
          </cell>
          <cell r="G568">
            <v>0.51</v>
          </cell>
          <cell r="H568">
            <v>0.39300000000000002</v>
          </cell>
        </row>
        <row r="569">
          <cell r="A569" t="str">
            <v>Northeast</v>
          </cell>
          <cell r="B569" t="str">
            <v>Softwood</v>
          </cell>
          <cell r="C569" t="str">
            <v>Pulpwood</v>
          </cell>
          <cell r="D569">
            <v>62</v>
          </cell>
          <cell r="E569">
            <v>8.9999999999999993E-3</v>
          </cell>
          <cell r="F569">
            <v>8.7999999999999995E-2</v>
          </cell>
          <cell r="G569">
            <v>0.51</v>
          </cell>
          <cell r="H569">
            <v>0.39400000000000002</v>
          </cell>
        </row>
        <row r="570">
          <cell r="A570" t="str">
            <v>Northeast</v>
          </cell>
          <cell r="B570" t="str">
            <v>Softwood</v>
          </cell>
          <cell r="C570" t="str">
            <v>Pulpwood</v>
          </cell>
          <cell r="D570">
            <v>63</v>
          </cell>
          <cell r="E570">
            <v>8.0000000000000002E-3</v>
          </cell>
          <cell r="F570">
            <v>8.7999999999999995E-2</v>
          </cell>
          <cell r="G570">
            <v>0.51</v>
          </cell>
          <cell r="H570">
            <v>0.39400000000000002</v>
          </cell>
        </row>
        <row r="571">
          <cell r="A571" t="str">
            <v>Northeast</v>
          </cell>
          <cell r="B571" t="str">
            <v>Softwood</v>
          </cell>
          <cell r="C571" t="str">
            <v>Pulpwood</v>
          </cell>
          <cell r="D571">
            <v>64</v>
          </cell>
          <cell r="E571">
            <v>8.0000000000000002E-3</v>
          </cell>
          <cell r="F571">
            <v>8.6999999999999994E-2</v>
          </cell>
          <cell r="G571">
            <v>0.51</v>
          </cell>
          <cell r="H571">
            <v>0.39400000000000002</v>
          </cell>
        </row>
        <row r="572">
          <cell r="A572" t="str">
            <v>Northeast</v>
          </cell>
          <cell r="B572" t="str">
            <v>Softwood</v>
          </cell>
          <cell r="C572" t="str">
            <v>Pulpwood</v>
          </cell>
          <cell r="D572">
            <v>65</v>
          </cell>
          <cell r="E572">
            <v>8.0000000000000002E-3</v>
          </cell>
          <cell r="F572">
            <v>8.6999999999999994E-2</v>
          </cell>
          <cell r="G572">
            <v>0.51</v>
          </cell>
          <cell r="H572">
            <v>0.39500000000000002</v>
          </cell>
        </row>
        <row r="573">
          <cell r="A573" t="str">
            <v>Northeast</v>
          </cell>
          <cell r="B573" t="str">
            <v>Softwood</v>
          </cell>
          <cell r="C573" t="str">
            <v>Pulpwood</v>
          </cell>
          <cell r="D573">
            <v>66</v>
          </cell>
          <cell r="E573">
            <v>8.0000000000000002E-3</v>
          </cell>
          <cell r="F573">
            <v>8.6999999999999994E-2</v>
          </cell>
          <cell r="G573">
            <v>0.51</v>
          </cell>
          <cell r="H573">
            <v>0.39500000000000002</v>
          </cell>
        </row>
        <row r="574">
          <cell r="A574" t="str">
            <v>Northeast</v>
          </cell>
          <cell r="B574" t="str">
            <v>Softwood</v>
          </cell>
          <cell r="C574" t="str">
            <v>Pulpwood</v>
          </cell>
          <cell r="D574">
            <v>67</v>
          </cell>
          <cell r="E574">
            <v>8.0000000000000002E-3</v>
          </cell>
          <cell r="F574">
            <v>8.6999999999999994E-2</v>
          </cell>
          <cell r="G574">
            <v>0.51</v>
          </cell>
          <cell r="H574">
            <v>0.39500000000000002</v>
          </cell>
        </row>
        <row r="575">
          <cell r="A575" t="str">
            <v>Northeast</v>
          </cell>
          <cell r="B575" t="str">
            <v>Softwood</v>
          </cell>
          <cell r="C575" t="str">
            <v>Pulpwood</v>
          </cell>
          <cell r="D575">
            <v>68</v>
          </cell>
          <cell r="E575">
            <v>8.0000000000000002E-3</v>
          </cell>
          <cell r="F575">
            <v>8.6999999999999994E-2</v>
          </cell>
          <cell r="G575">
            <v>0.51</v>
          </cell>
          <cell r="H575">
            <v>0.39500000000000002</v>
          </cell>
        </row>
        <row r="576">
          <cell r="A576" t="str">
            <v>Northeast</v>
          </cell>
          <cell r="B576" t="str">
            <v>Softwood</v>
          </cell>
          <cell r="C576" t="str">
            <v>Pulpwood</v>
          </cell>
          <cell r="D576">
            <v>69</v>
          </cell>
          <cell r="E576">
            <v>8.0000000000000002E-3</v>
          </cell>
          <cell r="F576">
            <v>8.5999999999999993E-2</v>
          </cell>
          <cell r="G576">
            <v>0.51</v>
          </cell>
          <cell r="H576">
            <v>0.39600000000000002</v>
          </cell>
        </row>
        <row r="577">
          <cell r="A577" t="str">
            <v>Northeast</v>
          </cell>
          <cell r="B577" t="str">
            <v>Softwood</v>
          </cell>
          <cell r="C577" t="str">
            <v>Pulpwood</v>
          </cell>
          <cell r="D577">
            <v>70</v>
          </cell>
          <cell r="E577">
            <v>8.0000000000000002E-3</v>
          </cell>
          <cell r="F577">
            <v>8.5999999999999993E-2</v>
          </cell>
          <cell r="G577">
            <v>0.51</v>
          </cell>
          <cell r="H577">
            <v>0.39600000000000002</v>
          </cell>
        </row>
        <row r="578">
          <cell r="A578" t="str">
            <v>Northeast</v>
          </cell>
          <cell r="B578" t="str">
            <v>Softwood</v>
          </cell>
          <cell r="C578" t="str">
            <v>Pulpwood</v>
          </cell>
          <cell r="D578">
            <v>71</v>
          </cell>
          <cell r="E578">
            <v>8.0000000000000002E-3</v>
          </cell>
          <cell r="F578">
            <v>8.5999999999999993E-2</v>
          </cell>
          <cell r="G578">
            <v>0.51</v>
          </cell>
          <cell r="H578">
            <v>0.39600000000000002</v>
          </cell>
        </row>
        <row r="579">
          <cell r="A579" t="str">
            <v>Northeast</v>
          </cell>
          <cell r="B579" t="str">
            <v>Softwood</v>
          </cell>
          <cell r="C579" t="str">
            <v>Pulpwood</v>
          </cell>
          <cell r="D579">
            <v>72</v>
          </cell>
          <cell r="E579">
            <v>8.0000000000000002E-3</v>
          </cell>
          <cell r="F579">
            <v>8.5999999999999993E-2</v>
          </cell>
          <cell r="G579">
            <v>0.51</v>
          </cell>
          <cell r="H579">
            <v>0.39600000000000002</v>
          </cell>
        </row>
        <row r="580">
          <cell r="A580" t="str">
            <v>Northeast</v>
          </cell>
          <cell r="B580" t="str">
            <v>Softwood</v>
          </cell>
          <cell r="C580" t="str">
            <v>Pulpwood</v>
          </cell>
          <cell r="D580">
            <v>73</v>
          </cell>
          <cell r="E580">
            <v>7.0000000000000001E-3</v>
          </cell>
          <cell r="F580">
            <v>8.5999999999999993E-2</v>
          </cell>
          <cell r="G580">
            <v>0.51</v>
          </cell>
          <cell r="H580">
            <v>0.39700000000000002</v>
          </cell>
        </row>
        <row r="581">
          <cell r="A581" t="str">
            <v>Northeast</v>
          </cell>
          <cell r="B581" t="str">
            <v>Softwood</v>
          </cell>
          <cell r="C581" t="str">
            <v>Pulpwood</v>
          </cell>
          <cell r="D581">
            <v>74</v>
          </cell>
          <cell r="E581">
            <v>7.0000000000000001E-3</v>
          </cell>
          <cell r="F581">
            <v>8.5999999999999993E-2</v>
          </cell>
          <cell r="G581">
            <v>0.51</v>
          </cell>
          <cell r="H581">
            <v>0.39700000000000002</v>
          </cell>
        </row>
        <row r="582">
          <cell r="A582" t="str">
            <v>Northeast</v>
          </cell>
          <cell r="B582" t="str">
            <v>Softwood</v>
          </cell>
          <cell r="C582" t="str">
            <v>Pulpwood</v>
          </cell>
          <cell r="D582">
            <v>75</v>
          </cell>
          <cell r="E582">
            <v>7.0000000000000001E-3</v>
          </cell>
          <cell r="F582">
            <v>8.5999999999999993E-2</v>
          </cell>
          <cell r="G582">
            <v>0.51</v>
          </cell>
          <cell r="H582">
            <v>0.39700000000000002</v>
          </cell>
        </row>
        <row r="583">
          <cell r="A583" t="str">
            <v>Northeast</v>
          </cell>
          <cell r="B583" t="str">
            <v>Softwood</v>
          </cell>
          <cell r="C583" t="str">
            <v>Pulpwood</v>
          </cell>
          <cell r="D583">
            <v>76</v>
          </cell>
          <cell r="E583">
            <v>7.0000000000000001E-3</v>
          </cell>
          <cell r="F583">
            <v>8.5999999999999993E-2</v>
          </cell>
          <cell r="G583">
            <v>0.51</v>
          </cell>
          <cell r="H583">
            <v>0.39700000000000002</v>
          </cell>
        </row>
        <row r="584">
          <cell r="A584" t="str">
            <v>Northeast</v>
          </cell>
          <cell r="B584" t="str">
            <v>Softwood</v>
          </cell>
          <cell r="C584" t="str">
            <v>Pulpwood</v>
          </cell>
          <cell r="D584">
            <v>77</v>
          </cell>
          <cell r="E584">
            <v>7.0000000000000001E-3</v>
          </cell>
          <cell r="F584">
            <v>8.5000000000000006E-2</v>
          </cell>
          <cell r="G584">
            <v>0.51</v>
          </cell>
          <cell r="H584">
            <v>0.39700000000000002</v>
          </cell>
        </row>
        <row r="585">
          <cell r="A585" t="str">
            <v>Northeast</v>
          </cell>
          <cell r="B585" t="str">
            <v>Softwood</v>
          </cell>
          <cell r="C585" t="str">
            <v>Pulpwood</v>
          </cell>
          <cell r="D585">
            <v>78</v>
          </cell>
          <cell r="E585">
            <v>7.0000000000000001E-3</v>
          </cell>
          <cell r="F585">
            <v>8.5000000000000006E-2</v>
          </cell>
          <cell r="G585">
            <v>0.51</v>
          </cell>
          <cell r="H585">
            <v>0.39800000000000002</v>
          </cell>
        </row>
        <row r="586">
          <cell r="A586" t="str">
            <v>Northeast</v>
          </cell>
          <cell r="B586" t="str">
            <v>Softwood</v>
          </cell>
          <cell r="C586" t="str">
            <v>Pulpwood</v>
          </cell>
          <cell r="D586">
            <v>79</v>
          </cell>
          <cell r="E586">
            <v>7.0000000000000001E-3</v>
          </cell>
          <cell r="F586">
            <v>8.5000000000000006E-2</v>
          </cell>
          <cell r="G586">
            <v>0.51</v>
          </cell>
          <cell r="H586">
            <v>0.39800000000000002</v>
          </cell>
        </row>
        <row r="587">
          <cell r="A587" t="str">
            <v>Northeast</v>
          </cell>
          <cell r="B587" t="str">
            <v>Softwood</v>
          </cell>
          <cell r="C587" t="str">
            <v>Pulpwood</v>
          </cell>
          <cell r="D587">
            <v>80</v>
          </cell>
          <cell r="E587">
            <v>7.0000000000000001E-3</v>
          </cell>
          <cell r="F587">
            <v>8.5000000000000006E-2</v>
          </cell>
          <cell r="G587">
            <v>0.51</v>
          </cell>
          <cell r="H587">
            <v>0.39800000000000002</v>
          </cell>
        </row>
        <row r="588">
          <cell r="A588" t="str">
            <v>Northeast</v>
          </cell>
          <cell r="B588" t="str">
            <v>Softwood</v>
          </cell>
          <cell r="C588" t="str">
            <v>Pulpwood</v>
          </cell>
          <cell r="D588">
            <v>81</v>
          </cell>
          <cell r="E588">
            <v>7.0000000000000001E-3</v>
          </cell>
          <cell r="F588">
            <v>8.5000000000000006E-2</v>
          </cell>
          <cell r="G588">
            <v>0.51</v>
          </cell>
          <cell r="H588">
            <v>0.39800000000000002</v>
          </cell>
        </row>
        <row r="589">
          <cell r="A589" t="str">
            <v>Northeast</v>
          </cell>
          <cell r="B589" t="str">
            <v>Softwood</v>
          </cell>
          <cell r="C589" t="str">
            <v>Pulpwood</v>
          </cell>
          <cell r="D589">
            <v>82</v>
          </cell>
          <cell r="E589">
            <v>7.0000000000000001E-3</v>
          </cell>
          <cell r="F589">
            <v>8.5000000000000006E-2</v>
          </cell>
          <cell r="G589">
            <v>0.51</v>
          </cell>
          <cell r="H589">
            <v>0.39800000000000002</v>
          </cell>
        </row>
        <row r="590">
          <cell r="A590" t="str">
            <v>Northeast</v>
          </cell>
          <cell r="B590" t="str">
            <v>Softwood</v>
          </cell>
          <cell r="C590" t="str">
            <v>Pulpwood</v>
          </cell>
          <cell r="D590">
            <v>83</v>
          </cell>
          <cell r="E590">
            <v>7.0000000000000001E-3</v>
          </cell>
          <cell r="F590">
            <v>8.5000000000000006E-2</v>
          </cell>
          <cell r="G590">
            <v>0.51</v>
          </cell>
          <cell r="H590">
            <v>0.39800000000000002</v>
          </cell>
        </row>
        <row r="591">
          <cell r="A591" t="str">
            <v>Northeast</v>
          </cell>
          <cell r="B591" t="str">
            <v>Softwood</v>
          </cell>
          <cell r="C591" t="str">
            <v>Pulpwood</v>
          </cell>
          <cell r="D591">
            <v>84</v>
          </cell>
          <cell r="E591">
            <v>7.0000000000000001E-3</v>
          </cell>
          <cell r="F591">
            <v>8.5000000000000006E-2</v>
          </cell>
          <cell r="G591">
            <v>0.51</v>
          </cell>
          <cell r="H591">
            <v>0.39900000000000002</v>
          </cell>
        </row>
        <row r="592">
          <cell r="A592" t="str">
            <v>Northeast</v>
          </cell>
          <cell r="B592" t="str">
            <v>Softwood</v>
          </cell>
          <cell r="C592" t="str">
            <v>Pulpwood</v>
          </cell>
          <cell r="D592">
            <v>85</v>
          </cell>
          <cell r="E592">
            <v>7.0000000000000001E-3</v>
          </cell>
          <cell r="F592">
            <v>8.5000000000000006E-2</v>
          </cell>
          <cell r="G592">
            <v>0.51</v>
          </cell>
          <cell r="H592">
            <v>0.39900000000000002</v>
          </cell>
        </row>
        <row r="593">
          <cell r="A593" t="str">
            <v>Northeast</v>
          </cell>
          <cell r="B593" t="str">
            <v>Softwood</v>
          </cell>
          <cell r="C593" t="str">
            <v>Pulpwood</v>
          </cell>
          <cell r="D593">
            <v>86</v>
          </cell>
          <cell r="E593">
            <v>6.0000000000000001E-3</v>
          </cell>
          <cell r="F593">
            <v>8.5000000000000006E-2</v>
          </cell>
          <cell r="G593">
            <v>0.51</v>
          </cell>
          <cell r="H593">
            <v>0.39900000000000002</v>
          </cell>
        </row>
        <row r="594">
          <cell r="A594" t="str">
            <v>Northeast</v>
          </cell>
          <cell r="B594" t="str">
            <v>Softwood</v>
          </cell>
          <cell r="C594" t="str">
            <v>Pulpwood</v>
          </cell>
          <cell r="D594">
            <v>87</v>
          </cell>
          <cell r="E594">
            <v>6.0000000000000001E-3</v>
          </cell>
          <cell r="F594">
            <v>8.5000000000000006E-2</v>
          </cell>
          <cell r="G594">
            <v>0.51</v>
          </cell>
          <cell r="H594">
            <v>0.39900000000000002</v>
          </cell>
        </row>
        <row r="595">
          <cell r="A595" t="str">
            <v>Northeast</v>
          </cell>
          <cell r="B595" t="str">
            <v>Softwood</v>
          </cell>
          <cell r="C595" t="str">
            <v>Pulpwood</v>
          </cell>
          <cell r="D595">
            <v>88</v>
          </cell>
          <cell r="E595">
            <v>6.0000000000000001E-3</v>
          </cell>
          <cell r="F595">
            <v>8.5000000000000006E-2</v>
          </cell>
          <cell r="G595">
            <v>0.51</v>
          </cell>
          <cell r="H595">
            <v>0.39900000000000002</v>
          </cell>
        </row>
        <row r="596">
          <cell r="A596" t="str">
            <v>Northeast</v>
          </cell>
          <cell r="B596" t="str">
            <v>Softwood</v>
          </cell>
          <cell r="C596" t="str">
            <v>Pulpwood</v>
          </cell>
          <cell r="D596">
            <v>89</v>
          </cell>
          <cell r="E596">
            <v>6.0000000000000001E-3</v>
          </cell>
          <cell r="F596">
            <v>8.5000000000000006E-2</v>
          </cell>
          <cell r="G596">
            <v>0.51</v>
          </cell>
          <cell r="H596">
            <v>0.39900000000000002</v>
          </cell>
        </row>
        <row r="597">
          <cell r="A597" t="str">
            <v>Northeast</v>
          </cell>
          <cell r="B597" t="str">
            <v>Softwood</v>
          </cell>
          <cell r="C597" t="str">
            <v>Pulpwood</v>
          </cell>
          <cell r="D597">
            <v>90</v>
          </cell>
          <cell r="E597">
            <v>6.0000000000000001E-3</v>
          </cell>
          <cell r="F597">
            <v>8.5000000000000006E-2</v>
          </cell>
          <cell r="G597">
            <v>0.51</v>
          </cell>
          <cell r="H597">
            <v>0.39900000000000002</v>
          </cell>
        </row>
        <row r="598">
          <cell r="A598" t="str">
            <v>Northeast</v>
          </cell>
          <cell r="B598" t="str">
            <v>Softwood</v>
          </cell>
          <cell r="C598" t="str">
            <v>Pulpwood</v>
          </cell>
          <cell r="D598">
            <v>91</v>
          </cell>
          <cell r="E598">
            <v>6.0000000000000001E-3</v>
          </cell>
          <cell r="F598">
            <v>8.5000000000000006E-2</v>
          </cell>
          <cell r="G598">
            <v>0.51</v>
          </cell>
          <cell r="H598">
            <v>0.39900000000000002</v>
          </cell>
        </row>
        <row r="599">
          <cell r="A599" t="str">
            <v>Northeast</v>
          </cell>
          <cell r="B599" t="str">
            <v>Softwood</v>
          </cell>
          <cell r="C599" t="str">
            <v>Pulpwood</v>
          </cell>
          <cell r="D599">
            <v>92</v>
          </cell>
          <cell r="E599">
            <v>6.0000000000000001E-3</v>
          </cell>
          <cell r="F599">
            <v>8.5000000000000006E-2</v>
          </cell>
          <cell r="G599">
            <v>0.51</v>
          </cell>
          <cell r="H599">
            <v>0.39900000000000002</v>
          </cell>
        </row>
        <row r="600">
          <cell r="A600" t="str">
            <v>Northeast</v>
          </cell>
          <cell r="B600" t="str">
            <v>Softwood</v>
          </cell>
          <cell r="C600" t="str">
            <v>Pulpwood</v>
          </cell>
          <cell r="D600">
            <v>93</v>
          </cell>
          <cell r="E600">
            <v>6.0000000000000001E-3</v>
          </cell>
          <cell r="F600">
            <v>8.4000000000000005E-2</v>
          </cell>
          <cell r="G600">
            <v>0.51</v>
          </cell>
          <cell r="H600">
            <v>0.4</v>
          </cell>
        </row>
        <row r="601">
          <cell r="A601" t="str">
            <v>Northeast</v>
          </cell>
          <cell r="B601" t="str">
            <v>Softwood</v>
          </cell>
          <cell r="C601" t="str">
            <v>Pulpwood</v>
          </cell>
          <cell r="D601">
            <v>94</v>
          </cell>
          <cell r="E601">
            <v>6.0000000000000001E-3</v>
          </cell>
          <cell r="F601">
            <v>8.4000000000000005E-2</v>
          </cell>
          <cell r="G601">
            <v>0.51</v>
          </cell>
          <cell r="H601">
            <v>0.4</v>
          </cell>
        </row>
        <row r="602">
          <cell r="A602" t="str">
            <v>Northeast</v>
          </cell>
          <cell r="B602" t="str">
            <v>Softwood</v>
          </cell>
          <cell r="C602" t="str">
            <v>Pulpwood</v>
          </cell>
          <cell r="D602">
            <v>95</v>
          </cell>
          <cell r="E602">
            <v>6.0000000000000001E-3</v>
          </cell>
          <cell r="F602">
            <v>8.4000000000000005E-2</v>
          </cell>
          <cell r="G602">
            <v>0.51</v>
          </cell>
          <cell r="H602">
            <v>0.4</v>
          </cell>
        </row>
        <row r="603">
          <cell r="A603" t="str">
            <v>Northeast</v>
          </cell>
          <cell r="B603" t="str">
            <v>Softwood</v>
          </cell>
          <cell r="C603" t="str">
            <v>Pulpwood</v>
          </cell>
          <cell r="D603">
            <v>96</v>
          </cell>
          <cell r="E603">
            <v>6.0000000000000001E-3</v>
          </cell>
          <cell r="F603">
            <v>8.4000000000000005E-2</v>
          </cell>
          <cell r="G603">
            <v>0.51</v>
          </cell>
          <cell r="H603">
            <v>0.4</v>
          </cell>
        </row>
        <row r="604">
          <cell r="A604" t="str">
            <v>Northeast</v>
          </cell>
          <cell r="B604" t="str">
            <v>Softwood</v>
          </cell>
          <cell r="C604" t="str">
            <v>Pulpwood</v>
          </cell>
          <cell r="D604">
            <v>97</v>
          </cell>
          <cell r="E604">
            <v>6.0000000000000001E-3</v>
          </cell>
          <cell r="F604">
            <v>8.4000000000000005E-2</v>
          </cell>
          <cell r="G604">
            <v>0.51</v>
          </cell>
          <cell r="H604">
            <v>0.4</v>
          </cell>
        </row>
        <row r="605">
          <cell r="A605" t="str">
            <v>Northeast</v>
          </cell>
          <cell r="B605" t="str">
            <v>Softwood</v>
          </cell>
          <cell r="C605" t="str">
            <v>Pulpwood</v>
          </cell>
          <cell r="D605">
            <v>98</v>
          </cell>
          <cell r="E605">
            <v>6.0000000000000001E-3</v>
          </cell>
          <cell r="F605">
            <v>8.4000000000000005E-2</v>
          </cell>
          <cell r="G605">
            <v>0.51</v>
          </cell>
          <cell r="H605">
            <v>0.4</v>
          </cell>
        </row>
        <row r="606">
          <cell r="A606" t="str">
            <v>Northeast</v>
          </cell>
          <cell r="B606" t="str">
            <v>Softwood</v>
          </cell>
          <cell r="C606" t="str">
            <v>Pulpwood</v>
          </cell>
          <cell r="D606">
            <v>99</v>
          </cell>
          <cell r="E606">
            <v>6.0000000000000001E-3</v>
          </cell>
          <cell r="F606">
            <v>8.4000000000000005E-2</v>
          </cell>
          <cell r="G606">
            <v>0.51</v>
          </cell>
          <cell r="H606">
            <v>0.4</v>
          </cell>
        </row>
        <row r="607">
          <cell r="A607" t="str">
            <v>Northeast</v>
          </cell>
          <cell r="B607" t="str">
            <v>Softwood</v>
          </cell>
          <cell r="C607" t="str">
            <v>Pulpwood</v>
          </cell>
          <cell r="D607">
            <v>100</v>
          </cell>
          <cell r="E607">
            <v>6.0000000000000001E-3</v>
          </cell>
          <cell r="F607">
            <v>8.4000000000000005E-2</v>
          </cell>
          <cell r="G607">
            <v>0.51</v>
          </cell>
          <cell r="H607">
            <v>0.4</v>
          </cell>
        </row>
        <row r="608">
          <cell r="A608" t="str">
            <v>Northeast</v>
          </cell>
          <cell r="B608" t="str">
            <v>Hardwood</v>
          </cell>
          <cell r="C608" t="str">
            <v>Saw log</v>
          </cell>
          <cell r="D608">
            <v>0</v>
          </cell>
          <cell r="E608">
            <v>0.61399999999999999</v>
          </cell>
          <cell r="F608">
            <v>0</v>
          </cell>
          <cell r="G608">
            <v>0.23699999999999999</v>
          </cell>
          <cell r="H608">
            <v>0.14899999999999999</v>
          </cell>
        </row>
        <row r="609">
          <cell r="A609" t="str">
            <v>Northeast</v>
          </cell>
          <cell r="B609" t="str">
            <v>Hardwood</v>
          </cell>
          <cell r="C609" t="str">
            <v>Saw log</v>
          </cell>
          <cell r="D609">
            <v>1</v>
          </cell>
          <cell r="E609">
            <v>0.57199999999999995</v>
          </cell>
          <cell r="F609">
            <v>2.5000000000000001E-2</v>
          </cell>
          <cell r="G609">
            <v>0.246</v>
          </cell>
          <cell r="H609">
            <v>0.157</v>
          </cell>
        </row>
        <row r="610">
          <cell r="A610" t="str">
            <v>Northeast</v>
          </cell>
          <cell r="B610" t="str">
            <v>Hardwood</v>
          </cell>
          <cell r="C610" t="str">
            <v>Saw log</v>
          </cell>
          <cell r="D610">
            <v>2</v>
          </cell>
          <cell r="E610">
            <v>0.53400000000000003</v>
          </cell>
          <cell r="F610">
            <v>4.8000000000000001E-2</v>
          </cell>
          <cell r="G610">
            <v>0.255</v>
          </cell>
          <cell r="H610">
            <v>0.16300000000000001</v>
          </cell>
        </row>
        <row r="611">
          <cell r="A611" t="str">
            <v>Northeast</v>
          </cell>
          <cell r="B611" t="str">
            <v>Hardwood</v>
          </cell>
          <cell r="C611" t="str">
            <v>Saw log</v>
          </cell>
          <cell r="D611">
            <v>3</v>
          </cell>
          <cell r="E611">
            <v>0.5</v>
          </cell>
          <cell r="F611">
            <v>6.7000000000000004E-2</v>
          </cell>
          <cell r="G611">
            <v>0.26300000000000001</v>
          </cell>
          <cell r="H611">
            <v>0.17</v>
          </cell>
        </row>
        <row r="612">
          <cell r="A612" t="str">
            <v>Northeast</v>
          </cell>
          <cell r="B612" t="str">
            <v>Hardwood</v>
          </cell>
          <cell r="C612" t="str">
            <v>Saw log</v>
          </cell>
          <cell r="D612">
            <v>4</v>
          </cell>
          <cell r="E612">
            <v>0.46899999999999997</v>
          </cell>
          <cell r="F612">
            <v>8.5000000000000006E-2</v>
          </cell>
          <cell r="G612">
            <v>0.27100000000000002</v>
          </cell>
          <cell r="H612">
            <v>0.17499999999999999</v>
          </cell>
        </row>
        <row r="613">
          <cell r="A613" t="str">
            <v>Northeast</v>
          </cell>
          <cell r="B613" t="str">
            <v>Hardwood</v>
          </cell>
          <cell r="C613" t="str">
            <v>Saw log</v>
          </cell>
          <cell r="D613">
            <v>5</v>
          </cell>
          <cell r="E613">
            <v>0.44</v>
          </cell>
          <cell r="F613">
            <v>0.10199999999999999</v>
          </cell>
          <cell r="G613">
            <v>0.27800000000000002</v>
          </cell>
          <cell r="H613">
            <v>0.18</v>
          </cell>
        </row>
        <row r="614">
          <cell r="A614" t="str">
            <v>Northeast</v>
          </cell>
          <cell r="B614" t="str">
            <v>Hardwood</v>
          </cell>
          <cell r="C614" t="str">
            <v>Saw log</v>
          </cell>
          <cell r="D614">
            <v>6</v>
          </cell>
          <cell r="E614">
            <v>0.41499999999999998</v>
          </cell>
          <cell r="F614">
            <v>0.11600000000000001</v>
          </cell>
          <cell r="G614">
            <v>0.28399999999999997</v>
          </cell>
          <cell r="H614">
            <v>0.185</v>
          </cell>
        </row>
        <row r="615">
          <cell r="A615" t="str">
            <v>Northeast</v>
          </cell>
          <cell r="B615" t="str">
            <v>Hardwood</v>
          </cell>
          <cell r="C615" t="str">
            <v>Saw log</v>
          </cell>
          <cell r="D615">
            <v>7</v>
          </cell>
          <cell r="E615">
            <v>0.39100000000000001</v>
          </cell>
          <cell r="F615">
            <v>0.129</v>
          </cell>
          <cell r="G615">
            <v>0.28999999999999998</v>
          </cell>
          <cell r="H615">
            <v>0.19</v>
          </cell>
        </row>
        <row r="616">
          <cell r="A616" t="str">
            <v>Northeast</v>
          </cell>
          <cell r="B616" t="str">
            <v>Hardwood</v>
          </cell>
          <cell r="C616" t="str">
            <v>Saw log</v>
          </cell>
          <cell r="D616">
            <v>8</v>
          </cell>
          <cell r="E616">
            <v>0.36899999999999999</v>
          </cell>
          <cell r="F616">
            <v>0.14099999999999999</v>
          </cell>
          <cell r="G616">
            <v>0.29499999999999998</v>
          </cell>
          <cell r="H616">
            <v>0.19400000000000001</v>
          </cell>
        </row>
        <row r="617">
          <cell r="A617" t="str">
            <v>Northeast</v>
          </cell>
          <cell r="B617" t="str">
            <v>Hardwood</v>
          </cell>
          <cell r="C617" t="str">
            <v>Saw log</v>
          </cell>
          <cell r="D617">
            <v>9</v>
          </cell>
          <cell r="E617">
            <v>0.34899999999999998</v>
          </cell>
          <cell r="F617">
            <v>0.152</v>
          </cell>
          <cell r="G617">
            <v>0.3</v>
          </cell>
          <cell r="H617">
            <v>0.19800000000000001</v>
          </cell>
        </row>
        <row r="618">
          <cell r="A618" t="str">
            <v>Northeast</v>
          </cell>
          <cell r="B618" t="str">
            <v>Hardwood</v>
          </cell>
          <cell r="C618" t="str">
            <v>Saw log</v>
          </cell>
          <cell r="D618">
            <v>10</v>
          </cell>
          <cell r="E618">
            <v>0.33100000000000002</v>
          </cell>
          <cell r="F618">
            <v>0.16200000000000001</v>
          </cell>
          <cell r="G618">
            <v>0.30499999999999999</v>
          </cell>
          <cell r="H618">
            <v>0.20200000000000001</v>
          </cell>
        </row>
        <row r="619">
          <cell r="A619" t="str">
            <v>Northeast</v>
          </cell>
          <cell r="B619" t="str">
            <v>Hardwood</v>
          </cell>
          <cell r="C619" t="str">
            <v>Saw log</v>
          </cell>
          <cell r="D619">
            <v>11</v>
          </cell>
          <cell r="E619">
            <v>0.314</v>
          </cell>
          <cell r="F619">
            <v>0.17100000000000001</v>
          </cell>
          <cell r="G619">
            <v>0.31</v>
          </cell>
          <cell r="H619">
            <v>0.20599999999999999</v>
          </cell>
        </row>
        <row r="620">
          <cell r="A620" t="str">
            <v>Northeast</v>
          </cell>
          <cell r="B620" t="str">
            <v>Hardwood</v>
          </cell>
          <cell r="C620" t="str">
            <v>Saw log</v>
          </cell>
          <cell r="D620">
            <v>12</v>
          </cell>
          <cell r="E620">
            <v>0.29899999999999999</v>
          </cell>
          <cell r="F620">
            <v>0.17899999999999999</v>
          </cell>
          <cell r="G620">
            <v>0.314</v>
          </cell>
          <cell r="H620">
            <v>0.20899999999999999</v>
          </cell>
        </row>
        <row r="621">
          <cell r="A621" t="str">
            <v>Northeast</v>
          </cell>
          <cell r="B621" t="str">
            <v>Hardwood</v>
          </cell>
          <cell r="C621" t="str">
            <v>Saw log</v>
          </cell>
          <cell r="D621">
            <v>13</v>
          </cell>
          <cell r="E621">
            <v>0.28499999999999998</v>
          </cell>
          <cell r="F621">
            <v>0.186</v>
          </cell>
          <cell r="G621">
            <v>0.317</v>
          </cell>
          <cell r="H621">
            <v>0.21199999999999999</v>
          </cell>
        </row>
        <row r="622">
          <cell r="A622" t="str">
            <v>Northeast</v>
          </cell>
          <cell r="B622" t="str">
            <v>Hardwood</v>
          </cell>
          <cell r="C622" t="str">
            <v>Saw log</v>
          </cell>
          <cell r="D622">
            <v>14</v>
          </cell>
          <cell r="E622">
            <v>0.27200000000000002</v>
          </cell>
          <cell r="F622">
            <v>0.192</v>
          </cell>
          <cell r="G622">
            <v>0.32100000000000001</v>
          </cell>
          <cell r="H622">
            <v>0.215</v>
          </cell>
        </row>
        <row r="623">
          <cell r="A623" t="str">
            <v>Northeast</v>
          </cell>
          <cell r="B623" t="str">
            <v>Hardwood</v>
          </cell>
          <cell r="C623" t="str">
            <v>Saw log</v>
          </cell>
          <cell r="D623">
            <v>15</v>
          </cell>
          <cell r="E623">
            <v>0.26</v>
          </cell>
          <cell r="F623">
            <v>0.19800000000000001</v>
          </cell>
          <cell r="G623">
            <v>0.32400000000000001</v>
          </cell>
          <cell r="H623">
            <v>0.218</v>
          </cell>
        </row>
        <row r="624">
          <cell r="A624" t="str">
            <v>Northeast</v>
          </cell>
          <cell r="B624" t="str">
            <v>Hardwood</v>
          </cell>
          <cell r="C624" t="str">
            <v>Saw log</v>
          </cell>
          <cell r="D624">
            <v>16</v>
          </cell>
          <cell r="E624">
            <v>0.249</v>
          </cell>
          <cell r="F624">
            <v>0.20399999999999999</v>
          </cell>
          <cell r="G624">
            <v>0.32700000000000001</v>
          </cell>
          <cell r="H624">
            <v>0.22</v>
          </cell>
        </row>
        <row r="625">
          <cell r="A625" t="str">
            <v>Northeast</v>
          </cell>
          <cell r="B625" t="str">
            <v>Hardwood</v>
          </cell>
          <cell r="C625" t="str">
            <v>Saw log</v>
          </cell>
          <cell r="D625">
            <v>17</v>
          </cell>
          <cell r="E625">
            <v>0.23899999999999999</v>
          </cell>
          <cell r="F625">
            <v>0.20799999999999999</v>
          </cell>
          <cell r="G625">
            <v>0.33</v>
          </cell>
          <cell r="H625">
            <v>0.223</v>
          </cell>
        </row>
        <row r="626">
          <cell r="A626" t="str">
            <v>Northeast</v>
          </cell>
          <cell r="B626" t="str">
            <v>Hardwood</v>
          </cell>
          <cell r="C626" t="str">
            <v>Saw log</v>
          </cell>
          <cell r="D626">
            <v>18</v>
          </cell>
          <cell r="E626">
            <v>0.22900000000000001</v>
          </cell>
          <cell r="F626">
            <v>0.21299999999999999</v>
          </cell>
          <cell r="G626">
            <v>0.33300000000000002</v>
          </cell>
          <cell r="H626">
            <v>0.22500000000000001</v>
          </cell>
        </row>
        <row r="627">
          <cell r="A627" t="str">
            <v>Northeast</v>
          </cell>
          <cell r="B627" t="str">
            <v>Hardwood</v>
          </cell>
          <cell r="C627" t="str">
            <v>Saw log</v>
          </cell>
          <cell r="D627">
            <v>19</v>
          </cell>
          <cell r="E627">
            <v>0.221</v>
          </cell>
          <cell r="F627">
            <v>0.217</v>
          </cell>
          <cell r="G627">
            <v>0.33500000000000002</v>
          </cell>
          <cell r="H627">
            <v>0.22700000000000001</v>
          </cell>
        </row>
        <row r="628">
          <cell r="A628" t="str">
            <v>Northeast</v>
          </cell>
          <cell r="B628" t="str">
            <v>Hardwood</v>
          </cell>
          <cell r="C628" t="str">
            <v>Saw log</v>
          </cell>
          <cell r="D628">
            <v>20</v>
          </cell>
          <cell r="E628">
            <v>0.21199999999999999</v>
          </cell>
          <cell r="F628">
            <v>0.221</v>
          </cell>
          <cell r="G628">
            <v>0.33800000000000002</v>
          </cell>
          <cell r="H628">
            <v>0.22900000000000001</v>
          </cell>
        </row>
        <row r="629">
          <cell r="A629" t="str">
            <v>Northeast</v>
          </cell>
          <cell r="B629" t="str">
            <v>Hardwood</v>
          </cell>
          <cell r="C629" t="str">
            <v>Saw log</v>
          </cell>
          <cell r="D629">
            <v>21</v>
          </cell>
          <cell r="E629">
            <v>0.20499999999999999</v>
          </cell>
          <cell r="F629">
            <v>0.224</v>
          </cell>
          <cell r="G629">
            <v>0.34</v>
          </cell>
          <cell r="H629">
            <v>0.23100000000000001</v>
          </cell>
        </row>
        <row r="630">
          <cell r="A630" t="str">
            <v>Northeast</v>
          </cell>
          <cell r="B630" t="str">
            <v>Hardwood</v>
          </cell>
          <cell r="C630" t="str">
            <v>Saw log</v>
          </cell>
          <cell r="D630">
            <v>22</v>
          </cell>
          <cell r="E630">
            <v>0.19700000000000001</v>
          </cell>
          <cell r="F630">
            <v>0.22700000000000001</v>
          </cell>
          <cell r="G630">
            <v>0.34200000000000003</v>
          </cell>
          <cell r="H630">
            <v>0.23300000000000001</v>
          </cell>
        </row>
        <row r="631">
          <cell r="A631" t="str">
            <v>Northeast</v>
          </cell>
          <cell r="B631" t="str">
            <v>Hardwood</v>
          </cell>
          <cell r="C631" t="str">
            <v>Saw log</v>
          </cell>
          <cell r="D631">
            <v>23</v>
          </cell>
          <cell r="E631">
            <v>0.19</v>
          </cell>
          <cell r="F631">
            <v>0.23</v>
          </cell>
          <cell r="G631">
            <v>0.34399999999999997</v>
          </cell>
          <cell r="H631">
            <v>0.23499999999999999</v>
          </cell>
        </row>
        <row r="632">
          <cell r="A632" t="str">
            <v>Northeast</v>
          </cell>
          <cell r="B632" t="str">
            <v>Hardwood</v>
          </cell>
          <cell r="C632" t="str">
            <v>Saw log</v>
          </cell>
          <cell r="D632">
            <v>24</v>
          </cell>
          <cell r="E632">
            <v>0.184</v>
          </cell>
          <cell r="F632">
            <v>0.23300000000000001</v>
          </cell>
          <cell r="G632">
            <v>0.34599999999999997</v>
          </cell>
          <cell r="H632">
            <v>0.23699999999999999</v>
          </cell>
        </row>
        <row r="633">
          <cell r="A633" t="str">
            <v>Northeast</v>
          </cell>
          <cell r="B633" t="str">
            <v>Hardwood</v>
          </cell>
          <cell r="C633" t="str">
            <v>Saw log</v>
          </cell>
          <cell r="D633">
            <v>25</v>
          </cell>
          <cell r="E633">
            <v>0.17799999999999999</v>
          </cell>
          <cell r="F633">
            <v>0.23499999999999999</v>
          </cell>
          <cell r="G633">
            <v>0.34799999999999998</v>
          </cell>
          <cell r="H633">
            <v>0.23899999999999999</v>
          </cell>
        </row>
        <row r="634">
          <cell r="A634" t="str">
            <v>Northeast</v>
          </cell>
          <cell r="B634" t="str">
            <v>Hardwood</v>
          </cell>
          <cell r="C634" t="str">
            <v>Saw log</v>
          </cell>
          <cell r="D634">
            <v>26</v>
          </cell>
          <cell r="E634">
            <v>0.17199999999999999</v>
          </cell>
          <cell r="F634">
            <v>0.23799999999999999</v>
          </cell>
          <cell r="G634">
            <v>0.35</v>
          </cell>
          <cell r="H634">
            <v>0.24099999999999999</v>
          </cell>
        </row>
        <row r="635">
          <cell r="A635" t="str">
            <v>Northeast</v>
          </cell>
          <cell r="B635" t="str">
            <v>Hardwood</v>
          </cell>
          <cell r="C635" t="str">
            <v>Saw log</v>
          </cell>
          <cell r="D635">
            <v>27</v>
          </cell>
          <cell r="E635">
            <v>0.16700000000000001</v>
          </cell>
          <cell r="F635">
            <v>0.24</v>
          </cell>
          <cell r="G635">
            <v>0.35099999999999998</v>
          </cell>
          <cell r="H635">
            <v>0.24199999999999999</v>
          </cell>
        </row>
        <row r="636">
          <cell r="A636" t="str">
            <v>Northeast</v>
          </cell>
          <cell r="B636" t="str">
            <v>Hardwood</v>
          </cell>
          <cell r="C636" t="str">
            <v>Saw log</v>
          </cell>
          <cell r="D636">
            <v>28</v>
          </cell>
          <cell r="E636">
            <v>0.161</v>
          </cell>
          <cell r="F636">
            <v>0.24199999999999999</v>
          </cell>
          <cell r="G636">
            <v>0.35299999999999998</v>
          </cell>
          <cell r="H636">
            <v>0.24399999999999999</v>
          </cell>
        </row>
        <row r="637">
          <cell r="A637" t="str">
            <v>Northeast</v>
          </cell>
          <cell r="B637" t="str">
            <v>Hardwood</v>
          </cell>
          <cell r="C637" t="str">
            <v>Saw log</v>
          </cell>
          <cell r="D637">
            <v>29</v>
          </cell>
          <cell r="E637">
            <v>0.157</v>
          </cell>
          <cell r="F637">
            <v>0.24399999999999999</v>
          </cell>
          <cell r="G637">
            <v>0.35399999999999998</v>
          </cell>
          <cell r="H637">
            <v>0.245</v>
          </cell>
        </row>
        <row r="638">
          <cell r="A638" t="str">
            <v>Northeast</v>
          </cell>
          <cell r="B638" t="str">
            <v>Hardwood</v>
          </cell>
          <cell r="C638" t="str">
            <v>Saw log</v>
          </cell>
          <cell r="D638">
            <v>30</v>
          </cell>
          <cell r="E638">
            <v>0.152</v>
          </cell>
          <cell r="F638">
            <v>0.245</v>
          </cell>
          <cell r="G638">
            <v>0.35599999999999998</v>
          </cell>
          <cell r="H638">
            <v>0.247</v>
          </cell>
        </row>
        <row r="639">
          <cell r="A639" t="str">
            <v>Northeast</v>
          </cell>
          <cell r="B639" t="str">
            <v>Hardwood</v>
          </cell>
          <cell r="C639" t="str">
            <v>Saw log</v>
          </cell>
          <cell r="D639">
            <v>31</v>
          </cell>
          <cell r="E639">
            <v>0.14699999999999999</v>
          </cell>
          <cell r="F639">
            <v>0.247</v>
          </cell>
          <cell r="G639">
            <v>0.35699999999999998</v>
          </cell>
          <cell r="H639">
            <v>0.248</v>
          </cell>
        </row>
        <row r="640">
          <cell r="A640" t="str">
            <v>Northeast</v>
          </cell>
          <cell r="B640" t="str">
            <v>Hardwood</v>
          </cell>
          <cell r="C640" t="str">
            <v>Saw log</v>
          </cell>
          <cell r="D640">
            <v>32</v>
          </cell>
          <cell r="E640">
            <v>0.14299999999999999</v>
          </cell>
          <cell r="F640">
            <v>0.249</v>
          </cell>
          <cell r="G640">
            <v>0.35899999999999999</v>
          </cell>
          <cell r="H640">
            <v>0.25</v>
          </cell>
        </row>
        <row r="641">
          <cell r="A641" t="str">
            <v>Northeast</v>
          </cell>
          <cell r="B641" t="str">
            <v>Hardwood</v>
          </cell>
          <cell r="C641" t="str">
            <v>Saw log</v>
          </cell>
          <cell r="D641">
            <v>33</v>
          </cell>
          <cell r="E641">
            <v>0.13900000000000001</v>
          </cell>
          <cell r="F641">
            <v>0.25</v>
          </cell>
          <cell r="G641">
            <v>0.36</v>
          </cell>
          <cell r="H641">
            <v>0.251</v>
          </cell>
        </row>
        <row r="642">
          <cell r="A642" t="str">
            <v>Northeast</v>
          </cell>
          <cell r="B642" t="str">
            <v>Hardwood</v>
          </cell>
          <cell r="C642" t="str">
            <v>Saw log</v>
          </cell>
          <cell r="D642">
            <v>34</v>
          </cell>
          <cell r="E642">
            <v>0.13500000000000001</v>
          </cell>
          <cell r="F642">
            <v>0.251</v>
          </cell>
          <cell r="G642">
            <v>0.36099999999999999</v>
          </cell>
          <cell r="H642">
            <v>0.252</v>
          </cell>
        </row>
        <row r="643">
          <cell r="A643" t="str">
            <v>Northeast</v>
          </cell>
          <cell r="B643" t="str">
            <v>Hardwood</v>
          </cell>
          <cell r="C643" t="str">
            <v>Saw log</v>
          </cell>
          <cell r="D643">
            <v>35</v>
          </cell>
          <cell r="E643">
            <v>0.13100000000000001</v>
          </cell>
          <cell r="F643">
            <v>0.253</v>
          </cell>
          <cell r="G643">
            <v>0.36199999999999999</v>
          </cell>
          <cell r="H643">
            <v>0.254</v>
          </cell>
        </row>
        <row r="644">
          <cell r="A644" t="str">
            <v>Northeast</v>
          </cell>
          <cell r="B644" t="str">
            <v>Hardwood</v>
          </cell>
          <cell r="C644" t="str">
            <v>Saw log</v>
          </cell>
          <cell r="D644">
            <v>36</v>
          </cell>
          <cell r="E644">
            <v>0.128</v>
          </cell>
          <cell r="F644">
            <v>0.254</v>
          </cell>
          <cell r="G644">
            <v>0.36399999999999999</v>
          </cell>
          <cell r="H644">
            <v>0.255</v>
          </cell>
        </row>
        <row r="645">
          <cell r="A645" t="str">
            <v>Northeast</v>
          </cell>
          <cell r="B645" t="str">
            <v>Hardwood</v>
          </cell>
          <cell r="C645" t="str">
            <v>Saw log</v>
          </cell>
          <cell r="D645">
            <v>37</v>
          </cell>
          <cell r="E645">
            <v>0.124</v>
          </cell>
          <cell r="F645">
            <v>0.255</v>
          </cell>
          <cell r="G645">
            <v>0.36499999999999999</v>
          </cell>
          <cell r="H645">
            <v>0.25600000000000001</v>
          </cell>
        </row>
        <row r="646">
          <cell r="A646" t="str">
            <v>Northeast</v>
          </cell>
          <cell r="B646" t="str">
            <v>Hardwood</v>
          </cell>
          <cell r="C646" t="str">
            <v>Saw log</v>
          </cell>
          <cell r="D646">
            <v>38</v>
          </cell>
          <cell r="E646">
            <v>0.121</v>
          </cell>
          <cell r="F646">
            <v>0.25600000000000001</v>
          </cell>
          <cell r="G646">
            <v>0.36599999999999999</v>
          </cell>
          <cell r="H646">
            <v>0.25700000000000001</v>
          </cell>
        </row>
        <row r="647">
          <cell r="A647" t="str">
            <v>Northeast</v>
          </cell>
          <cell r="B647" t="str">
            <v>Hardwood</v>
          </cell>
          <cell r="C647" t="str">
            <v>Saw log</v>
          </cell>
          <cell r="D647">
            <v>39</v>
          </cell>
          <cell r="E647">
            <v>0.11799999999999999</v>
          </cell>
          <cell r="F647">
            <v>0.25700000000000001</v>
          </cell>
          <cell r="G647">
            <v>0.36699999999999999</v>
          </cell>
          <cell r="H647">
            <v>0.25800000000000001</v>
          </cell>
        </row>
        <row r="648">
          <cell r="A648" t="str">
            <v>Northeast</v>
          </cell>
          <cell r="B648" t="str">
            <v>Hardwood</v>
          </cell>
          <cell r="C648" t="str">
            <v>Saw log</v>
          </cell>
          <cell r="D648">
            <v>40</v>
          </cell>
          <cell r="E648">
            <v>0.115</v>
          </cell>
          <cell r="F648">
            <v>0.25800000000000001</v>
          </cell>
          <cell r="G648">
            <v>0.36799999999999999</v>
          </cell>
          <cell r="H648">
            <v>0.26</v>
          </cell>
        </row>
        <row r="649">
          <cell r="A649" t="str">
            <v>Northeast</v>
          </cell>
          <cell r="B649" t="str">
            <v>Hardwood</v>
          </cell>
          <cell r="C649" t="str">
            <v>Saw log</v>
          </cell>
          <cell r="D649">
            <v>41</v>
          </cell>
          <cell r="E649">
            <v>0.112</v>
          </cell>
          <cell r="F649">
            <v>0.25900000000000001</v>
          </cell>
          <cell r="G649">
            <v>0.36899999999999999</v>
          </cell>
          <cell r="H649">
            <v>0.26100000000000001</v>
          </cell>
        </row>
        <row r="650">
          <cell r="A650" t="str">
            <v>Northeast</v>
          </cell>
          <cell r="B650" t="str">
            <v>Hardwood</v>
          </cell>
          <cell r="C650" t="str">
            <v>Saw log</v>
          </cell>
          <cell r="D650">
            <v>42</v>
          </cell>
          <cell r="E650">
            <v>0.109</v>
          </cell>
          <cell r="F650">
            <v>0.26</v>
          </cell>
          <cell r="G650">
            <v>0.36899999999999999</v>
          </cell>
          <cell r="H650">
            <v>0.26200000000000001</v>
          </cell>
        </row>
        <row r="651">
          <cell r="A651" t="str">
            <v>Northeast</v>
          </cell>
          <cell r="B651" t="str">
            <v>Hardwood</v>
          </cell>
          <cell r="C651" t="str">
            <v>Saw log</v>
          </cell>
          <cell r="D651">
            <v>43</v>
          </cell>
          <cell r="E651">
            <v>0.107</v>
          </cell>
          <cell r="F651">
            <v>0.26</v>
          </cell>
          <cell r="G651">
            <v>0.37</v>
          </cell>
          <cell r="H651">
            <v>0.26300000000000001</v>
          </cell>
        </row>
        <row r="652">
          <cell r="A652" t="str">
            <v>Northeast</v>
          </cell>
          <cell r="B652" t="str">
            <v>Hardwood</v>
          </cell>
          <cell r="C652" t="str">
            <v>Saw log</v>
          </cell>
          <cell r="D652">
            <v>44</v>
          </cell>
          <cell r="E652">
            <v>0.104</v>
          </cell>
          <cell r="F652">
            <v>0.26100000000000001</v>
          </cell>
          <cell r="G652">
            <v>0.371</v>
          </cell>
          <cell r="H652">
            <v>0.26400000000000001</v>
          </cell>
        </row>
        <row r="653">
          <cell r="A653" t="str">
            <v>Northeast</v>
          </cell>
          <cell r="B653" t="str">
            <v>Hardwood</v>
          </cell>
          <cell r="C653" t="str">
            <v>Saw log</v>
          </cell>
          <cell r="D653">
            <v>45</v>
          </cell>
          <cell r="E653">
            <v>0.10199999999999999</v>
          </cell>
          <cell r="F653">
            <v>0.26200000000000001</v>
          </cell>
          <cell r="G653">
            <v>0.372</v>
          </cell>
          <cell r="H653">
            <v>0.26500000000000001</v>
          </cell>
        </row>
        <row r="654">
          <cell r="A654" t="str">
            <v>Northeast</v>
          </cell>
          <cell r="B654" t="str">
            <v>Hardwood</v>
          </cell>
          <cell r="C654" t="str">
            <v>Saw log</v>
          </cell>
          <cell r="D654">
            <v>46</v>
          </cell>
          <cell r="E654">
            <v>9.9000000000000005E-2</v>
          </cell>
          <cell r="F654">
            <v>0.26300000000000001</v>
          </cell>
          <cell r="G654">
            <v>0.373</v>
          </cell>
          <cell r="H654">
            <v>0.26600000000000001</v>
          </cell>
        </row>
        <row r="655">
          <cell r="A655" t="str">
            <v>Northeast</v>
          </cell>
          <cell r="B655" t="str">
            <v>Hardwood</v>
          </cell>
          <cell r="C655" t="str">
            <v>Saw log</v>
          </cell>
          <cell r="D655">
            <v>47</v>
          </cell>
          <cell r="E655">
            <v>9.7000000000000003E-2</v>
          </cell>
          <cell r="F655">
            <v>0.26300000000000001</v>
          </cell>
          <cell r="G655">
            <v>0.373</v>
          </cell>
          <cell r="H655">
            <v>0.26700000000000002</v>
          </cell>
        </row>
        <row r="656">
          <cell r="A656" t="str">
            <v>Northeast</v>
          </cell>
          <cell r="B656" t="str">
            <v>Hardwood</v>
          </cell>
          <cell r="C656" t="str">
            <v>Saw log</v>
          </cell>
          <cell r="D656">
            <v>48</v>
          </cell>
          <cell r="E656">
            <v>9.5000000000000001E-2</v>
          </cell>
          <cell r="F656">
            <v>0.26400000000000001</v>
          </cell>
          <cell r="G656">
            <v>0.374</v>
          </cell>
          <cell r="H656">
            <v>0.26800000000000002</v>
          </cell>
        </row>
        <row r="657">
          <cell r="A657" t="str">
            <v>Northeast</v>
          </cell>
          <cell r="B657" t="str">
            <v>Hardwood</v>
          </cell>
          <cell r="C657" t="str">
            <v>Saw log</v>
          </cell>
          <cell r="D657">
            <v>49</v>
          </cell>
          <cell r="E657">
            <v>9.1999999999999998E-2</v>
          </cell>
          <cell r="F657">
            <v>0.26400000000000001</v>
          </cell>
          <cell r="G657">
            <v>0.375</v>
          </cell>
          <cell r="H657">
            <v>0.26800000000000002</v>
          </cell>
        </row>
        <row r="658">
          <cell r="A658" t="str">
            <v>Northeast</v>
          </cell>
          <cell r="B658" t="str">
            <v>Hardwood</v>
          </cell>
          <cell r="C658" t="str">
            <v>Saw log</v>
          </cell>
          <cell r="D658">
            <v>50</v>
          </cell>
          <cell r="E658">
            <v>0.09</v>
          </cell>
          <cell r="F658">
            <v>0.26500000000000001</v>
          </cell>
          <cell r="G658">
            <v>0.375</v>
          </cell>
          <cell r="H658">
            <v>0.26900000000000002</v>
          </cell>
        </row>
        <row r="659">
          <cell r="A659" t="str">
            <v>Northeast</v>
          </cell>
          <cell r="B659" t="str">
            <v>Hardwood</v>
          </cell>
          <cell r="C659" t="str">
            <v>Saw log</v>
          </cell>
          <cell r="D659">
            <v>51</v>
          </cell>
          <cell r="E659">
            <v>8.7999999999999995E-2</v>
          </cell>
          <cell r="F659">
            <v>0.26600000000000001</v>
          </cell>
          <cell r="G659">
            <v>0.376</v>
          </cell>
          <cell r="H659">
            <v>0.27</v>
          </cell>
        </row>
        <row r="660">
          <cell r="A660" t="str">
            <v>Northeast</v>
          </cell>
          <cell r="B660" t="str">
            <v>Hardwood</v>
          </cell>
          <cell r="C660" t="str">
            <v>Saw log</v>
          </cell>
          <cell r="D660">
            <v>52</v>
          </cell>
          <cell r="E660">
            <v>8.5999999999999993E-2</v>
          </cell>
          <cell r="F660">
            <v>0.26600000000000001</v>
          </cell>
          <cell r="G660">
            <v>0.377</v>
          </cell>
          <cell r="H660">
            <v>0.27100000000000002</v>
          </cell>
        </row>
        <row r="661">
          <cell r="A661" t="str">
            <v>Northeast</v>
          </cell>
          <cell r="B661" t="str">
            <v>Hardwood</v>
          </cell>
          <cell r="C661" t="str">
            <v>Saw log</v>
          </cell>
          <cell r="D661">
            <v>53</v>
          </cell>
          <cell r="E661">
            <v>8.4000000000000005E-2</v>
          </cell>
          <cell r="F661">
            <v>0.26700000000000002</v>
          </cell>
          <cell r="G661">
            <v>0.377</v>
          </cell>
          <cell r="H661">
            <v>0.27200000000000002</v>
          </cell>
        </row>
        <row r="662">
          <cell r="A662" t="str">
            <v>Northeast</v>
          </cell>
          <cell r="B662" t="str">
            <v>Hardwood</v>
          </cell>
          <cell r="C662" t="str">
            <v>Saw log</v>
          </cell>
          <cell r="D662">
            <v>54</v>
          </cell>
          <cell r="E662">
            <v>8.3000000000000004E-2</v>
          </cell>
          <cell r="F662">
            <v>0.26700000000000002</v>
          </cell>
          <cell r="G662">
            <v>0.378</v>
          </cell>
          <cell r="H662">
            <v>0.27300000000000002</v>
          </cell>
        </row>
        <row r="663">
          <cell r="A663" t="str">
            <v>Northeast</v>
          </cell>
          <cell r="B663" t="str">
            <v>Hardwood</v>
          </cell>
          <cell r="C663" t="str">
            <v>Saw log</v>
          </cell>
          <cell r="D663">
            <v>55</v>
          </cell>
          <cell r="E663">
            <v>8.1000000000000003E-2</v>
          </cell>
          <cell r="F663">
            <v>0.26800000000000002</v>
          </cell>
          <cell r="G663">
            <v>0.378</v>
          </cell>
          <cell r="H663">
            <v>0.27300000000000002</v>
          </cell>
        </row>
        <row r="664">
          <cell r="A664" t="str">
            <v>Northeast</v>
          </cell>
          <cell r="B664" t="str">
            <v>Hardwood</v>
          </cell>
          <cell r="C664" t="str">
            <v>Saw log</v>
          </cell>
          <cell r="D664">
            <v>56</v>
          </cell>
          <cell r="E664">
            <v>7.9000000000000001E-2</v>
          </cell>
          <cell r="F664">
            <v>0.26800000000000002</v>
          </cell>
          <cell r="G664">
            <v>0.379</v>
          </cell>
          <cell r="H664">
            <v>0.27400000000000002</v>
          </cell>
        </row>
        <row r="665">
          <cell r="A665" t="str">
            <v>Northeast</v>
          </cell>
          <cell r="B665" t="str">
            <v>Hardwood</v>
          </cell>
          <cell r="C665" t="str">
            <v>Saw log</v>
          </cell>
          <cell r="D665">
            <v>57</v>
          </cell>
          <cell r="E665">
            <v>7.6999999999999999E-2</v>
          </cell>
          <cell r="F665">
            <v>0.26900000000000002</v>
          </cell>
          <cell r="G665">
            <v>0.379</v>
          </cell>
          <cell r="H665">
            <v>0.27500000000000002</v>
          </cell>
        </row>
        <row r="666">
          <cell r="A666" t="str">
            <v>Northeast</v>
          </cell>
          <cell r="B666" t="str">
            <v>Hardwood</v>
          </cell>
          <cell r="C666" t="str">
            <v>Saw log</v>
          </cell>
          <cell r="D666">
            <v>58</v>
          </cell>
          <cell r="E666">
            <v>7.5999999999999998E-2</v>
          </cell>
          <cell r="F666">
            <v>0.26900000000000002</v>
          </cell>
          <cell r="G666">
            <v>0.38</v>
          </cell>
          <cell r="H666">
            <v>0.27600000000000002</v>
          </cell>
        </row>
        <row r="667">
          <cell r="A667" t="str">
            <v>Northeast</v>
          </cell>
          <cell r="B667" t="str">
            <v>Hardwood</v>
          </cell>
          <cell r="C667" t="str">
            <v>Saw log</v>
          </cell>
          <cell r="D667">
            <v>59</v>
          </cell>
          <cell r="E667">
            <v>7.3999999999999996E-2</v>
          </cell>
          <cell r="F667">
            <v>0.27</v>
          </cell>
          <cell r="G667">
            <v>0.38</v>
          </cell>
          <cell r="H667">
            <v>0.27600000000000002</v>
          </cell>
        </row>
        <row r="668">
          <cell r="A668" t="str">
            <v>Northeast</v>
          </cell>
          <cell r="B668" t="str">
            <v>Hardwood</v>
          </cell>
          <cell r="C668" t="str">
            <v>Saw log</v>
          </cell>
          <cell r="D668">
            <v>60</v>
          </cell>
          <cell r="E668">
            <v>7.2999999999999995E-2</v>
          </cell>
          <cell r="F668">
            <v>0.27</v>
          </cell>
          <cell r="G668">
            <v>0.38</v>
          </cell>
          <cell r="H668">
            <v>0.27700000000000002</v>
          </cell>
        </row>
        <row r="669">
          <cell r="A669" t="str">
            <v>Northeast</v>
          </cell>
          <cell r="B669" t="str">
            <v>Hardwood</v>
          </cell>
          <cell r="C669" t="str">
            <v>Saw log</v>
          </cell>
          <cell r="D669">
            <v>61</v>
          </cell>
          <cell r="E669">
            <v>7.0999999999999994E-2</v>
          </cell>
          <cell r="F669">
            <v>0.27</v>
          </cell>
          <cell r="G669">
            <v>0.38100000000000001</v>
          </cell>
          <cell r="H669">
            <v>0.27800000000000002</v>
          </cell>
        </row>
        <row r="670">
          <cell r="A670" t="str">
            <v>Northeast</v>
          </cell>
          <cell r="B670" t="str">
            <v>Hardwood</v>
          </cell>
          <cell r="C670" t="str">
            <v>Saw log</v>
          </cell>
          <cell r="D670">
            <v>62</v>
          </cell>
          <cell r="E670">
            <v>7.0000000000000007E-2</v>
          </cell>
          <cell r="F670">
            <v>0.27100000000000002</v>
          </cell>
          <cell r="G670">
            <v>0.38100000000000001</v>
          </cell>
          <cell r="H670">
            <v>0.27800000000000002</v>
          </cell>
        </row>
        <row r="671">
          <cell r="A671" t="str">
            <v>Northeast</v>
          </cell>
          <cell r="B671" t="str">
            <v>Hardwood</v>
          </cell>
          <cell r="C671" t="str">
            <v>Saw log</v>
          </cell>
          <cell r="D671">
            <v>63</v>
          </cell>
          <cell r="E671">
            <v>6.8000000000000005E-2</v>
          </cell>
          <cell r="F671">
            <v>0.27100000000000002</v>
          </cell>
          <cell r="G671">
            <v>0.38200000000000001</v>
          </cell>
          <cell r="H671">
            <v>0.27900000000000003</v>
          </cell>
        </row>
        <row r="672">
          <cell r="A672" t="str">
            <v>Northeast</v>
          </cell>
          <cell r="B672" t="str">
            <v>Hardwood</v>
          </cell>
          <cell r="C672" t="str">
            <v>Saw log</v>
          </cell>
          <cell r="D672">
            <v>64</v>
          </cell>
          <cell r="E672">
            <v>6.7000000000000004E-2</v>
          </cell>
          <cell r="F672">
            <v>0.27200000000000002</v>
          </cell>
          <cell r="G672">
            <v>0.38200000000000001</v>
          </cell>
          <cell r="H672">
            <v>0.28000000000000003</v>
          </cell>
        </row>
        <row r="673">
          <cell r="A673" t="str">
            <v>Northeast</v>
          </cell>
          <cell r="B673" t="str">
            <v>Hardwood</v>
          </cell>
          <cell r="C673" t="str">
            <v>Saw log</v>
          </cell>
          <cell r="D673">
            <v>65</v>
          </cell>
          <cell r="E673">
            <v>6.6000000000000003E-2</v>
          </cell>
          <cell r="F673">
            <v>0.27200000000000002</v>
          </cell>
          <cell r="G673">
            <v>0.38200000000000001</v>
          </cell>
          <cell r="H673">
            <v>0.28000000000000003</v>
          </cell>
        </row>
        <row r="674">
          <cell r="A674" t="str">
            <v>Northeast</v>
          </cell>
          <cell r="B674" t="str">
            <v>Hardwood</v>
          </cell>
          <cell r="C674" t="str">
            <v>Saw log</v>
          </cell>
          <cell r="D674">
            <v>66</v>
          </cell>
          <cell r="E674">
            <v>6.4000000000000001E-2</v>
          </cell>
          <cell r="F674">
            <v>0.27200000000000002</v>
          </cell>
          <cell r="G674">
            <v>0.38300000000000001</v>
          </cell>
          <cell r="H674">
            <v>0.28100000000000003</v>
          </cell>
        </row>
        <row r="675">
          <cell r="A675" t="str">
            <v>Northeast</v>
          </cell>
          <cell r="B675" t="str">
            <v>Hardwood</v>
          </cell>
          <cell r="C675" t="str">
            <v>Saw log</v>
          </cell>
          <cell r="D675">
            <v>67</v>
          </cell>
          <cell r="E675">
            <v>6.3E-2</v>
          </cell>
          <cell r="F675">
            <v>0.27300000000000002</v>
          </cell>
          <cell r="G675">
            <v>0.38300000000000001</v>
          </cell>
          <cell r="H675">
            <v>0.28100000000000003</v>
          </cell>
        </row>
        <row r="676">
          <cell r="A676" t="str">
            <v>Northeast</v>
          </cell>
          <cell r="B676" t="str">
            <v>Hardwood</v>
          </cell>
          <cell r="C676" t="str">
            <v>Saw log</v>
          </cell>
          <cell r="D676">
            <v>68</v>
          </cell>
          <cell r="E676">
            <v>6.2E-2</v>
          </cell>
          <cell r="F676">
            <v>0.27300000000000002</v>
          </cell>
          <cell r="G676">
            <v>0.38300000000000001</v>
          </cell>
          <cell r="H676">
            <v>0.28199999999999997</v>
          </cell>
        </row>
        <row r="677">
          <cell r="A677" t="str">
            <v>Northeast</v>
          </cell>
          <cell r="B677" t="str">
            <v>Hardwood</v>
          </cell>
          <cell r="C677" t="str">
            <v>Saw log</v>
          </cell>
          <cell r="D677">
            <v>69</v>
          </cell>
          <cell r="E677">
            <v>6.0999999999999999E-2</v>
          </cell>
          <cell r="F677">
            <v>0.27300000000000002</v>
          </cell>
          <cell r="G677">
            <v>0.38300000000000001</v>
          </cell>
          <cell r="H677">
            <v>0.28299999999999997</v>
          </cell>
        </row>
        <row r="678">
          <cell r="A678" t="str">
            <v>Northeast</v>
          </cell>
          <cell r="B678" t="str">
            <v>Hardwood</v>
          </cell>
          <cell r="C678" t="str">
            <v>Saw log</v>
          </cell>
          <cell r="D678">
            <v>70</v>
          </cell>
          <cell r="E678">
            <v>5.8999999999999997E-2</v>
          </cell>
          <cell r="F678">
            <v>0.27400000000000002</v>
          </cell>
          <cell r="G678">
            <v>0.38400000000000001</v>
          </cell>
          <cell r="H678">
            <v>0.28299999999999997</v>
          </cell>
        </row>
        <row r="679">
          <cell r="A679" t="str">
            <v>Northeast</v>
          </cell>
          <cell r="B679" t="str">
            <v>Hardwood</v>
          </cell>
          <cell r="C679" t="str">
            <v>Saw log</v>
          </cell>
          <cell r="D679">
            <v>71</v>
          </cell>
          <cell r="E679">
            <v>5.8000000000000003E-2</v>
          </cell>
          <cell r="F679">
            <v>0.27400000000000002</v>
          </cell>
          <cell r="G679">
            <v>0.38400000000000001</v>
          </cell>
          <cell r="H679">
            <v>0.28399999999999997</v>
          </cell>
        </row>
        <row r="680">
          <cell r="A680" t="str">
            <v>Northeast</v>
          </cell>
          <cell r="B680" t="str">
            <v>Hardwood</v>
          </cell>
          <cell r="C680" t="str">
            <v>Saw log</v>
          </cell>
          <cell r="D680">
            <v>72</v>
          </cell>
          <cell r="E680">
            <v>5.7000000000000002E-2</v>
          </cell>
          <cell r="F680">
            <v>0.27400000000000002</v>
          </cell>
          <cell r="G680">
            <v>0.38400000000000001</v>
          </cell>
          <cell r="H680">
            <v>0.28399999999999997</v>
          </cell>
        </row>
        <row r="681">
          <cell r="A681" t="str">
            <v>Northeast</v>
          </cell>
          <cell r="B681" t="str">
            <v>Hardwood</v>
          </cell>
          <cell r="C681" t="str">
            <v>Saw log</v>
          </cell>
          <cell r="D681">
            <v>73</v>
          </cell>
          <cell r="E681">
            <v>5.6000000000000001E-2</v>
          </cell>
          <cell r="F681">
            <v>0.27500000000000002</v>
          </cell>
          <cell r="G681">
            <v>0.38400000000000001</v>
          </cell>
          <cell r="H681">
            <v>0.28499999999999998</v>
          </cell>
        </row>
        <row r="682">
          <cell r="A682" t="str">
            <v>Northeast</v>
          </cell>
          <cell r="B682" t="str">
            <v>Hardwood</v>
          </cell>
          <cell r="C682" t="str">
            <v>Saw log</v>
          </cell>
          <cell r="D682">
            <v>74</v>
          </cell>
          <cell r="E682">
            <v>5.5E-2</v>
          </cell>
          <cell r="F682">
            <v>0.27500000000000002</v>
          </cell>
          <cell r="G682">
            <v>0.38500000000000001</v>
          </cell>
          <cell r="H682">
            <v>0.28499999999999998</v>
          </cell>
        </row>
        <row r="683">
          <cell r="A683" t="str">
            <v>Northeast</v>
          </cell>
          <cell r="B683" t="str">
            <v>Hardwood</v>
          </cell>
          <cell r="C683" t="str">
            <v>Saw log</v>
          </cell>
          <cell r="D683">
            <v>75</v>
          </cell>
          <cell r="E683">
            <v>5.3999999999999999E-2</v>
          </cell>
          <cell r="F683">
            <v>0.27500000000000002</v>
          </cell>
          <cell r="G683">
            <v>0.38500000000000001</v>
          </cell>
          <cell r="H683">
            <v>0.28599999999999998</v>
          </cell>
        </row>
        <row r="684">
          <cell r="A684" t="str">
            <v>Northeast</v>
          </cell>
          <cell r="B684" t="str">
            <v>Hardwood</v>
          </cell>
          <cell r="C684" t="str">
            <v>Saw log</v>
          </cell>
          <cell r="D684">
            <v>76</v>
          </cell>
          <cell r="E684">
            <v>5.2999999999999999E-2</v>
          </cell>
          <cell r="F684">
            <v>0.27600000000000002</v>
          </cell>
          <cell r="G684">
            <v>0.38500000000000001</v>
          </cell>
          <cell r="H684">
            <v>0.28599999999999998</v>
          </cell>
        </row>
        <row r="685">
          <cell r="A685" t="str">
            <v>Northeast</v>
          </cell>
          <cell r="B685" t="str">
            <v>Hardwood</v>
          </cell>
          <cell r="C685" t="str">
            <v>Saw log</v>
          </cell>
          <cell r="D685">
            <v>77</v>
          </cell>
          <cell r="E685">
            <v>5.1999999999999998E-2</v>
          </cell>
          <cell r="F685">
            <v>0.27600000000000002</v>
          </cell>
          <cell r="G685">
            <v>0.38500000000000001</v>
          </cell>
          <cell r="H685">
            <v>0.28699999999999998</v>
          </cell>
        </row>
        <row r="686">
          <cell r="A686" t="str">
            <v>Northeast</v>
          </cell>
          <cell r="B686" t="str">
            <v>Hardwood</v>
          </cell>
          <cell r="C686" t="str">
            <v>Saw log</v>
          </cell>
          <cell r="D686">
            <v>78</v>
          </cell>
          <cell r="E686">
            <v>5.0999999999999997E-2</v>
          </cell>
          <cell r="F686">
            <v>0.27600000000000002</v>
          </cell>
          <cell r="G686">
            <v>0.38500000000000001</v>
          </cell>
          <cell r="H686">
            <v>0.28699999999999998</v>
          </cell>
        </row>
        <row r="687">
          <cell r="A687" t="str">
            <v>Northeast</v>
          </cell>
          <cell r="B687" t="str">
            <v>Hardwood</v>
          </cell>
          <cell r="C687" t="str">
            <v>Saw log</v>
          </cell>
          <cell r="D687">
            <v>79</v>
          </cell>
          <cell r="E687">
            <v>0.05</v>
          </cell>
          <cell r="F687">
            <v>0.27700000000000002</v>
          </cell>
          <cell r="G687">
            <v>0.38500000000000001</v>
          </cell>
          <cell r="H687">
            <v>0.28799999999999998</v>
          </cell>
        </row>
        <row r="688">
          <cell r="A688" t="str">
            <v>Northeast</v>
          </cell>
          <cell r="B688" t="str">
            <v>Hardwood</v>
          </cell>
          <cell r="C688" t="str">
            <v>Saw log</v>
          </cell>
          <cell r="D688">
            <v>80</v>
          </cell>
          <cell r="E688">
            <v>4.9000000000000002E-2</v>
          </cell>
          <cell r="F688">
            <v>0.27700000000000002</v>
          </cell>
          <cell r="G688">
            <v>0.38600000000000001</v>
          </cell>
          <cell r="H688">
            <v>0.28799999999999998</v>
          </cell>
        </row>
        <row r="689">
          <cell r="A689" t="str">
            <v>Northeast</v>
          </cell>
          <cell r="B689" t="str">
            <v>Hardwood</v>
          </cell>
          <cell r="C689" t="str">
            <v>Saw log</v>
          </cell>
          <cell r="D689">
            <v>81</v>
          </cell>
          <cell r="E689">
            <v>4.9000000000000002E-2</v>
          </cell>
          <cell r="F689">
            <v>0.27700000000000002</v>
          </cell>
          <cell r="G689">
            <v>0.38600000000000001</v>
          </cell>
          <cell r="H689">
            <v>0.28899999999999998</v>
          </cell>
        </row>
        <row r="690">
          <cell r="A690" t="str">
            <v>Northeast</v>
          </cell>
          <cell r="B690" t="str">
            <v>Hardwood</v>
          </cell>
          <cell r="C690" t="str">
            <v>Saw log</v>
          </cell>
          <cell r="D690">
            <v>82</v>
          </cell>
          <cell r="E690">
            <v>4.8000000000000001E-2</v>
          </cell>
          <cell r="F690">
            <v>0.27700000000000002</v>
          </cell>
          <cell r="G690">
            <v>0.38600000000000001</v>
          </cell>
          <cell r="H690">
            <v>0.28899999999999998</v>
          </cell>
        </row>
        <row r="691">
          <cell r="A691" t="str">
            <v>Northeast</v>
          </cell>
          <cell r="B691" t="str">
            <v>Hardwood</v>
          </cell>
          <cell r="C691" t="str">
            <v>Saw log</v>
          </cell>
          <cell r="D691">
            <v>83</v>
          </cell>
          <cell r="E691">
            <v>4.7E-2</v>
          </cell>
          <cell r="F691">
            <v>0.27800000000000002</v>
          </cell>
          <cell r="G691">
            <v>0.38600000000000001</v>
          </cell>
          <cell r="H691">
            <v>0.28999999999999998</v>
          </cell>
        </row>
        <row r="692">
          <cell r="A692" t="str">
            <v>Northeast</v>
          </cell>
          <cell r="B692" t="str">
            <v>Hardwood</v>
          </cell>
          <cell r="C692" t="str">
            <v>Saw log</v>
          </cell>
          <cell r="D692">
            <v>84</v>
          </cell>
          <cell r="E692">
            <v>4.5999999999999999E-2</v>
          </cell>
          <cell r="F692">
            <v>0.27800000000000002</v>
          </cell>
          <cell r="G692">
            <v>0.38600000000000001</v>
          </cell>
          <cell r="H692">
            <v>0.28999999999999998</v>
          </cell>
        </row>
        <row r="693">
          <cell r="A693" t="str">
            <v>Northeast</v>
          </cell>
          <cell r="B693" t="str">
            <v>Hardwood</v>
          </cell>
          <cell r="C693" t="str">
            <v>Saw log</v>
          </cell>
          <cell r="D693">
            <v>85</v>
          </cell>
          <cell r="E693">
            <v>4.4999999999999998E-2</v>
          </cell>
          <cell r="F693">
            <v>0.27800000000000002</v>
          </cell>
          <cell r="G693">
            <v>0.38600000000000001</v>
          </cell>
          <cell r="H693">
            <v>0.28999999999999998</v>
          </cell>
        </row>
        <row r="694">
          <cell r="A694" t="str">
            <v>Northeast</v>
          </cell>
          <cell r="B694" t="str">
            <v>Hardwood</v>
          </cell>
          <cell r="C694" t="str">
            <v>Saw log</v>
          </cell>
          <cell r="D694">
            <v>86</v>
          </cell>
          <cell r="E694">
            <v>4.3999999999999997E-2</v>
          </cell>
          <cell r="F694">
            <v>0.27800000000000002</v>
          </cell>
          <cell r="G694">
            <v>0.38600000000000001</v>
          </cell>
          <cell r="H694">
            <v>0.29099999999999998</v>
          </cell>
        </row>
        <row r="695">
          <cell r="A695" t="str">
            <v>Northeast</v>
          </cell>
          <cell r="B695" t="str">
            <v>Hardwood</v>
          </cell>
          <cell r="C695" t="str">
            <v>Saw log</v>
          </cell>
          <cell r="D695">
            <v>87</v>
          </cell>
          <cell r="E695">
            <v>4.3999999999999997E-2</v>
          </cell>
          <cell r="F695">
            <v>0.27900000000000003</v>
          </cell>
          <cell r="G695">
            <v>0.38600000000000001</v>
          </cell>
          <cell r="H695">
            <v>0.29099999999999998</v>
          </cell>
        </row>
        <row r="696">
          <cell r="A696" t="str">
            <v>Northeast</v>
          </cell>
          <cell r="B696" t="str">
            <v>Hardwood</v>
          </cell>
          <cell r="C696" t="str">
            <v>Saw log</v>
          </cell>
          <cell r="D696">
            <v>88</v>
          </cell>
          <cell r="E696">
            <v>4.2999999999999997E-2</v>
          </cell>
          <cell r="F696">
            <v>0.27900000000000003</v>
          </cell>
          <cell r="G696">
            <v>0.38700000000000001</v>
          </cell>
          <cell r="H696">
            <v>0.29199999999999998</v>
          </cell>
        </row>
        <row r="697">
          <cell r="A697" t="str">
            <v>Northeast</v>
          </cell>
          <cell r="B697" t="str">
            <v>Hardwood</v>
          </cell>
          <cell r="C697" t="str">
            <v>Saw log</v>
          </cell>
          <cell r="D697">
            <v>89</v>
          </cell>
          <cell r="E697">
            <v>4.2000000000000003E-2</v>
          </cell>
          <cell r="F697">
            <v>0.27900000000000003</v>
          </cell>
          <cell r="G697">
            <v>0.38700000000000001</v>
          </cell>
          <cell r="H697">
            <v>0.29199999999999998</v>
          </cell>
        </row>
        <row r="698">
          <cell r="A698" t="str">
            <v>Northeast</v>
          </cell>
          <cell r="B698" t="str">
            <v>Hardwood</v>
          </cell>
          <cell r="C698" t="str">
            <v>Saw log</v>
          </cell>
          <cell r="D698">
            <v>90</v>
          </cell>
          <cell r="E698">
            <v>4.1000000000000002E-2</v>
          </cell>
          <cell r="F698">
            <v>0.27900000000000003</v>
          </cell>
          <cell r="G698">
            <v>0.38700000000000001</v>
          </cell>
          <cell r="H698">
            <v>0.29299999999999998</v>
          </cell>
        </row>
        <row r="699">
          <cell r="A699" t="str">
            <v>Northeast</v>
          </cell>
          <cell r="B699" t="str">
            <v>Hardwood</v>
          </cell>
          <cell r="C699" t="str">
            <v>Saw log</v>
          </cell>
          <cell r="D699">
            <v>91</v>
          </cell>
          <cell r="E699">
            <v>4.1000000000000002E-2</v>
          </cell>
          <cell r="F699">
            <v>0.27900000000000003</v>
          </cell>
          <cell r="G699">
            <v>0.38700000000000001</v>
          </cell>
          <cell r="H699">
            <v>0.29299999999999998</v>
          </cell>
        </row>
        <row r="700">
          <cell r="A700" t="str">
            <v>Northeast</v>
          </cell>
          <cell r="B700" t="str">
            <v>Hardwood</v>
          </cell>
          <cell r="C700" t="str">
            <v>Saw log</v>
          </cell>
          <cell r="D700">
            <v>92</v>
          </cell>
          <cell r="E700">
            <v>0.04</v>
          </cell>
          <cell r="F700">
            <v>0.28000000000000003</v>
          </cell>
          <cell r="G700">
            <v>0.38700000000000001</v>
          </cell>
          <cell r="H700">
            <v>0.29299999999999998</v>
          </cell>
        </row>
        <row r="701">
          <cell r="A701" t="str">
            <v>Northeast</v>
          </cell>
          <cell r="B701" t="str">
            <v>Hardwood</v>
          </cell>
          <cell r="C701" t="str">
            <v>Saw log</v>
          </cell>
          <cell r="D701">
            <v>93</v>
          </cell>
          <cell r="E701">
            <v>3.9E-2</v>
          </cell>
          <cell r="F701">
            <v>0.28000000000000003</v>
          </cell>
          <cell r="G701">
            <v>0.38700000000000001</v>
          </cell>
          <cell r="H701">
            <v>0.29399999999999998</v>
          </cell>
        </row>
        <row r="702">
          <cell r="A702" t="str">
            <v>Northeast</v>
          </cell>
          <cell r="B702" t="str">
            <v>Hardwood</v>
          </cell>
          <cell r="C702" t="str">
            <v>Saw log</v>
          </cell>
          <cell r="D702">
            <v>94</v>
          </cell>
          <cell r="E702">
            <v>3.9E-2</v>
          </cell>
          <cell r="F702">
            <v>0.28000000000000003</v>
          </cell>
          <cell r="G702">
            <v>0.38700000000000001</v>
          </cell>
          <cell r="H702">
            <v>0.29399999999999998</v>
          </cell>
        </row>
        <row r="703">
          <cell r="A703" t="str">
            <v>Northeast</v>
          </cell>
          <cell r="B703" t="str">
            <v>Hardwood</v>
          </cell>
          <cell r="C703" t="str">
            <v>Saw log</v>
          </cell>
          <cell r="D703">
            <v>95</v>
          </cell>
          <cell r="E703">
            <v>3.7999999999999999E-2</v>
          </cell>
          <cell r="F703">
            <v>0.28000000000000003</v>
          </cell>
          <cell r="G703">
            <v>0.38700000000000001</v>
          </cell>
          <cell r="H703">
            <v>0.29399999999999998</v>
          </cell>
        </row>
        <row r="704">
          <cell r="A704" t="str">
            <v>Northeast</v>
          </cell>
          <cell r="B704" t="str">
            <v>Hardwood</v>
          </cell>
          <cell r="C704" t="str">
            <v>Saw log</v>
          </cell>
          <cell r="D704">
            <v>96</v>
          </cell>
          <cell r="E704">
            <v>3.7999999999999999E-2</v>
          </cell>
          <cell r="F704">
            <v>0.28100000000000003</v>
          </cell>
          <cell r="G704">
            <v>0.38700000000000001</v>
          </cell>
          <cell r="H704">
            <v>0.29499999999999998</v>
          </cell>
        </row>
        <row r="705">
          <cell r="A705" t="str">
            <v>Northeast</v>
          </cell>
          <cell r="B705" t="str">
            <v>Hardwood</v>
          </cell>
          <cell r="C705" t="str">
            <v>Saw log</v>
          </cell>
          <cell r="D705">
            <v>97</v>
          </cell>
          <cell r="E705">
            <v>3.6999999999999998E-2</v>
          </cell>
          <cell r="F705">
            <v>0.28100000000000003</v>
          </cell>
          <cell r="G705">
            <v>0.38700000000000001</v>
          </cell>
          <cell r="H705">
            <v>0.29499999999999998</v>
          </cell>
        </row>
        <row r="706">
          <cell r="A706" t="str">
            <v>Northeast</v>
          </cell>
          <cell r="B706" t="str">
            <v>Hardwood</v>
          </cell>
          <cell r="C706" t="str">
            <v>Saw log</v>
          </cell>
          <cell r="D706">
            <v>98</v>
          </cell>
          <cell r="E706">
            <v>3.5999999999999997E-2</v>
          </cell>
          <cell r="F706">
            <v>0.28100000000000003</v>
          </cell>
          <cell r="G706">
            <v>0.38700000000000001</v>
          </cell>
          <cell r="H706">
            <v>0.29599999999999999</v>
          </cell>
        </row>
        <row r="707">
          <cell r="A707" t="str">
            <v>Northeast</v>
          </cell>
          <cell r="B707" t="str">
            <v>Hardwood</v>
          </cell>
          <cell r="C707" t="str">
            <v>Saw log</v>
          </cell>
          <cell r="D707">
            <v>99</v>
          </cell>
          <cell r="E707">
            <v>3.5999999999999997E-2</v>
          </cell>
          <cell r="F707">
            <v>0.28100000000000003</v>
          </cell>
          <cell r="G707">
            <v>0.38700000000000001</v>
          </cell>
          <cell r="H707">
            <v>0.29599999999999999</v>
          </cell>
        </row>
        <row r="708">
          <cell r="A708" t="str">
            <v>Northeast</v>
          </cell>
          <cell r="B708" t="str">
            <v>Hardwood</v>
          </cell>
          <cell r="C708" t="str">
            <v>Saw log</v>
          </cell>
          <cell r="D708">
            <v>100</v>
          </cell>
          <cell r="E708">
            <v>3.5000000000000003E-2</v>
          </cell>
          <cell r="F708">
            <v>0.28100000000000003</v>
          </cell>
          <cell r="G708">
            <v>0.38700000000000001</v>
          </cell>
          <cell r="H708">
            <v>0.29599999999999999</v>
          </cell>
        </row>
        <row r="709">
          <cell r="A709" t="str">
            <v>Northeast</v>
          </cell>
          <cell r="B709" t="str">
            <v>Hardwood</v>
          </cell>
          <cell r="C709" t="str">
            <v>Pulpwood</v>
          </cell>
          <cell r="D709">
            <v>0</v>
          </cell>
          <cell r="E709">
            <v>0.65</v>
          </cell>
          <cell r="F709">
            <v>0</v>
          </cell>
          <cell r="G709">
            <v>0.185</v>
          </cell>
          <cell r="H709">
            <v>0.16600000000000001</v>
          </cell>
        </row>
        <row r="710">
          <cell r="A710" t="str">
            <v>Northeast</v>
          </cell>
          <cell r="B710" t="str">
            <v>Hardwood</v>
          </cell>
          <cell r="C710" t="str">
            <v>Pulpwood</v>
          </cell>
          <cell r="D710">
            <v>1</v>
          </cell>
          <cell r="E710">
            <v>0.59</v>
          </cell>
          <cell r="F710">
            <v>2.1000000000000001E-2</v>
          </cell>
          <cell r="G710">
            <v>0.20200000000000001</v>
          </cell>
          <cell r="H710">
            <v>0.186</v>
          </cell>
        </row>
        <row r="711">
          <cell r="A711" t="str">
            <v>Northeast</v>
          </cell>
          <cell r="B711" t="str">
            <v>Hardwood</v>
          </cell>
          <cell r="C711" t="str">
            <v>Pulpwood</v>
          </cell>
          <cell r="D711">
            <v>2</v>
          </cell>
          <cell r="E711">
            <v>0.53900000000000003</v>
          </cell>
          <cell r="F711">
            <v>3.9E-2</v>
          </cell>
          <cell r="G711">
            <v>0.218</v>
          </cell>
          <cell r="H711">
            <v>0.20300000000000001</v>
          </cell>
        </row>
        <row r="712">
          <cell r="A712" t="str">
            <v>Northeast</v>
          </cell>
          <cell r="B712" t="str">
            <v>Hardwood</v>
          </cell>
          <cell r="C712" t="str">
            <v>Pulpwood</v>
          </cell>
          <cell r="D712">
            <v>3</v>
          </cell>
          <cell r="E712">
            <v>0.496</v>
          </cell>
          <cell r="F712">
            <v>5.3999999999999999E-2</v>
          </cell>
          <cell r="G712">
            <v>0.23200000000000001</v>
          </cell>
          <cell r="H712">
            <v>0.218</v>
          </cell>
        </row>
        <row r="713">
          <cell r="A713" t="str">
            <v>Northeast</v>
          </cell>
          <cell r="B713" t="str">
            <v>Hardwood</v>
          </cell>
          <cell r="C713" t="str">
            <v>Pulpwood</v>
          </cell>
          <cell r="D713">
            <v>4</v>
          </cell>
          <cell r="E713">
            <v>0.45900000000000002</v>
          </cell>
          <cell r="F713">
            <v>6.7000000000000004E-2</v>
          </cell>
          <cell r="G713">
            <v>0.24399999999999999</v>
          </cell>
          <cell r="H713">
            <v>0.23100000000000001</v>
          </cell>
        </row>
        <row r="714">
          <cell r="A714" t="str">
            <v>Northeast</v>
          </cell>
          <cell r="B714" t="str">
            <v>Hardwood</v>
          </cell>
          <cell r="C714" t="str">
            <v>Pulpwood</v>
          </cell>
          <cell r="D714">
            <v>5</v>
          </cell>
          <cell r="E714">
            <v>0.42599999999999999</v>
          </cell>
          <cell r="F714">
            <v>7.8E-2</v>
          </cell>
          <cell r="G714">
            <v>0.254</v>
          </cell>
          <cell r="H714">
            <v>0.24199999999999999</v>
          </cell>
        </row>
        <row r="715">
          <cell r="A715" t="str">
            <v>Northeast</v>
          </cell>
          <cell r="B715" t="str">
            <v>Hardwood</v>
          </cell>
          <cell r="C715" t="str">
            <v>Pulpwood</v>
          </cell>
          <cell r="D715">
            <v>6</v>
          </cell>
          <cell r="E715">
            <v>0.39800000000000002</v>
          </cell>
          <cell r="F715">
            <v>8.6999999999999994E-2</v>
          </cell>
          <cell r="G715">
            <v>0.26300000000000001</v>
          </cell>
          <cell r="H715">
            <v>0.253</v>
          </cell>
        </row>
        <row r="716">
          <cell r="A716" t="str">
            <v>Northeast</v>
          </cell>
          <cell r="B716" t="str">
            <v>Hardwood</v>
          </cell>
          <cell r="C716" t="str">
            <v>Pulpwood</v>
          </cell>
          <cell r="D716">
            <v>7</v>
          </cell>
          <cell r="E716">
            <v>0.372</v>
          </cell>
          <cell r="F716">
            <v>9.5000000000000001E-2</v>
          </cell>
          <cell r="G716">
            <v>0.27100000000000002</v>
          </cell>
          <cell r="H716">
            <v>0.26200000000000001</v>
          </cell>
        </row>
        <row r="717">
          <cell r="A717" t="str">
            <v>Northeast</v>
          </cell>
          <cell r="B717" t="str">
            <v>Hardwood</v>
          </cell>
          <cell r="C717" t="str">
            <v>Pulpwood</v>
          </cell>
          <cell r="D717">
            <v>8</v>
          </cell>
          <cell r="E717">
            <v>0.34899999999999998</v>
          </cell>
          <cell r="F717">
            <v>0.10199999999999999</v>
          </cell>
          <cell r="G717">
            <v>0.27900000000000003</v>
          </cell>
          <cell r="H717">
            <v>0.27100000000000002</v>
          </cell>
        </row>
        <row r="718">
          <cell r="A718" t="str">
            <v>Northeast</v>
          </cell>
          <cell r="B718" t="str">
            <v>Hardwood</v>
          </cell>
          <cell r="C718" t="str">
            <v>Pulpwood</v>
          </cell>
          <cell r="D718">
            <v>9</v>
          </cell>
          <cell r="E718">
            <v>0.32700000000000001</v>
          </cell>
          <cell r="F718">
            <v>0.108</v>
          </cell>
          <cell r="G718">
            <v>0.28599999999999998</v>
          </cell>
          <cell r="H718">
            <v>0.27900000000000003</v>
          </cell>
        </row>
        <row r="719">
          <cell r="A719" t="str">
            <v>Northeast</v>
          </cell>
          <cell r="B719" t="str">
            <v>Hardwood</v>
          </cell>
          <cell r="C719" t="str">
            <v>Pulpwood</v>
          </cell>
          <cell r="D719">
            <v>10</v>
          </cell>
          <cell r="E719">
            <v>0.308</v>
          </cell>
          <cell r="F719">
            <v>0.114</v>
          </cell>
          <cell r="G719">
            <v>0.29199999999999998</v>
          </cell>
          <cell r="H719">
            <v>0.28599999999999998</v>
          </cell>
        </row>
        <row r="720">
          <cell r="A720" t="str">
            <v>Northeast</v>
          </cell>
          <cell r="B720" t="str">
            <v>Hardwood</v>
          </cell>
          <cell r="C720" t="str">
            <v>Pulpwood</v>
          </cell>
          <cell r="D720">
            <v>11</v>
          </cell>
          <cell r="E720">
            <v>0.29199999999999998</v>
          </cell>
          <cell r="F720">
            <v>0.11799999999999999</v>
          </cell>
          <cell r="G720">
            <v>0.29699999999999999</v>
          </cell>
          <cell r="H720">
            <v>0.29299999999999998</v>
          </cell>
        </row>
        <row r="721">
          <cell r="A721" t="str">
            <v>Northeast</v>
          </cell>
          <cell r="B721" t="str">
            <v>Hardwood</v>
          </cell>
          <cell r="C721" t="str">
            <v>Pulpwood</v>
          </cell>
          <cell r="D721">
            <v>12</v>
          </cell>
          <cell r="E721">
            <v>0.27900000000000003</v>
          </cell>
          <cell r="F721">
            <v>0.121</v>
          </cell>
          <cell r="G721">
            <v>0.30099999999999999</v>
          </cell>
          <cell r="H721">
            <v>0.29799999999999999</v>
          </cell>
        </row>
        <row r="722">
          <cell r="A722" t="str">
            <v>Northeast</v>
          </cell>
          <cell r="B722" t="str">
            <v>Hardwood</v>
          </cell>
          <cell r="C722" t="str">
            <v>Pulpwood</v>
          </cell>
          <cell r="D722">
            <v>13</v>
          </cell>
          <cell r="E722">
            <v>0.26900000000000002</v>
          </cell>
          <cell r="F722">
            <v>0.123</v>
          </cell>
          <cell r="G722">
            <v>0.30499999999999999</v>
          </cell>
          <cell r="H722">
            <v>0.30299999999999999</v>
          </cell>
        </row>
        <row r="723">
          <cell r="A723" t="str">
            <v>Northeast</v>
          </cell>
          <cell r="B723" t="str">
            <v>Hardwood</v>
          </cell>
          <cell r="C723" t="str">
            <v>Pulpwood</v>
          </cell>
          <cell r="D723">
            <v>14</v>
          </cell>
          <cell r="E723">
            <v>0.26</v>
          </cell>
          <cell r="F723">
            <v>0.125</v>
          </cell>
          <cell r="G723">
            <v>0.308</v>
          </cell>
          <cell r="H723">
            <v>0.307</v>
          </cell>
        </row>
        <row r="724">
          <cell r="A724" t="str">
            <v>Northeast</v>
          </cell>
          <cell r="B724" t="str">
            <v>Hardwood</v>
          </cell>
          <cell r="C724" t="str">
            <v>Pulpwood</v>
          </cell>
          <cell r="D724">
            <v>15</v>
          </cell>
          <cell r="E724">
            <v>0.252</v>
          </cell>
          <cell r="F724">
            <v>0.127</v>
          </cell>
          <cell r="G724">
            <v>0.31</v>
          </cell>
          <cell r="H724">
            <v>0.311</v>
          </cell>
        </row>
        <row r="725">
          <cell r="A725" t="str">
            <v>Northeast</v>
          </cell>
          <cell r="B725" t="str">
            <v>Hardwood</v>
          </cell>
          <cell r="C725" t="str">
            <v>Pulpwood</v>
          </cell>
          <cell r="D725">
            <v>16</v>
          </cell>
          <cell r="E725">
            <v>0.246</v>
          </cell>
          <cell r="F725">
            <v>0.128</v>
          </cell>
          <cell r="G725">
            <v>0.312</v>
          </cell>
          <cell r="H725">
            <v>0.314</v>
          </cell>
        </row>
        <row r="726">
          <cell r="A726" t="str">
            <v>Northeast</v>
          </cell>
          <cell r="B726" t="str">
            <v>Hardwood</v>
          </cell>
          <cell r="C726" t="str">
            <v>Pulpwood</v>
          </cell>
          <cell r="D726">
            <v>17</v>
          </cell>
          <cell r="E726">
            <v>0.24</v>
          </cell>
          <cell r="F726">
            <v>0.128</v>
          </cell>
          <cell r="G726">
            <v>0.314</v>
          </cell>
          <cell r="H726">
            <v>0.317</v>
          </cell>
        </row>
        <row r="727">
          <cell r="A727" t="str">
            <v>Northeast</v>
          </cell>
          <cell r="B727" t="str">
            <v>Hardwood</v>
          </cell>
          <cell r="C727" t="str">
            <v>Pulpwood</v>
          </cell>
          <cell r="D727">
            <v>18</v>
          </cell>
          <cell r="E727">
            <v>0.23499999999999999</v>
          </cell>
          <cell r="F727">
            <v>0.129</v>
          </cell>
          <cell r="G727">
            <v>0.316</v>
          </cell>
          <cell r="H727">
            <v>0.32</v>
          </cell>
        </row>
        <row r="728">
          <cell r="A728" t="str">
            <v>Northeast</v>
          </cell>
          <cell r="B728" t="str">
            <v>Hardwood</v>
          </cell>
          <cell r="C728" t="str">
            <v>Pulpwood</v>
          </cell>
          <cell r="D728">
            <v>19</v>
          </cell>
          <cell r="E728">
            <v>0.23100000000000001</v>
          </cell>
          <cell r="F728">
            <v>0.13</v>
          </cell>
          <cell r="G728">
            <v>0.317</v>
          </cell>
          <cell r="H728">
            <v>0.32300000000000001</v>
          </cell>
        </row>
        <row r="729">
          <cell r="A729" t="str">
            <v>Northeast</v>
          </cell>
          <cell r="B729" t="str">
            <v>Hardwood</v>
          </cell>
          <cell r="C729" t="str">
            <v>Pulpwood</v>
          </cell>
          <cell r="D729">
            <v>20</v>
          </cell>
          <cell r="E729">
            <v>0.22600000000000001</v>
          </cell>
          <cell r="F729">
            <v>0.13</v>
          </cell>
          <cell r="G729">
            <v>0.31900000000000001</v>
          </cell>
          <cell r="H729">
            <v>0.32500000000000001</v>
          </cell>
        </row>
        <row r="730">
          <cell r="A730" t="str">
            <v>Northeast</v>
          </cell>
          <cell r="B730" t="str">
            <v>Hardwood</v>
          </cell>
          <cell r="C730" t="str">
            <v>Pulpwood</v>
          </cell>
          <cell r="D730">
            <v>21</v>
          </cell>
          <cell r="E730">
            <v>0.223</v>
          </cell>
          <cell r="F730">
            <v>0.13</v>
          </cell>
          <cell r="G730">
            <v>0.32</v>
          </cell>
          <cell r="H730">
            <v>0.32700000000000001</v>
          </cell>
        </row>
        <row r="731">
          <cell r="A731" t="str">
            <v>Northeast</v>
          </cell>
          <cell r="B731" t="str">
            <v>Hardwood</v>
          </cell>
          <cell r="C731" t="str">
            <v>Pulpwood</v>
          </cell>
          <cell r="D731">
            <v>22</v>
          </cell>
          <cell r="E731">
            <v>0.219</v>
          </cell>
          <cell r="F731">
            <v>0.13</v>
          </cell>
          <cell r="G731">
            <v>0.32100000000000001</v>
          </cell>
          <cell r="H731">
            <v>0.32900000000000001</v>
          </cell>
        </row>
        <row r="732">
          <cell r="A732" t="str">
            <v>Northeast</v>
          </cell>
          <cell r="B732" t="str">
            <v>Hardwood</v>
          </cell>
          <cell r="C732" t="str">
            <v>Pulpwood</v>
          </cell>
          <cell r="D732">
            <v>23</v>
          </cell>
          <cell r="E732">
            <v>0.216</v>
          </cell>
          <cell r="F732">
            <v>0.13100000000000001</v>
          </cell>
          <cell r="G732">
            <v>0.32200000000000001</v>
          </cell>
          <cell r="H732">
            <v>0.33100000000000002</v>
          </cell>
        </row>
        <row r="733">
          <cell r="A733" t="str">
            <v>Northeast</v>
          </cell>
          <cell r="B733" t="str">
            <v>Hardwood</v>
          </cell>
          <cell r="C733" t="str">
            <v>Pulpwood</v>
          </cell>
          <cell r="D733">
            <v>24</v>
          </cell>
          <cell r="E733">
            <v>0.21299999999999999</v>
          </cell>
          <cell r="F733">
            <v>0.13100000000000001</v>
          </cell>
          <cell r="G733">
            <v>0.32300000000000001</v>
          </cell>
          <cell r="H733">
            <v>0.33300000000000002</v>
          </cell>
        </row>
        <row r="734">
          <cell r="A734" t="str">
            <v>Northeast</v>
          </cell>
          <cell r="B734" t="str">
            <v>Hardwood</v>
          </cell>
          <cell r="C734" t="str">
            <v>Pulpwood</v>
          </cell>
          <cell r="D734">
            <v>25</v>
          </cell>
          <cell r="E734">
            <v>0.21099999999999999</v>
          </cell>
          <cell r="F734">
            <v>0.13100000000000001</v>
          </cell>
          <cell r="G734">
            <v>0.32300000000000001</v>
          </cell>
          <cell r="H734">
            <v>0.33500000000000002</v>
          </cell>
        </row>
        <row r="735">
          <cell r="A735" t="str">
            <v>Northeast</v>
          </cell>
          <cell r="B735" t="str">
            <v>Hardwood</v>
          </cell>
          <cell r="C735" t="str">
            <v>Pulpwood</v>
          </cell>
          <cell r="D735">
            <v>26</v>
          </cell>
          <cell r="E735">
            <v>0.20799999999999999</v>
          </cell>
          <cell r="F735">
            <v>0.13100000000000001</v>
          </cell>
          <cell r="G735">
            <v>0.32400000000000001</v>
          </cell>
          <cell r="H735">
            <v>0.33700000000000002</v>
          </cell>
        </row>
        <row r="736">
          <cell r="A736" t="str">
            <v>Northeast</v>
          </cell>
          <cell r="B736" t="str">
            <v>Hardwood</v>
          </cell>
          <cell r="C736" t="str">
            <v>Pulpwood</v>
          </cell>
          <cell r="D736">
            <v>27</v>
          </cell>
          <cell r="E736">
            <v>0.20499999999999999</v>
          </cell>
          <cell r="F736">
            <v>0.13100000000000001</v>
          </cell>
          <cell r="G736">
            <v>0.32500000000000001</v>
          </cell>
          <cell r="H736">
            <v>0.33900000000000002</v>
          </cell>
        </row>
        <row r="737">
          <cell r="A737" t="str">
            <v>Northeast</v>
          </cell>
          <cell r="B737" t="str">
            <v>Hardwood</v>
          </cell>
          <cell r="C737" t="str">
            <v>Pulpwood</v>
          </cell>
          <cell r="D737">
            <v>28</v>
          </cell>
          <cell r="E737">
            <v>0.20300000000000001</v>
          </cell>
          <cell r="F737">
            <v>0.13100000000000001</v>
          </cell>
          <cell r="G737">
            <v>0.32600000000000001</v>
          </cell>
          <cell r="H737">
            <v>0.34</v>
          </cell>
        </row>
        <row r="738">
          <cell r="A738" t="str">
            <v>Northeast</v>
          </cell>
          <cell r="B738" t="str">
            <v>Hardwood</v>
          </cell>
          <cell r="C738" t="str">
            <v>Pulpwood</v>
          </cell>
          <cell r="D738">
            <v>29</v>
          </cell>
          <cell r="E738">
            <v>0.2</v>
          </cell>
          <cell r="F738">
            <v>0.13200000000000001</v>
          </cell>
          <cell r="G738">
            <v>0.32600000000000001</v>
          </cell>
          <cell r="H738">
            <v>0.34200000000000003</v>
          </cell>
        </row>
        <row r="739">
          <cell r="A739" t="str">
            <v>Northeast</v>
          </cell>
          <cell r="B739" t="str">
            <v>Hardwood</v>
          </cell>
          <cell r="C739" t="str">
            <v>Pulpwood</v>
          </cell>
          <cell r="D739">
            <v>30</v>
          </cell>
          <cell r="E739">
            <v>0.19800000000000001</v>
          </cell>
          <cell r="F739">
            <v>0.13200000000000001</v>
          </cell>
          <cell r="G739">
            <v>0.32700000000000001</v>
          </cell>
          <cell r="H739">
            <v>0.34300000000000003</v>
          </cell>
        </row>
        <row r="740">
          <cell r="A740" t="str">
            <v>Northeast</v>
          </cell>
          <cell r="B740" t="str">
            <v>Hardwood</v>
          </cell>
          <cell r="C740" t="str">
            <v>Pulpwood</v>
          </cell>
          <cell r="D740">
            <v>31</v>
          </cell>
          <cell r="E740">
            <v>0.19600000000000001</v>
          </cell>
          <cell r="F740">
            <v>0.13200000000000001</v>
          </cell>
          <cell r="G740">
            <v>0.32700000000000001</v>
          </cell>
          <cell r="H740">
            <v>0.34499999999999997</v>
          </cell>
        </row>
        <row r="741">
          <cell r="A741" t="str">
            <v>Northeast</v>
          </cell>
          <cell r="B741" t="str">
            <v>Hardwood</v>
          </cell>
          <cell r="C741" t="str">
            <v>Pulpwood</v>
          </cell>
          <cell r="D741">
            <v>32</v>
          </cell>
          <cell r="E741">
            <v>0.19400000000000001</v>
          </cell>
          <cell r="F741">
            <v>0.13200000000000001</v>
          </cell>
          <cell r="G741">
            <v>0.32800000000000001</v>
          </cell>
          <cell r="H741">
            <v>0.34599999999999997</v>
          </cell>
        </row>
        <row r="742">
          <cell r="A742" t="str">
            <v>Northeast</v>
          </cell>
          <cell r="B742" t="str">
            <v>Hardwood</v>
          </cell>
          <cell r="C742" t="str">
            <v>Pulpwood</v>
          </cell>
          <cell r="D742">
            <v>33</v>
          </cell>
          <cell r="E742">
            <v>0.191</v>
          </cell>
          <cell r="F742">
            <v>0.13200000000000001</v>
          </cell>
          <cell r="G742">
            <v>0.32800000000000001</v>
          </cell>
          <cell r="H742">
            <v>0.34799999999999998</v>
          </cell>
        </row>
        <row r="743">
          <cell r="A743" t="str">
            <v>Northeast</v>
          </cell>
          <cell r="B743" t="str">
            <v>Hardwood</v>
          </cell>
          <cell r="C743" t="str">
            <v>Pulpwood</v>
          </cell>
          <cell r="D743">
            <v>34</v>
          </cell>
          <cell r="E743">
            <v>0.189</v>
          </cell>
          <cell r="F743">
            <v>0.13300000000000001</v>
          </cell>
          <cell r="G743">
            <v>0.32900000000000001</v>
          </cell>
          <cell r="H743">
            <v>0.34899999999999998</v>
          </cell>
        </row>
        <row r="744">
          <cell r="A744" t="str">
            <v>Northeast</v>
          </cell>
          <cell r="B744" t="str">
            <v>Hardwood</v>
          </cell>
          <cell r="C744" t="str">
            <v>Pulpwood</v>
          </cell>
          <cell r="D744">
            <v>35</v>
          </cell>
          <cell r="E744">
            <v>0.187</v>
          </cell>
          <cell r="F744">
            <v>0.13300000000000001</v>
          </cell>
          <cell r="G744">
            <v>0.32900000000000001</v>
          </cell>
          <cell r="H744">
            <v>0.35099999999999998</v>
          </cell>
        </row>
        <row r="745">
          <cell r="A745" t="str">
            <v>Northeast</v>
          </cell>
          <cell r="B745" t="str">
            <v>Hardwood</v>
          </cell>
          <cell r="C745" t="str">
            <v>Pulpwood</v>
          </cell>
          <cell r="D745">
            <v>36</v>
          </cell>
          <cell r="E745">
            <v>0.185</v>
          </cell>
          <cell r="F745">
            <v>0.13300000000000001</v>
          </cell>
          <cell r="G745">
            <v>0.33</v>
          </cell>
          <cell r="H745">
            <v>0.35199999999999998</v>
          </cell>
        </row>
        <row r="746">
          <cell r="A746" t="str">
            <v>Northeast</v>
          </cell>
          <cell r="B746" t="str">
            <v>Hardwood</v>
          </cell>
          <cell r="C746" t="str">
            <v>Pulpwood</v>
          </cell>
          <cell r="D746">
            <v>37</v>
          </cell>
          <cell r="E746">
            <v>0.183</v>
          </cell>
          <cell r="F746">
            <v>0.13300000000000001</v>
          </cell>
          <cell r="G746">
            <v>0.33</v>
          </cell>
          <cell r="H746">
            <v>0.35299999999999998</v>
          </cell>
        </row>
        <row r="747">
          <cell r="A747" t="str">
            <v>Northeast</v>
          </cell>
          <cell r="B747" t="str">
            <v>Hardwood</v>
          </cell>
          <cell r="C747" t="str">
            <v>Pulpwood</v>
          </cell>
          <cell r="D747">
            <v>38</v>
          </cell>
          <cell r="E747">
            <v>0.18099999999999999</v>
          </cell>
          <cell r="F747">
            <v>0.13400000000000001</v>
          </cell>
          <cell r="G747">
            <v>0.33100000000000002</v>
          </cell>
          <cell r="H747">
            <v>0.35499999999999998</v>
          </cell>
        </row>
        <row r="748">
          <cell r="A748" t="str">
            <v>Northeast</v>
          </cell>
          <cell r="B748" t="str">
            <v>Hardwood</v>
          </cell>
          <cell r="C748" t="str">
            <v>Pulpwood</v>
          </cell>
          <cell r="D748">
            <v>39</v>
          </cell>
          <cell r="E748">
            <v>0.17899999999999999</v>
          </cell>
          <cell r="F748">
            <v>0.13400000000000001</v>
          </cell>
          <cell r="G748">
            <v>0.33100000000000002</v>
          </cell>
          <cell r="H748">
            <v>0.35599999999999998</v>
          </cell>
        </row>
        <row r="749">
          <cell r="A749" t="str">
            <v>Northeast</v>
          </cell>
          <cell r="B749" t="str">
            <v>Hardwood</v>
          </cell>
          <cell r="C749" t="str">
            <v>Pulpwood</v>
          </cell>
          <cell r="D749">
            <v>40</v>
          </cell>
          <cell r="E749">
            <v>0.17799999999999999</v>
          </cell>
          <cell r="F749">
            <v>0.13400000000000001</v>
          </cell>
          <cell r="G749">
            <v>0.33100000000000002</v>
          </cell>
          <cell r="H749">
            <v>0.35699999999999998</v>
          </cell>
        </row>
        <row r="750">
          <cell r="A750" t="str">
            <v>Northeast</v>
          </cell>
          <cell r="B750" t="str">
            <v>Hardwood</v>
          </cell>
          <cell r="C750" t="str">
            <v>Pulpwood</v>
          </cell>
          <cell r="D750">
            <v>41</v>
          </cell>
          <cell r="E750">
            <v>0.17599999999999999</v>
          </cell>
          <cell r="F750">
            <v>0.13500000000000001</v>
          </cell>
          <cell r="G750">
            <v>0.33200000000000002</v>
          </cell>
          <cell r="H750">
            <v>0.35799999999999998</v>
          </cell>
        </row>
        <row r="751">
          <cell r="A751" t="str">
            <v>Northeast</v>
          </cell>
          <cell r="B751" t="str">
            <v>Hardwood</v>
          </cell>
          <cell r="C751" t="str">
            <v>Pulpwood</v>
          </cell>
          <cell r="D751">
            <v>42</v>
          </cell>
          <cell r="E751">
            <v>0.17399999999999999</v>
          </cell>
          <cell r="F751">
            <v>0.13500000000000001</v>
          </cell>
          <cell r="G751">
            <v>0.33200000000000002</v>
          </cell>
          <cell r="H751">
            <v>0.35899999999999999</v>
          </cell>
        </row>
        <row r="752">
          <cell r="A752" t="str">
            <v>Northeast</v>
          </cell>
          <cell r="B752" t="str">
            <v>Hardwood</v>
          </cell>
          <cell r="C752" t="str">
            <v>Pulpwood</v>
          </cell>
          <cell r="D752">
            <v>43</v>
          </cell>
          <cell r="E752">
            <v>0.17199999999999999</v>
          </cell>
          <cell r="F752">
            <v>0.13500000000000001</v>
          </cell>
          <cell r="G752">
            <v>0.33200000000000002</v>
          </cell>
          <cell r="H752">
            <v>0.36</v>
          </cell>
        </row>
        <row r="753">
          <cell r="A753" t="str">
            <v>Northeast</v>
          </cell>
          <cell r="B753" t="str">
            <v>Hardwood</v>
          </cell>
          <cell r="C753" t="str">
            <v>Pulpwood</v>
          </cell>
          <cell r="D753">
            <v>44</v>
          </cell>
          <cell r="E753">
            <v>0.17</v>
          </cell>
          <cell r="F753">
            <v>0.13500000000000001</v>
          </cell>
          <cell r="G753">
            <v>0.33300000000000002</v>
          </cell>
          <cell r="H753">
            <v>0.36199999999999999</v>
          </cell>
        </row>
        <row r="754">
          <cell r="A754" t="str">
            <v>Northeast</v>
          </cell>
          <cell r="B754" t="str">
            <v>Hardwood</v>
          </cell>
          <cell r="C754" t="str">
            <v>Pulpwood</v>
          </cell>
          <cell r="D754">
            <v>45</v>
          </cell>
          <cell r="E754">
            <v>0.16900000000000001</v>
          </cell>
          <cell r="F754">
            <v>0.13600000000000001</v>
          </cell>
          <cell r="G754">
            <v>0.33300000000000002</v>
          </cell>
          <cell r="H754">
            <v>0.36299999999999999</v>
          </cell>
        </row>
        <row r="755">
          <cell r="A755" t="str">
            <v>Northeast</v>
          </cell>
          <cell r="B755" t="str">
            <v>Hardwood</v>
          </cell>
          <cell r="C755" t="str">
            <v>Pulpwood</v>
          </cell>
          <cell r="D755">
            <v>46</v>
          </cell>
          <cell r="E755">
            <v>0.16700000000000001</v>
          </cell>
          <cell r="F755">
            <v>0.13600000000000001</v>
          </cell>
          <cell r="G755">
            <v>0.33300000000000002</v>
          </cell>
          <cell r="H755">
            <v>0.36399999999999999</v>
          </cell>
        </row>
        <row r="756">
          <cell r="A756" t="str">
            <v>Northeast</v>
          </cell>
          <cell r="B756" t="str">
            <v>Hardwood</v>
          </cell>
          <cell r="C756" t="str">
            <v>Pulpwood</v>
          </cell>
          <cell r="D756">
            <v>47</v>
          </cell>
          <cell r="E756">
            <v>0.16500000000000001</v>
          </cell>
          <cell r="F756">
            <v>0.13700000000000001</v>
          </cell>
          <cell r="G756">
            <v>0.33300000000000002</v>
          </cell>
          <cell r="H756">
            <v>0.36499999999999999</v>
          </cell>
        </row>
        <row r="757">
          <cell r="A757" t="str">
            <v>Northeast</v>
          </cell>
          <cell r="B757" t="str">
            <v>Hardwood</v>
          </cell>
          <cell r="C757" t="str">
            <v>Pulpwood</v>
          </cell>
          <cell r="D757">
            <v>48</v>
          </cell>
          <cell r="E757">
            <v>0.16400000000000001</v>
          </cell>
          <cell r="F757">
            <v>0.13700000000000001</v>
          </cell>
          <cell r="G757">
            <v>0.33400000000000002</v>
          </cell>
          <cell r="H757">
            <v>0.36599999999999999</v>
          </cell>
        </row>
        <row r="758">
          <cell r="A758" t="str">
            <v>Northeast</v>
          </cell>
          <cell r="B758" t="str">
            <v>Hardwood</v>
          </cell>
          <cell r="C758" t="str">
            <v>Pulpwood</v>
          </cell>
          <cell r="D758">
            <v>49</v>
          </cell>
          <cell r="E758">
            <v>0.16200000000000001</v>
          </cell>
          <cell r="F758">
            <v>0.13700000000000001</v>
          </cell>
          <cell r="G758">
            <v>0.33400000000000002</v>
          </cell>
          <cell r="H758">
            <v>0.36699999999999999</v>
          </cell>
        </row>
        <row r="759">
          <cell r="A759" t="str">
            <v>Northeast</v>
          </cell>
          <cell r="B759" t="str">
            <v>Hardwood</v>
          </cell>
          <cell r="C759" t="str">
            <v>Pulpwood</v>
          </cell>
          <cell r="D759">
            <v>50</v>
          </cell>
          <cell r="E759">
            <v>0.16</v>
          </cell>
          <cell r="F759">
            <v>0.13800000000000001</v>
          </cell>
          <cell r="G759">
            <v>0.33400000000000002</v>
          </cell>
          <cell r="H759">
            <v>0.36799999999999999</v>
          </cell>
        </row>
        <row r="760">
          <cell r="A760" t="str">
            <v>Northeast</v>
          </cell>
          <cell r="B760" t="str">
            <v>Hardwood</v>
          </cell>
          <cell r="C760" t="str">
            <v>Pulpwood</v>
          </cell>
          <cell r="D760">
            <v>51</v>
          </cell>
          <cell r="E760">
            <v>0.159</v>
          </cell>
          <cell r="F760">
            <v>0.13800000000000001</v>
          </cell>
          <cell r="G760">
            <v>0.33400000000000002</v>
          </cell>
          <cell r="H760">
            <v>0.36899999999999999</v>
          </cell>
        </row>
        <row r="761">
          <cell r="A761" t="str">
            <v>Northeast</v>
          </cell>
          <cell r="B761" t="str">
            <v>Hardwood</v>
          </cell>
          <cell r="C761" t="str">
            <v>Pulpwood</v>
          </cell>
          <cell r="D761">
            <v>52</v>
          </cell>
          <cell r="E761">
            <v>0.157</v>
          </cell>
          <cell r="F761">
            <v>0.13800000000000001</v>
          </cell>
          <cell r="G761">
            <v>0.33400000000000002</v>
          </cell>
          <cell r="H761">
            <v>0.37</v>
          </cell>
        </row>
        <row r="762">
          <cell r="A762" t="str">
            <v>Northeast</v>
          </cell>
          <cell r="B762" t="str">
            <v>Hardwood</v>
          </cell>
          <cell r="C762" t="str">
            <v>Pulpwood</v>
          </cell>
          <cell r="D762">
            <v>53</v>
          </cell>
          <cell r="E762">
            <v>0.156</v>
          </cell>
          <cell r="F762">
            <v>0.13900000000000001</v>
          </cell>
          <cell r="G762">
            <v>0.33400000000000002</v>
          </cell>
          <cell r="H762">
            <v>0.371</v>
          </cell>
        </row>
        <row r="763">
          <cell r="A763" t="str">
            <v>Northeast</v>
          </cell>
          <cell r="B763" t="str">
            <v>Hardwood</v>
          </cell>
          <cell r="C763" t="str">
            <v>Pulpwood</v>
          </cell>
          <cell r="D763">
            <v>54</v>
          </cell>
          <cell r="E763">
            <v>0.154</v>
          </cell>
          <cell r="F763">
            <v>0.13900000000000001</v>
          </cell>
          <cell r="G763">
            <v>0.33500000000000002</v>
          </cell>
          <cell r="H763">
            <v>0.372</v>
          </cell>
        </row>
        <row r="764">
          <cell r="A764" t="str">
            <v>Northeast</v>
          </cell>
          <cell r="B764" t="str">
            <v>Hardwood</v>
          </cell>
          <cell r="C764" t="str">
            <v>Pulpwood</v>
          </cell>
          <cell r="D764">
            <v>55</v>
          </cell>
          <cell r="E764">
            <v>0.153</v>
          </cell>
          <cell r="F764">
            <v>0.14000000000000001</v>
          </cell>
          <cell r="G764">
            <v>0.33500000000000002</v>
          </cell>
          <cell r="H764">
            <v>0.373</v>
          </cell>
        </row>
        <row r="765">
          <cell r="A765" t="str">
            <v>Northeast</v>
          </cell>
          <cell r="B765" t="str">
            <v>Hardwood</v>
          </cell>
          <cell r="C765" t="str">
            <v>Pulpwood</v>
          </cell>
          <cell r="D765">
            <v>56</v>
          </cell>
          <cell r="E765">
            <v>0.151</v>
          </cell>
          <cell r="F765">
            <v>0.14000000000000001</v>
          </cell>
          <cell r="G765">
            <v>0.33500000000000002</v>
          </cell>
          <cell r="H765">
            <v>0.374</v>
          </cell>
        </row>
        <row r="766">
          <cell r="A766" t="str">
            <v>Northeast</v>
          </cell>
          <cell r="B766" t="str">
            <v>Hardwood</v>
          </cell>
          <cell r="C766" t="str">
            <v>Pulpwood</v>
          </cell>
          <cell r="D766">
            <v>57</v>
          </cell>
          <cell r="E766">
            <v>0.15</v>
          </cell>
          <cell r="F766">
            <v>0.14000000000000001</v>
          </cell>
          <cell r="G766">
            <v>0.33500000000000002</v>
          </cell>
          <cell r="H766">
            <v>0.374</v>
          </cell>
        </row>
        <row r="767">
          <cell r="A767" t="str">
            <v>Northeast</v>
          </cell>
          <cell r="B767" t="str">
            <v>Hardwood</v>
          </cell>
          <cell r="C767" t="str">
            <v>Pulpwood</v>
          </cell>
          <cell r="D767">
            <v>58</v>
          </cell>
          <cell r="E767">
            <v>0.14899999999999999</v>
          </cell>
          <cell r="F767">
            <v>0.14099999999999999</v>
          </cell>
          <cell r="G767">
            <v>0.33500000000000002</v>
          </cell>
          <cell r="H767">
            <v>0.375</v>
          </cell>
        </row>
        <row r="768">
          <cell r="A768" t="str">
            <v>Northeast</v>
          </cell>
          <cell r="B768" t="str">
            <v>Hardwood</v>
          </cell>
          <cell r="C768" t="str">
            <v>Pulpwood</v>
          </cell>
          <cell r="D768">
            <v>59</v>
          </cell>
          <cell r="E768">
            <v>0.14699999999999999</v>
          </cell>
          <cell r="F768">
            <v>0.14099999999999999</v>
          </cell>
          <cell r="G768">
            <v>0.33500000000000002</v>
          </cell>
          <cell r="H768">
            <v>0.376</v>
          </cell>
        </row>
        <row r="769">
          <cell r="A769" t="str">
            <v>Northeast</v>
          </cell>
          <cell r="B769" t="str">
            <v>Hardwood</v>
          </cell>
          <cell r="C769" t="str">
            <v>Pulpwood</v>
          </cell>
          <cell r="D769">
            <v>60</v>
          </cell>
          <cell r="E769">
            <v>0.14599999999999999</v>
          </cell>
          <cell r="F769">
            <v>0.14199999999999999</v>
          </cell>
          <cell r="G769">
            <v>0.33500000000000002</v>
          </cell>
          <cell r="H769">
            <v>0.377</v>
          </cell>
        </row>
        <row r="770">
          <cell r="A770" t="str">
            <v>Northeast</v>
          </cell>
          <cell r="B770" t="str">
            <v>Hardwood</v>
          </cell>
          <cell r="C770" t="str">
            <v>Pulpwood</v>
          </cell>
          <cell r="D770">
            <v>61</v>
          </cell>
          <cell r="E770">
            <v>0.14499999999999999</v>
          </cell>
          <cell r="F770">
            <v>0.14199999999999999</v>
          </cell>
          <cell r="G770">
            <v>0.33600000000000002</v>
          </cell>
          <cell r="H770">
            <v>0.378</v>
          </cell>
        </row>
        <row r="771">
          <cell r="A771" t="str">
            <v>Northeast</v>
          </cell>
          <cell r="B771" t="str">
            <v>Hardwood</v>
          </cell>
          <cell r="C771" t="str">
            <v>Pulpwood</v>
          </cell>
          <cell r="D771">
            <v>62</v>
          </cell>
          <cell r="E771">
            <v>0.14299999999999999</v>
          </cell>
          <cell r="F771">
            <v>0.14199999999999999</v>
          </cell>
          <cell r="G771">
            <v>0.33600000000000002</v>
          </cell>
          <cell r="H771">
            <v>0.379</v>
          </cell>
        </row>
        <row r="772">
          <cell r="A772" t="str">
            <v>Northeast</v>
          </cell>
          <cell r="B772" t="str">
            <v>Hardwood</v>
          </cell>
          <cell r="C772" t="str">
            <v>Pulpwood</v>
          </cell>
          <cell r="D772">
            <v>63</v>
          </cell>
          <cell r="E772">
            <v>0.14199999999999999</v>
          </cell>
          <cell r="F772">
            <v>0.14299999999999999</v>
          </cell>
          <cell r="G772">
            <v>0.33600000000000002</v>
          </cell>
          <cell r="H772">
            <v>0.379</v>
          </cell>
        </row>
        <row r="773">
          <cell r="A773" t="str">
            <v>Northeast</v>
          </cell>
          <cell r="B773" t="str">
            <v>Hardwood</v>
          </cell>
          <cell r="C773" t="str">
            <v>Pulpwood</v>
          </cell>
          <cell r="D773">
            <v>64</v>
          </cell>
          <cell r="E773">
            <v>0.14099999999999999</v>
          </cell>
          <cell r="F773">
            <v>0.14299999999999999</v>
          </cell>
          <cell r="G773">
            <v>0.33600000000000002</v>
          </cell>
          <cell r="H773">
            <v>0.38</v>
          </cell>
        </row>
        <row r="774">
          <cell r="A774" t="str">
            <v>Northeast</v>
          </cell>
          <cell r="B774" t="str">
            <v>Hardwood</v>
          </cell>
          <cell r="C774" t="str">
            <v>Pulpwood</v>
          </cell>
          <cell r="D774">
            <v>65</v>
          </cell>
          <cell r="E774">
            <v>0.13900000000000001</v>
          </cell>
          <cell r="F774">
            <v>0.14399999999999999</v>
          </cell>
          <cell r="G774">
            <v>0.33600000000000002</v>
          </cell>
          <cell r="H774">
            <v>0.38100000000000001</v>
          </cell>
        </row>
        <row r="775">
          <cell r="A775" t="str">
            <v>Northeast</v>
          </cell>
          <cell r="B775" t="str">
            <v>Hardwood</v>
          </cell>
          <cell r="C775" t="str">
            <v>Pulpwood</v>
          </cell>
          <cell r="D775">
            <v>66</v>
          </cell>
          <cell r="E775">
            <v>0.13800000000000001</v>
          </cell>
          <cell r="F775">
            <v>0.14399999999999999</v>
          </cell>
          <cell r="G775">
            <v>0.33600000000000002</v>
          </cell>
          <cell r="H775">
            <v>0.38200000000000001</v>
          </cell>
        </row>
        <row r="776">
          <cell r="A776" t="str">
            <v>Northeast</v>
          </cell>
          <cell r="B776" t="str">
            <v>Hardwood</v>
          </cell>
          <cell r="C776" t="str">
            <v>Pulpwood</v>
          </cell>
          <cell r="D776">
            <v>67</v>
          </cell>
          <cell r="E776">
            <v>0.13700000000000001</v>
          </cell>
          <cell r="F776">
            <v>0.14499999999999999</v>
          </cell>
          <cell r="G776">
            <v>0.33600000000000002</v>
          </cell>
          <cell r="H776">
            <v>0.38300000000000001</v>
          </cell>
        </row>
        <row r="777">
          <cell r="A777" t="str">
            <v>Northeast</v>
          </cell>
          <cell r="B777" t="str">
            <v>Hardwood</v>
          </cell>
          <cell r="C777" t="str">
            <v>Pulpwood</v>
          </cell>
          <cell r="D777">
            <v>68</v>
          </cell>
          <cell r="E777">
            <v>0.13600000000000001</v>
          </cell>
          <cell r="F777">
            <v>0.14499999999999999</v>
          </cell>
          <cell r="G777">
            <v>0.33600000000000002</v>
          </cell>
          <cell r="H777">
            <v>0.38300000000000001</v>
          </cell>
        </row>
        <row r="778">
          <cell r="A778" t="str">
            <v>Northeast</v>
          </cell>
          <cell r="B778" t="str">
            <v>Hardwood</v>
          </cell>
          <cell r="C778" t="str">
            <v>Pulpwood</v>
          </cell>
          <cell r="D778">
            <v>69</v>
          </cell>
          <cell r="E778">
            <v>0.13400000000000001</v>
          </cell>
          <cell r="F778">
            <v>0.14499999999999999</v>
          </cell>
          <cell r="G778">
            <v>0.33600000000000002</v>
          </cell>
          <cell r="H778">
            <v>0.38400000000000001</v>
          </cell>
        </row>
        <row r="779">
          <cell r="A779" t="str">
            <v>Northeast</v>
          </cell>
          <cell r="B779" t="str">
            <v>Hardwood</v>
          </cell>
          <cell r="C779" t="str">
            <v>Pulpwood</v>
          </cell>
          <cell r="D779">
            <v>70</v>
          </cell>
          <cell r="E779">
            <v>0.13300000000000001</v>
          </cell>
          <cell r="F779">
            <v>0.14599999999999999</v>
          </cell>
          <cell r="G779">
            <v>0.33600000000000002</v>
          </cell>
          <cell r="H779">
            <v>0.38500000000000001</v>
          </cell>
        </row>
        <row r="780">
          <cell r="A780" t="str">
            <v>Northeast</v>
          </cell>
          <cell r="B780" t="str">
            <v>Hardwood</v>
          </cell>
          <cell r="C780" t="str">
            <v>Pulpwood</v>
          </cell>
          <cell r="D780">
            <v>71</v>
          </cell>
          <cell r="E780">
            <v>0.13200000000000001</v>
          </cell>
          <cell r="F780">
            <v>0.14599999999999999</v>
          </cell>
          <cell r="G780">
            <v>0.33600000000000002</v>
          </cell>
          <cell r="H780">
            <v>0.38600000000000001</v>
          </cell>
        </row>
        <row r="781">
          <cell r="A781" t="str">
            <v>Northeast</v>
          </cell>
          <cell r="B781" t="str">
            <v>Hardwood</v>
          </cell>
          <cell r="C781" t="str">
            <v>Pulpwood</v>
          </cell>
          <cell r="D781">
            <v>72</v>
          </cell>
          <cell r="E781">
            <v>0.13100000000000001</v>
          </cell>
          <cell r="F781">
            <v>0.14699999999999999</v>
          </cell>
          <cell r="G781">
            <v>0.33600000000000002</v>
          </cell>
          <cell r="H781">
            <v>0.38600000000000001</v>
          </cell>
        </row>
        <row r="782">
          <cell r="A782" t="str">
            <v>Northeast</v>
          </cell>
          <cell r="B782" t="str">
            <v>Hardwood</v>
          </cell>
          <cell r="C782" t="str">
            <v>Pulpwood</v>
          </cell>
          <cell r="D782">
            <v>73</v>
          </cell>
          <cell r="E782">
            <v>0.13</v>
          </cell>
          <cell r="F782">
            <v>0.14699999999999999</v>
          </cell>
          <cell r="G782">
            <v>0.33600000000000002</v>
          </cell>
          <cell r="H782">
            <v>0.38700000000000001</v>
          </cell>
        </row>
        <row r="783">
          <cell r="A783" t="str">
            <v>Northeast</v>
          </cell>
          <cell r="B783" t="str">
            <v>Hardwood</v>
          </cell>
          <cell r="C783" t="str">
            <v>Pulpwood</v>
          </cell>
          <cell r="D783">
            <v>74</v>
          </cell>
          <cell r="E783">
            <v>0.129</v>
          </cell>
          <cell r="F783">
            <v>0.14699999999999999</v>
          </cell>
          <cell r="G783">
            <v>0.33600000000000002</v>
          </cell>
          <cell r="H783">
            <v>0.38800000000000001</v>
          </cell>
        </row>
        <row r="784">
          <cell r="A784" t="str">
            <v>Northeast</v>
          </cell>
          <cell r="B784" t="str">
            <v>Hardwood</v>
          </cell>
          <cell r="C784" t="str">
            <v>Pulpwood</v>
          </cell>
          <cell r="D784">
            <v>75</v>
          </cell>
          <cell r="E784">
            <v>0.127</v>
          </cell>
          <cell r="F784">
            <v>0.14799999999999999</v>
          </cell>
          <cell r="G784">
            <v>0.33600000000000002</v>
          </cell>
          <cell r="H784">
            <v>0.38800000000000001</v>
          </cell>
        </row>
        <row r="785">
          <cell r="A785" t="str">
            <v>Northeast</v>
          </cell>
          <cell r="B785" t="str">
            <v>Hardwood</v>
          </cell>
          <cell r="C785" t="str">
            <v>Pulpwood</v>
          </cell>
          <cell r="D785">
            <v>76</v>
          </cell>
          <cell r="E785">
            <v>0.126</v>
          </cell>
          <cell r="F785">
            <v>0.14799999999999999</v>
          </cell>
          <cell r="G785">
            <v>0.33600000000000002</v>
          </cell>
          <cell r="H785">
            <v>0.38900000000000001</v>
          </cell>
        </row>
        <row r="786">
          <cell r="A786" t="str">
            <v>Northeast</v>
          </cell>
          <cell r="B786" t="str">
            <v>Hardwood</v>
          </cell>
          <cell r="C786" t="str">
            <v>Pulpwood</v>
          </cell>
          <cell r="D786">
            <v>77</v>
          </cell>
          <cell r="E786">
            <v>0.125</v>
          </cell>
          <cell r="F786">
            <v>0.14899999999999999</v>
          </cell>
          <cell r="G786">
            <v>0.33600000000000002</v>
          </cell>
          <cell r="H786">
            <v>0.39</v>
          </cell>
        </row>
        <row r="787">
          <cell r="A787" t="str">
            <v>Northeast</v>
          </cell>
          <cell r="B787" t="str">
            <v>Hardwood</v>
          </cell>
          <cell r="C787" t="str">
            <v>Pulpwood</v>
          </cell>
          <cell r="D787">
            <v>78</v>
          </cell>
          <cell r="E787">
            <v>0.124</v>
          </cell>
          <cell r="F787">
            <v>0.14899999999999999</v>
          </cell>
          <cell r="G787">
            <v>0.33600000000000002</v>
          </cell>
          <cell r="H787">
            <v>0.39</v>
          </cell>
        </row>
        <row r="788">
          <cell r="A788" t="str">
            <v>Northeast</v>
          </cell>
          <cell r="B788" t="str">
            <v>Hardwood</v>
          </cell>
          <cell r="C788" t="str">
            <v>Pulpwood</v>
          </cell>
          <cell r="D788">
            <v>79</v>
          </cell>
          <cell r="E788">
            <v>0.123</v>
          </cell>
          <cell r="F788">
            <v>0.15</v>
          </cell>
          <cell r="G788">
            <v>0.33600000000000002</v>
          </cell>
          <cell r="H788">
            <v>0.39100000000000001</v>
          </cell>
        </row>
        <row r="789">
          <cell r="A789" t="str">
            <v>Northeast</v>
          </cell>
          <cell r="B789" t="str">
            <v>Hardwood</v>
          </cell>
          <cell r="C789" t="str">
            <v>Pulpwood</v>
          </cell>
          <cell r="D789">
            <v>80</v>
          </cell>
          <cell r="E789">
            <v>0.122</v>
          </cell>
          <cell r="F789">
            <v>0.15</v>
          </cell>
          <cell r="G789">
            <v>0.33600000000000002</v>
          </cell>
          <cell r="H789">
            <v>0.39200000000000002</v>
          </cell>
        </row>
        <row r="790">
          <cell r="A790" t="str">
            <v>Northeast</v>
          </cell>
          <cell r="B790" t="str">
            <v>Hardwood</v>
          </cell>
          <cell r="C790" t="str">
            <v>Pulpwood</v>
          </cell>
          <cell r="D790">
            <v>81</v>
          </cell>
          <cell r="E790">
            <v>0.121</v>
          </cell>
          <cell r="F790">
            <v>0.15</v>
          </cell>
          <cell r="G790">
            <v>0.33600000000000002</v>
          </cell>
          <cell r="H790">
            <v>0.39200000000000002</v>
          </cell>
        </row>
        <row r="791">
          <cell r="A791" t="str">
            <v>Northeast</v>
          </cell>
          <cell r="B791" t="str">
            <v>Hardwood</v>
          </cell>
          <cell r="C791" t="str">
            <v>Pulpwood</v>
          </cell>
          <cell r="D791">
            <v>82</v>
          </cell>
          <cell r="E791">
            <v>0.12</v>
          </cell>
          <cell r="F791">
            <v>0.151</v>
          </cell>
          <cell r="G791">
            <v>0.33600000000000002</v>
          </cell>
          <cell r="H791">
            <v>0.39300000000000002</v>
          </cell>
        </row>
        <row r="792">
          <cell r="A792" t="str">
            <v>Northeast</v>
          </cell>
          <cell r="B792" t="str">
            <v>Hardwood</v>
          </cell>
          <cell r="C792" t="str">
            <v>Pulpwood</v>
          </cell>
          <cell r="D792">
            <v>83</v>
          </cell>
          <cell r="E792">
            <v>0.11899999999999999</v>
          </cell>
          <cell r="F792">
            <v>0.151</v>
          </cell>
          <cell r="G792">
            <v>0.33600000000000002</v>
          </cell>
          <cell r="H792">
            <v>0.39400000000000002</v>
          </cell>
        </row>
        <row r="793">
          <cell r="A793" t="str">
            <v>Northeast</v>
          </cell>
          <cell r="B793" t="str">
            <v>Hardwood</v>
          </cell>
          <cell r="C793" t="str">
            <v>Pulpwood</v>
          </cell>
          <cell r="D793">
            <v>84</v>
          </cell>
          <cell r="E793">
            <v>0.11799999999999999</v>
          </cell>
          <cell r="F793">
            <v>0.152</v>
          </cell>
          <cell r="G793">
            <v>0.33600000000000002</v>
          </cell>
          <cell r="H793">
            <v>0.39400000000000002</v>
          </cell>
        </row>
        <row r="794">
          <cell r="A794" t="str">
            <v>Northeast</v>
          </cell>
          <cell r="B794" t="str">
            <v>Hardwood</v>
          </cell>
          <cell r="C794" t="str">
            <v>Pulpwood</v>
          </cell>
          <cell r="D794">
            <v>85</v>
          </cell>
          <cell r="E794">
            <v>0.11700000000000001</v>
          </cell>
          <cell r="F794">
            <v>0.152</v>
          </cell>
          <cell r="G794">
            <v>0.33600000000000002</v>
          </cell>
          <cell r="H794">
            <v>0.39500000000000002</v>
          </cell>
        </row>
        <row r="795">
          <cell r="A795" t="str">
            <v>Northeast</v>
          </cell>
          <cell r="B795" t="str">
            <v>Hardwood</v>
          </cell>
          <cell r="C795" t="str">
            <v>Pulpwood</v>
          </cell>
          <cell r="D795">
            <v>86</v>
          </cell>
          <cell r="E795">
            <v>0.11600000000000001</v>
          </cell>
          <cell r="F795">
            <v>0.152</v>
          </cell>
          <cell r="G795">
            <v>0.33600000000000002</v>
          </cell>
          <cell r="H795">
            <v>0.39500000000000002</v>
          </cell>
        </row>
        <row r="796">
          <cell r="A796" t="str">
            <v>Northeast</v>
          </cell>
          <cell r="B796" t="str">
            <v>Hardwood</v>
          </cell>
          <cell r="C796" t="str">
            <v>Pulpwood</v>
          </cell>
          <cell r="D796">
            <v>87</v>
          </cell>
          <cell r="E796">
            <v>0.115</v>
          </cell>
          <cell r="F796">
            <v>0.153</v>
          </cell>
          <cell r="G796">
            <v>0.33600000000000002</v>
          </cell>
          <cell r="H796">
            <v>0.39600000000000002</v>
          </cell>
        </row>
        <row r="797">
          <cell r="A797" t="str">
            <v>Northeast</v>
          </cell>
          <cell r="B797" t="str">
            <v>Hardwood</v>
          </cell>
          <cell r="C797" t="str">
            <v>Pulpwood</v>
          </cell>
          <cell r="D797">
            <v>88</v>
          </cell>
          <cell r="E797">
            <v>0.114</v>
          </cell>
          <cell r="F797">
            <v>0.153</v>
          </cell>
          <cell r="G797">
            <v>0.33600000000000002</v>
          </cell>
          <cell r="H797">
            <v>0.39700000000000002</v>
          </cell>
        </row>
        <row r="798">
          <cell r="A798" t="str">
            <v>Northeast</v>
          </cell>
          <cell r="B798" t="str">
            <v>Hardwood</v>
          </cell>
          <cell r="C798" t="str">
            <v>Pulpwood</v>
          </cell>
          <cell r="D798">
            <v>89</v>
          </cell>
          <cell r="E798">
            <v>0.113</v>
          </cell>
          <cell r="F798">
            <v>0.154</v>
          </cell>
          <cell r="G798">
            <v>0.33600000000000002</v>
          </cell>
          <cell r="H798">
            <v>0.39700000000000002</v>
          </cell>
        </row>
        <row r="799">
          <cell r="A799" t="str">
            <v>Northeast</v>
          </cell>
          <cell r="B799" t="str">
            <v>Hardwood</v>
          </cell>
          <cell r="C799" t="str">
            <v>Pulpwood</v>
          </cell>
          <cell r="D799">
            <v>90</v>
          </cell>
          <cell r="E799">
            <v>0.112</v>
          </cell>
          <cell r="F799">
            <v>0.154</v>
          </cell>
          <cell r="G799">
            <v>0.33600000000000002</v>
          </cell>
          <cell r="H799">
            <v>0.39800000000000002</v>
          </cell>
        </row>
        <row r="800">
          <cell r="A800" t="str">
            <v>Northeast</v>
          </cell>
          <cell r="B800" t="str">
            <v>Hardwood</v>
          </cell>
          <cell r="C800" t="str">
            <v>Pulpwood</v>
          </cell>
          <cell r="D800">
            <v>91</v>
          </cell>
          <cell r="E800">
            <v>0.111</v>
          </cell>
          <cell r="F800">
            <v>0.154</v>
          </cell>
          <cell r="G800">
            <v>0.33600000000000002</v>
          </cell>
          <cell r="H800">
            <v>0.39800000000000002</v>
          </cell>
        </row>
        <row r="801">
          <cell r="A801" t="str">
            <v>Northeast</v>
          </cell>
          <cell r="B801" t="str">
            <v>Hardwood</v>
          </cell>
          <cell r="C801" t="str">
            <v>Pulpwood</v>
          </cell>
          <cell r="D801">
            <v>92</v>
          </cell>
          <cell r="E801">
            <v>0.11</v>
          </cell>
          <cell r="F801">
            <v>0.155</v>
          </cell>
          <cell r="G801">
            <v>0.33600000000000002</v>
          </cell>
          <cell r="H801">
            <v>0.39900000000000002</v>
          </cell>
        </row>
        <row r="802">
          <cell r="A802" t="str">
            <v>Northeast</v>
          </cell>
          <cell r="B802" t="str">
            <v>Hardwood</v>
          </cell>
          <cell r="C802" t="str">
            <v>Pulpwood</v>
          </cell>
          <cell r="D802">
            <v>93</v>
          </cell>
          <cell r="E802">
            <v>0.109</v>
          </cell>
          <cell r="F802">
            <v>0.155</v>
          </cell>
          <cell r="G802">
            <v>0.33600000000000002</v>
          </cell>
          <cell r="H802">
            <v>0.39900000000000002</v>
          </cell>
        </row>
        <row r="803">
          <cell r="A803" t="str">
            <v>Northeast</v>
          </cell>
          <cell r="B803" t="str">
            <v>Hardwood</v>
          </cell>
          <cell r="C803" t="str">
            <v>Pulpwood</v>
          </cell>
          <cell r="D803">
            <v>94</v>
          </cell>
          <cell r="E803">
            <v>0.108</v>
          </cell>
          <cell r="F803">
            <v>0.155</v>
          </cell>
          <cell r="G803">
            <v>0.33600000000000002</v>
          </cell>
          <cell r="H803">
            <v>0.4</v>
          </cell>
        </row>
        <row r="804">
          <cell r="A804" t="str">
            <v>Northeast</v>
          </cell>
          <cell r="B804" t="str">
            <v>Hardwood</v>
          </cell>
          <cell r="C804" t="str">
            <v>Pulpwood</v>
          </cell>
          <cell r="D804">
            <v>95</v>
          </cell>
          <cell r="E804">
            <v>0.108</v>
          </cell>
          <cell r="F804">
            <v>0.156</v>
          </cell>
          <cell r="G804">
            <v>0.33600000000000002</v>
          </cell>
          <cell r="H804">
            <v>0.4</v>
          </cell>
        </row>
        <row r="805">
          <cell r="A805" t="str">
            <v>Northeast</v>
          </cell>
          <cell r="B805" t="str">
            <v>Hardwood</v>
          </cell>
          <cell r="C805" t="str">
            <v>Pulpwood</v>
          </cell>
          <cell r="D805">
            <v>96</v>
          </cell>
          <cell r="E805">
            <v>0.107</v>
          </cell>
          <cell r="F805">
            <v>0.156</v>
          </cell>
          <cell r="G805">
            <v>0.33600000000000002</v>
          </cell>
          <cell r="H805">
            <v>0.40100000000000002</v>
          </cell>
        </row>
        <row r="806">
          <cell r="A806" t="str">
            <v>Northeast</v>
          </cell>
          <cell r="B806" t="str">
            <v>Hardwood</v>
          </cell>
          <cell r="C806" t="str">
            <v>Pulpwood</v>
          </cell>
          <cell r="D806">
            <v>97</v>
          </cell>
          <cell r="E806">
            <v>0.106</v>
          </cell>
          <cell r="F806">
            <v>0.157</v>
          </cell>
          <cell r="G806">
            <v>0.33600000000000002</v>
          </cell>
          <cell r="H806">
            <v>0.40100000000000002</v>
          </cell>
        </row>
        <row r="807">
          <cell r="A807" t="str">
            <v>Northeast</v>
          </cell>
          <cell r="B807" t="str">
            <v>Hardwood</v>
          </cell>
          <cell r="C807" t="str">
            <v>Pulpwood</v>
          </cell>
          <cell r="D807">
            <v>98</v>
          </cell>
          <cell r="E807">
            <v>0.105</v>
          </cell>
          <cell r="F807">
            <v>0.157</v>
          </cell>
          <cell r="G807">
            <v>0.33600000000000002</v>
          </cell>
          <cell r="H807">
            <v>0.40200000000000002</v>
          </cell>
        </row>
        <row r="808">
          <cell r="A808" t="str">
            <v>Northeast</v>
          </cell>
          <cell r="B808" t="str">
            <v>Hardwood</v>
          </cell>
          <cell r="C808" t="str">
            <v>Pulpwood</v>
          </cell>
          <cell r="D808">
            <v>99</v>
          </cell>
          <cell r="E808">
            <v>0.104</v>
          </cell>
          <cell r="F808">
            <v>0.157</v>
          </cell>
          <cell r="G808">
            <v>0.33600000000000002</v>
          </cell>
          <cell r="H808">
            <v>0.40200000000000002</v>
          </cell>
        </row>
        <row r="809">
          <cell r="A809" t="str">
            <v>Northeast</v>
          </cell>
          <cell r="B809" t="str">
            <v>Hardwood</v>
          </cell>
          <cell r="C809" t="str">
            <v>Pulpwood</v>
          </cell>
          <cell r="D809">
            <v>100</v>
          </cell>
          <cell r="E809">
            <v>0.10299999999999999</v>
          </cell>
          <cell r="F809">
            <v>0.158</v>
          </cell>
          <cell r="G809">
            <v>0.33600000000000002</v>
          </cell>
          <cell r="H809">
            <v>0.40300000000000002</v>
          </cell>
        </row>
        <row r="810">
          <cell r="A810" t="str">
            <v>Pacific Northwest; Eastside</v>
          </cell>
          <cell r="B810" t="str">
            <v>Softwood</v>
          </cell>
          <cell r="C810" t="str">
            <v>All</v>
          </cell>
          <cell r="D810">
            <v>0</v>
          </cell>
          <cell r="E810">
            <v>0.63700000000000001</v>
          </cell>
          <cell r="F810">
            <v>0</v>
          </cell>
          <cell r="G810">
            <v>0.19700000000000001</v>
          </cell>
          <cell r="H810">
            <v>0.16600000000000001</v>
          </cell>
        </row>
        <row r="811">
          <cell r="A811" t="str">
            <v>Pacific Northwest; Eastside</v>
          </cell>
          <cell r="B811" t="str">
            <v>Softwood</v>
          </cell>
          <cell r="C811" t="str">
            <v>All</v>
          </cell>
          <cell r="D811">
            <v>1</v>
          </cell>
          <cell r="E811">
            <v>0.60099999999999998</v>
          </cell>
          <cell r="F811">
            <v>1.6E-2</v>
          </cell>
          <cell r="G811">
            <v>0.20699999999999999</v>
          </cell>
          <cell r="H811">
            <v>0.17599999999999999</v>
          </cell>
        </row>
        <row r="812">
          <cell r="A812" t="str">
            <v>Pacific Northwest; Eastside</v>
          </cell>
          <cell r="B812" t="str">
            <v>Softwood</v>
          </cell>
          <cell r="C812" t="str">
            <v>All</v>
          </cell>
          <cell r="D812">
            <v>2</v>
          </cell>
          <cell r="E812">
            <v>0.56899999999999995</v>
          </cell>
          <cell r="F812">
            <v>3.1E-2</v>
          </cell>
          <cell r="G812">
            <v>0.215</v>
          </cell>
          <cell r="H812">
            <v>0.185</v>
          </cell>
        </row>
        <row r="813">
          <cell r="A813" t="str">
            <v>Pacific Northwest; Eastside</v>
          </cell>
          <cell r="B813" t="str">
            <v>Softwood</v>
          </cell>
          <cell r="C813" t="str">
            <v>All</v>
          </cell>
          <cell r="D813">
            <v>3</v>
          </cell>
          <cell r="E813">
            <v>0.54100000000000004</v>
          </cell>
          <cell r="F813">
            <v>4.2999999999999997E-2</v>
          </cell>
          <cell r="G813">
            <v>0.223</v>
          </cell>
          <cell r="H813">
            <v>0.192</v>
          </cell>
        </row>
        <row r="814">
          <cell r="A814" t="str">
            <v>Pacific Northwest; Eastside</v>
          </cell>
          <cell r="B814" t="str">
            <v>Softwood</v>
          </cell>
          <cell r="C814" t="str">
            <v>All</v>
          </cell>
          <cell r="D814">
            <v>4</v>
          </cell>
          <cell r="E814">
            <v>0.51600000000000001</v>
          </cell>
          <cell r="F814">
            <v>5.5E-2</v>
          </cell>
          <cell r="G814">
            <v>0.23</v>
          </cell>
          <cell r="H814">
            <v>0.19900000000000001</v>
          </cell>
        </row>
        <row r="815">
          <cell r="A815" t="str">
            <v>Pacific Northwest; Eastside</v>
          </cell>
          <cell r="B815" t="str">
            <v>Softwood</v>
          </cell>
          <cell r="C815" t="str">
            <v>All</v>
          </cell>
          <cell r="D815">
            <v>5</v>
          </cell>
          <cell r="E815">
            <v>0.49399999999999999</v>
          </cell>
          <cell r="F815">
            <v>6.5000000000000002E-2</v>
          </cell>
          <cell r="G815">
            <v>0.23599999999999999</v>
          </cell>
          <cell r="H815">
            <v>0.20499999999999999</v>
          </cell>
        </row>
        <row r="816">
          <cell r="A816" t="str">
            <v>Pacific Northwest; Eastside</v>
          </cell>
          <cell r="B816" t="str">
            <v>Softwood</v>
          </cell>
          <cell r="C816" t="str">
            <v>All</v>
          </cell>
          <cell r="D816">
            <v>6</v>
          </cell>
          <cell r="E816">
            <v>0.47299999999999998</v>
          </cell>
          <cell r="F816">
            <v>7.3999999999999996E-2</v>
          </cell>
          <cell r="G816">
            <v>0.24199999999999999</v>
          </cell>
          <cell r="H816">
            <v>0.21099999999999999</v>
          </cell>
        </row>
        <row r="817">
          <cell r="A817" t="str">
            <v>Pacific Northwest; Eastside</v>
          </cell>
          <cell r="B817" t="str">
            <v>Softwood</v>
          </cell>
          <cell r="C817" t="str">
            <v>All</v>
          </cell>
          <cell r="D817">
            <v>7</v>
          </cell>
          <cell r="E817">
            <v>0.45400000000000001</v>
          </cell>
          <cell r="F817">
            <v>8.3000000000000004E-2</v>
          </cell>
          <cell r="G817">
            <v>0.247</v>
          </cell>
          <cell r="H817">
            <v>0.216</v>
          </cell>
        </row>
        <row r="818">
          <cell r="A818" t="str">
            <v>Pacific Northwest; Eastside</v>
          </cell>
          <cell r="B818" t="str">
            <v>Softwood</v>
          </cell>
          <cell r="C818" t="str">
            <v>All</v>
          </cell>
          <cell r="D818">
            <v>8</v>
          </cell>
          <cell r="E818">
            <v>0.437</v>
          </cell>
          <cell r="F818">
            <v>0.09</v>
          </cell>
          <cell r="G818">
            <v>0.251</v>
          </cell>
          <cell r="H818">
            <v>0.221</v>
          </cell>
        </row>
        <row r="819">
          <cell r="A819" t="str">
            <v>Pacific Northwest; Eastside</v>
          </cell>
          <cell r="B819" t="str">
            <v>Softwood</v>
          </cell>
          <cell r="C819" t="str">
            <v>All</v>
          </cell>
          <cell r="D819">
            <v>9</v>
          </cell>
          <cell r="E819">
            <v>0.42</v>
          </cell>
          <cell r="F819">
            <v>9.8000000000000004E-2</v>
          </cell>
          <cell r="G819">
            <v>0.25600000000000001</v>
          </cell>
          <cell r="H819">
            <v>0.22600000000000001</v>
          </cell>
        </row>
        <row r="820">
          <cell r="A820" t="str">
            <v>Pacific Northwest; Eastside</v>
          </cell>
          <cell r="B820" t="str">
            <v>Softwood</v>
          </cell>
          <cell r="C820" t="str">
            <v>All</v>
          </cell>
          <cell r="D820">
            <v>10</v>
          </cell>
          <cell r="E820">
            <v>0.40500000000000003</v>
          </cell>
          <cell r="F820">
            <v>0.104</v>
          </cell>
          <cell r="G820">
            <v>0.26</v>
          </cell>
          <cell r="H820">
            <v>0.23100000000000001</v>
          </cell>
        </row>
        <row r="821">
          <cell r="A821" t="str">
            <v>Pacific Northwest; Eastside</v>
          </cell>
          <cell r="B821" t="str">
            <v>Softwood</v>
          </cell>
          <cell r="C821" t="str">
            <v>All</v>
          </cell>
          <cell r="D821">
            <v>11</v>
          </cell>
          <cell r="E821">
            <v>0.39200000000000002</v>
          </cell>
          <cell r="F821">
            <v>0.11</v>
          </cell>
          <cell r="G821">
            <v>0.26300000000000001</v>
          </cell>
          <cell r="H821">
            <v>0.23499999999999999</v>
          </cell>
        </row>
        <row r="822">
          <cell r="A822" t="str">
            <v>Pacific Northwest; Eastside</v>
          </cell>
          <cell r="B822" t="str">
            <v>Softwood</v>
          </cell>
          <cell r="C822" t="str">
            <v>All</v>
          </cell>
          <cell r="D822">
            <v>12</v>
          </cell>
          <cell r="E822">
            <v>0.38</v>
          </cell>
          <cell r="F822">
            <v>0.115</v>
          </cell>
          <cell r="G822">
            <v>0.26700000000000002</v>
          </cell>
          <cell r="H822">
            <v>0.23799999999999999</v>
          </cell>
        </row>
        <row r="823">
          <cell r="A823" t="str">
            <v>Pacific Northwest; Eastside</v>
          </cell>
          <cell r="B823" t="str">
            <v>Softwood</v>
          </cell>
          <cell r="C823" t="str">
            <v>All</v>
          </cell>
          <cell r="D823">
            <v>13</v>
          </cell>
          <cell r="E823">
            <v>0.36899999999999999</v>
          </cell>
          <cell r="F823">
            <v>0.12</v>
          </cell>
          <cell r="G823">
            <v>0.26900000000000002</v>
          </cell>
          <cell r="H823">
            <v>0.24199999999999999</v>
          </cell>
        </row>
        <row r="824">
          <cell r="A824" t="str">
            <v>Pacific Northwest; Eastside</v>
          </cell>
          <cell r="B824" t="str">
            <v>Softwood</v>
          </cell>
          <cell r="C824" t="str">
            <v>All</v>
          </cell>
          <cell r="D824">
            <v>14</v>
          </cell>
          <cell r="E824">
            <v>0.36</v>
          </cell>
          <cell r="F824">
            <v>0.124</v>
          </cell>
          <cell r="G824">
            <v>0.27200000000000002</v>
          </cell>
          <cell r="H824">
            <v>0.245</v>
          </cell>
        </row>
        <row r="825">
          <cell r="A825" t="str">
            <v>Pacific Northwest; Eastside</v>
          </cell>
          <cell r="B825" t="str">
            <v>Softwood</v>
          </cell>
          <cell r="C825" t="str">
            <v>All</v>
          </cell>
          <cell r="D825">
            <v>15</v>
          </cell>
          <cell r="E825">
            <v>0.35099999999999998</v>
          </cell>
          <cell r="F825">
            <v>0.127</v>
          </cell>
          <cell r="G825">
            <v>0.27400000000000002</v>
          </cell>
          <cell r="H825">
            <v>0.248</v>
          </cell>
        </row>
        <row r="826">
          <cell r="A826" t="str">
            <v>Pacific Northwest; Eastside</v>
          </cell>
          <cell r="B826" t="str">
            <v>Softwood</v>
          </cell>
          <cell r="C826" t="str">
            <v>All</v>
          </cell>
          <cell r="D826">
            <v>16</v>
          </cell>
          <cell r="E826">
            <v>0.34300000000000003</v>
          </cell>
          <cell r="F826">
            <v>0.13100000000000001</v>
          </cell>
          <cell r="G826">
            <v>0.27600000000000002</v>
          </cell>
          <cell r="H826">
            <v>0.25</v>
          </cell>
        </row>
        <row r="827">
          <cell r="A827" t="str">
            <v>Pacific Northwest; Eastside</v>
          </cell>
          <cell r="B827" t="str">
            <v>Softwood</v>
          </cell>
          <cell r="C827" t="str">
            <v>All</v>
          </cell>
          <cell r="D827">
            <v>17</v>
          </cell>
          <cell r="E827">
            <v>0.33500000000000002</v>
          </cell>
          <cell r="F827">
            <v>0.13400000000000001</v>
          </cell>
          <cell r="G827">
            <v>0.27800000000000002</v>
          </cell>
          <cell r="H827">
            <v>0.253</v>
          </cell>
        </row>
        <row r="828">
          <cell r="A828" t="str">
            <v>Pacific Northwest; Eastside</v>
          </cell>
          <cell r="B828" t="str">
            <v>Softwood</v>
          </cell>
          <cell r="C828" t="str">
            <v>All</v>
          </cell>
          <cell r="D828">
            <v>18</v>
          </cell>
          <cell r="E828">
            <v>0.32800000000000001</v>
          </cell>
          <cell r="F828">
            <v>0.13700000000000001</v>
          </cell>
          <cell r="G828">
            <v>0.27900000000000003</v>
          </cell>
          <cell r="H828">
            <v>0.255</v>
          </cell>
        </row>
        <row r="829">
          <cell r="A829" t="str">
            <v>Pacific Northwest; Eastside</v>
          </cell>
          <cell r="B829" t="str">
            <v>Softwood</v>
          </cell>
          <cell r="C829" t="str">
            <v>All</v>
          </cell>
          <cell r="D829">
            <v>19</v>
          </cell>
          <cell r="E829">
            <v>0.32100000000000001</v>
          </cell>
          <cell r="F829">
            <v>0.14000000000000001</v>
          </cell>
          <cell r="G829">
            <v>0.28100000000000003</v>
          </cell>
          <cell r="H829">
            <v>0.25800000000000001</v>
          </cell>
        </row>
        <row r="830">
          <cell r="A830" t="str">
            <v>Pacific Northwest; Eastside</v>
          </cell>
          <cell r="B830" t="str">
            <v>Softwood</v>
          </cell>
          <cell r="C830" t="str">
            <v>All</v>
          </cell>
          <cell r="D830">
            <v>20</v>
          </cell>
          <cell r="E830">
            <v>0.315</v>
          </cell>
          <cell r="F830">
            <v>0.14299999999999999</v>
          </cell>
          <cell r="G830">
            <v>0.28299999999999997</v>
          </cell>
          <cell r="H830">
            <v>0.26</v>
          </cell>
        </row>
        <row r="831">
          <cell r="A831" t="str">
            <v>Pacific Northwest; Eastside</v>
          </cell>
          <cell r="B831" t="str">
            <v>Softwood</v>
          </cell>
          <cell r="C831" t="str">
            <v>All</v>
          </cell>
          <cell r="D831">
            <v>21</v>
          </cell>
          <cell r="E831">
            <v>0.309</v>
          </cell>
          <cell r="F831">
            <v>0.14499999999999999</v>
          </cell>
          <cell r="G831">
            <v>0.28399999999999997</v>
          </cell>
          <cell r="H831">
            <v>0.26200000000000001</v>
          </cell>
        </row>
        <row r="832">
          <cell r="A832" t="str">
            <v>Pacific Northwest; Eastside</v>
          </cell>
          <cell r="B832" t="str">
            <v>Softwood</v>
          </cell>
          <cell r="C832" t="str">
            <v>All</v>
          </cell>
          <cell r="D832">
            <v>22</v>
          </cell>
          <cell r="E832">
            <v>0.30299999999999999</v>
          </cell>
          <cell r="F832">
            <v>0.14799999999999999</v>
          </cell>
          <cell r="G832">
            <v>0.28499999999999998</v>
          </cell>
          <cell r="H832">
            <v>0.26400000000000001</v>
          </cell>
        </row>
        <row r="833">
          <cell r="A833" t="str">
            <v>Pacific Northwest; Eastside</v>
          </cell>
          <cell r="B833" t="str">
            <v>Softwood</v>
          </cell>
          <cell r="C833" t="str">
            <v>All</v>
          </cell>
          <cell r="D833">
            <v>23</v>
          </cell>
          <cell r="E833">
            <v>0.29699999999999999</v>
          </cell>
          <cell r="F833">
            <v>0.15</v>
          </cell>
          <cell r="G833">
            <v>0.28699999999999998</v>
          </cell>
          <cell r="H833">
            <v>0.26600000000000001</v>
          </cell>
        </row>
        <row r="834">
          <cell r="A834" t="str">
            <v>Pacific Northwest; Eastside</v>
          </cell>
          <cell r="B834" t="str">
            <v>Softwood</v>
          </cell>
          <cell r="C834" t="str">
            <v>All</v>
          </cell>
          <cell r="D834">
            <v>24</v>
          </cell>
          <cell r="E834">
            <v>0.29199999999999998</v>
          </cell>
          <cell r="F834">
            <v>0.152</v>
          </cell>
          <cell r="G834">
            <v>0.28799999999999998</v>
          </cell>
          <cell r="H834">
            <v>0.26800000000000002</v>
          </cell>
        </row>
        <row r="835">
          <cell r="A835" t="str">
            <v>Pacific Northwest; Eastside</v>
          </cell>
          <cell r="B835" t="str">
            <v>Softwood</v>
          </cell>
          <cell r="C835" t="str">
            <v>All</v>
          </cell>
          <cell r="D835">
            <v>25</v>
          </cell>
          <cell r="E835">
            <v>0.28699999999999998</v>
          </cell>
          <cell r="F835">
            <v>0.154</v>
          </cell>
          <cell r="G835">
            <v>0.28899999999999998</v>
          </cell>
          <cell r="H835">
            <v>0.27</v>
          </cell>
        </row>
        <row r="836">
          <cell r="A836" t="str">
            <v>Pacific Northwest; Eastside</v>
          </cell>
          <cell r="B836" t="str">
            <v>Softwood</v>
          </cell>
          <cell r="C836" t="str">
            <v>All</v>
          </cell>
          <cell r="D836">
            <v>26</v>
          </cell>
          <cell r="E836">
            <v>0.28199999999999997</v>
          </cell>
          <cell r="F836">
            <v>0.156</v>
          </cell>
          <cell r="G836">
            <v>0.28999999999999998</v>
          </cell>
          <cell r="H836">
            <v>0.27200000000000002</v>
          </cell>
        </row>
        <row r="837">
          <cell r="A837" t="str">
            <v>Pacific Northwest; Eastside</v>
          </cell>
          <cell r="B837" t="str">
            <v>Softwood</v>
          </cell>
          <cell r="C837" t="str">
            <v>All</v>
          </cell>
          <cell r="D837">
            <v>27</v>
          </cell>
          <cell r="E837">
            <v>0.27800000000000002</v>
          </cell>
          <cell r="F837">
            <v>0.158</v>
          </cell>
          <cell r="G837">
            <v>0.29099999999999998</v>
          </cell>
          <cell r="H837">
            <v>0.27400000000000002</v>
          </cell>
        </row>
        <row r="838">
          <cell r="A838" t="str">
            <v>Pacific Northwest; Eastside</v>
          </cell>
          <cell r="B838" t="str">
            <v>Softwood</v>
          </cell>
          <cell r="C838" t="str">
            <v>All</v>
          </cell>
          <cell r="D838">
            <v>28</v>
          </cell>
          <cell r="E838">
            <v>0.27300000000000002</v>
          </cell>
          <cell r="F838">
            <v>0.159</v>
          </cell>
          <cell r="G838">
            <v>0.29199999999999998</v>
          </cell>
          <cell r="H838">
            <v>0.27600000000000002</v>
          </cell>
        </row>
        <row r="839">
          <cell r="A839" t="str">
            <v>Pacific Northwest; Eastside</v>
          </cell>
          <cell r="B839" t="str">
            <v>Softwood</v>
          </cell>
          <cell r="C839" t="str">
            <v>All</v>
          </cell>
          <cell r="D839">
            <v>29</v>
          </cell>
          <cell r="E839">
            <v>0.26900000000000002</v>
          </cell>
          <cell r="F839">
            <v>0.161</v>
          </cell>
          <cell r="G839">
            <v>0.29299999999999998</v>
          </cell>
          <cell r="H839">
            <v>0.27700000000000002</v>
          </cell>
        </row>
        <row r="840">
          <cell r="A840" t="str">
            <v>Pacific Northwest; Eastside</v>
          </cell>
          <cell r="B840" t="str">
            <v>Softwood</v>
          </cell>
          <cell r="C840" t="str">
            <v>All</v>
          </cell>
          <cell r="D840">
            <v>30</v>
          </cell>
          <cell r="E840">
            <v>0.26400000000000001</v>
          </cell>
          <cell r="F840">
            <v>0.16300000000000001</v>
          </cell>
          <cell r="G840">
            <v>0.29399999999999998</v>
          </cell>
          <cell r="H840">
            <v>0.27900000000000003</v>
          </cell>
        </row>
        <row r="841">
          <cell r="A841" t="str">
            <v>Pacific Northwest; Eastside</v>
          </cell>
          <cell r="B841" t="str">
            <v>Softwood</v>
          </cell>
          <cell r="C841" t="str">
            <v>All</v>
          </cell>
          <cell r="D841">
            <v>31</v>
          </cell>
          <cell r="E841">
            <v>0.26</v>
          </cell>
          <cell r="F841">
            <v>0.16400000000000001</v>
          </cell>
          <cell r="G841">
            <v>0.29499999999999998</v>
          </cell>
          <cell r="H841">
            <v>0.28100000000000003</v>
          </cell>
        </row>
        <row r="842">
          <cell r="A842" t="str">
            <v>Pacific Northwest; Eastside</v>
          </cell>
          <cell r="B842" t="str">
            <v>Softwood</v>
          </cell>
          <cell r="C842" t="str">
            <v>All</v>
          </cell>
          <cell r="D842">
            <v>32</v>
          </cell>
          <cell r="E842">
            <v>0.25600000000000001</v>
          </cell>
          <cell r="F842">
            <v>0.16600000000000001</v>
          </cell>
          <cell r="G842">
            <v>0.29599999999999999</v>
          </cell>
          <cell r="H842">
            <v>0.28199999999999997</v>
          </cell>
        </row>
        <row r="843">
          <cell r="A843" t="str">
            <v>Pacific Northwest; Eastside</v>
          </cell>
          <cell r="B843" t="str">
            <v>Softwood</v>
          </cell>
          <cell r="C843" t="str">
            <v>All</v>
          </cell>
          <cell r="D843">
            <v>33</v>
          </cell>
          <cell r="E843">
            <v>0.252</v>
          </cell>
          <cell r="F843">
            <v>0.16700000000000001</v>
          </cell>
          <cell r="G843">
            <v>0.29599999999999999</v>
          </cell>
          <cell r="H843">
            <v>0.28399999999999997</v>
          </cell>
        </row>
        <row r="844">
          <cell r="A844" t="str">
            <v>Pacific Northwest; Eastside</v>
          </cell>
          <cell r="B844" t="str">
            <v>Softwood</v>
          </cell>
          <cell r="C844" t="str">
            <v>All</v>
          </cell>
          <cell r="D844">
            <v>34</v>
          </cell>
          <cell r="E844">
            <v>0.248</v>
          </cell>
          <cell r="F844">
            <v>0.16900000000000001</v>
          </cell>
          <cell r="G844">
            <v>0.29699999999999999</v>
          </cell>
          <cell r="H844">
            <v>0.28499999999999998</v>
          </cell>
        </row>
        <row r="845">
          <cell r="A845" t="str">
            <v>Pacific Northwest; Eastside</v>
          </cell>
          <cell r="B845" t="str">
            <v>Softwood</v>
          </cell>
          <cell r="C845" t="str">
            <v>All</v>
          </cell>
          <cell r="D845">
            <v>35</v>
          </cell>
          <cell r="E845">
            <v>0.245</v>
          </cell>
          <cell r="F845">
            <v>0.17</v>
          </cell>
          <cell r="G845">
            <v>0.29799999999999999</v>
          </cell>
          <cell r="H845">
            <v>0.28699999999999998</v>
          </cell>
        </row>
        <row r="846">
          <cell r="A846" t="str">
            <v>Pacific Northwest; Eastside</v>
          </cell>
          <cell r="B846" t="str">
            <v>Softwood</v>
          </cell>
          <cell r="C846" t="str">
            <v>All</v>
          </cell>
          <cell r="D846">
            <v>36</v>
          </cell>
          <cell r="E846">
            <v>0.24099999999999999</v>
          </cell>
          <cell r="F846">
            <v>0.17199999999999999</v>
          </cell>
          <cell r="G846">
            <v>0.29899999999999999</v>
          </cell>
          <cell r="H846">
            <v>0.28899999999999998</v>
          </cell>
        </row>
        <row r="847">
          <cell r="A847" t="str">
            <v>Pacific Northwest; Eastside</v>
          </cell>
          <cell r="B847" t="str">
            <v>Softwood</v>
          </cell>
          <cell r="C847" t="str">
            <v>All</v>
          </cell>
          <cell r="D847">
            <v>37</v>
          </cell>
          <cell r="E847">
            <v>0.23799999999999999</v>
          </cell>
          <cell r="F847">
            <v>0.17299999999999999</v>
          </cell>
          <cell r="G847">
            <v>0.29899999999999999</v>
          </cell>
          <cell r="H847">
            <v>0.28999999999999998</v>
          </cell>
        </row>
        <row r="848">
          <cell r="A848" t="str">
            <v>Pacific Northwest; Eastside</v>
          </cell>
          <cell r="B848" t="str">
            <v>Softwood</v>
          </cell>
          <cell r="C848" t="str">
            <v>All</v>
          </cell>
          <cell r="D848">
            <v>38</v>
          </cell>
          <cell r="E848">
            <v>0.23400000000000001</v>
          </cell>
          <cell r="F848">
            <v>0.17399999999999999</v>
          </cell>
          <cell r="G848">
            <v>0.3</v>
          </cell>
          <cell r="H848">
            <v>0.29099999999999998</v>
          </cell>
        </row>
        <row r="849">
          <cell r="A849" t="str">
            <v>Pacific Northwest; Eastside</v>
          </cell>
          <cell r="B849" t="str">
            <v>Softwood</v>
          </cell>
          <cell r="C849" t="str">
            <v>All</v>
          </cell>
          <cell r="D849">
            <v>39</v>
          </cell>
          <cell r="E849">
            <v>0.23100000000000001</v>
          </cell>
          <cell r="F849">
            <v>0.17599999999999999</v>
          </cell>
          <cell r="G849">
            <v>0.30099999999999999</v>
          </cell>
          <cell r="H849">
            <v>0.29299999999999998</v>
          </cell>
        </row>
        <row r="850">
          <cell r="A850" t="str">
            <v>Pacific Northwest; Eastside</v>
          </cell>
          <cell r="B850" t="str">
            <v>Softwood</v>
          </cell>
          <cell r="C850" t="str">
            <v>All</v>
          </cell>
          <cell r="D850">
            <v>40</v>
          </cell>
          <cell r="E850">
            <v>0.22800000000000001</v>
          </cell>
          <cell r="F850">
            <v>0.17699999999999999</v>
          </cell>
          <cell r="G850">
            <v>0.30099999999999999</v>
          </cell>
          <cell r="H850">
            <v>0.29399999999999998</v>
          </cell>
        </row>
        <row r="851">
          <cell r="A851" t="str">
            <v>Pacific Northwest; Eastside</v>
          </cell>
          <cell r="B851" t="str">
            <v>Softwood</v>
          </cell>
          <cell r="C851" t="str">
            <v>All</v>
          </cell>
          <cell r="D851">
            <v>41</v>
          </cell>
          <cell r="E851">
            <v>0.22500000000000001</v>
          </cell>
          <cell r="F851">
            <v>0.17799999999999999</v>
          </cell>
          <cell r="G851">
            <v>0.30199999999999999</v>
          </cell>
          <cell r="H851">
            <v>0.29599999999999999</v>
          </cell>
        </row>
        <row r="852">
          <cell r="A852" t="str">
            <v>Pacific Northwest; Eastside</v>
          </cell>
          <cell r="B852" t="str">
            <v>Softwood</v>
          </cell>
          <cell r="C852" t="str">
            <v>All</v>
          </cell>
          <cell r="D852">
            <v>42</v>
          </cell>
          <cell r="E852">
            <v>0.221</v>
          </cell>
          <cell r="F852">
            <v>0.17899999999999999</v>
          </cell>
          <cell r="G852">
            <v>0.30199999999999999</v>
          </cell>
          <cell r="H852">
            <v>0.29699999999999999</v>
          </cell>
        </row>
        <row r="853">
          <cell r="A853" t="str">
            <v>Pacific Northwest; Eastside</v>
          </cell>
          <cell r="B853" t="str">
            <v>Softwood</v>
          </cell>
          <cell r="C853" t="str">
            <v>All</v>
          </cell>
          <cell r="D853">
            <v>43</v>
          </cell>
          <cell r="E853">
            <v>0.218</v>
          </cell>
          <cell r="F853">
            <v>0.18</v>
          </cell>
          <cell r="G853">
            <v>0.30299999999999999</v>
          </cell>
          <cell r="H853">
            <v>0.29799999999999999</v>
          </cell>
        </row>
        <row r="854">
          <cell r="A854" t="str">
            <v>Pacific Northwest; Eastside</v>
          </cell>
          <cell r="B854" t="str">
            <v>Softwood</v>
          </cell>
          <cell r="C854" t="str">
            <v>All</v>
          </cell>
          <cell r="D854">
            <v>44</v>
          </cell>
          <cell r="E854">
            <v>0.215</v>
          </cell>
          <cell r="F854">
            <v>0.18099999999999999</v>
          </cell>
          <cell r="G854">
            <v>0.30299999999999999</v>
          </cell>
          <cell r="H854">
            <v>0.3</v>
          </cell>
        </row>
        <row r="855">
          <cell r="A855" t="str">
            <v>Pacific Northwest; Eastside</v>
          </cell>
          <cell r="B855" t="str">
            <v>Softwood</v>
          </cell>
          <cell r="C855" t="str">
            <v>All</v>
          </cell>
          <cell r="D855">
            <v>45</v>
          </cell>
          <cell r="E855">
            <v>0.21299999999999999</v>
          </cell>
          <cell r="F855">
            <v>0.182</v>
          </cell>
          <cell r="G855">
            <v>0.30399999999999999</v>
          </cell>
          <cell r="H855">
            <v>0.30099999999999999</v>
          </cell>
        </row>
        <row r="856">
          <cell r="A856" t="str">
            <v>Pacific Northwest; Eastside</v>
          </cell>
          <cell r="B856" t="str">
            <v>Softwood</v>
          </cell>
          <cell r="C856" t="str">
            <v>All</v>
          </cell>
          <cell r="D856">
            <v>46</v>
          </cell>
          <cell r="E856">
            <v>0.21</v>
          </cell>
          <cell r="F856">
            <v>0.184</v>
          </cell>
          <cell r="G856">
            <v>0.30399999999999999</v>
          </cell>
          <cell r="H856">
            <v>0.30199999999999999</v>
          </cell>
        </row>
        <row r="857">
          <cell r="A857" t="str">
            <v>Pacific Northwest; Eastside</v>
          </cell>
          <cell r="B857" t="str">
            <v>Softwood</v>
          </cell>
          <cell r="C857" t="str">
            <v>All</v>
          </cell>
          <cell r="D857">
            <v>47</v>
          </cell>
          <cell r="E857">
            <v>0.20699999999999999</v>
          </cell>
          <cell r="F857">
            <v>0.185</v>
          </cell>
          <cell r="G857">
            <v>0.30499999999999999</v>
          </cell>
          <cell r="H857">
            <v>0.30399999999999999</v>
          </cell>
        </row>
        <row r="858">
          <cell r="A858" t="str">
            <v>Pacific Northwest; Eastside</v>
          </cell>
          <cell r="B858" t="str">
            <v>Softwood</v>
          </cell>
          <cell r="C858" t="str">
            <v>All</v>
          </cell>
          <cell r="D858">
            <v>48</v>
          </cell>
          <cell r="E858">
            <v>0.20399999999999999</v>
          </cell>
          <cell r="F858">
            <v>0.186</v>
          </cell>
          <cell r="G858">
            <v>0.30499999999999999</v>
          </cell>
          <cell r="H858">
            <v>0.30499999999999999</v>
          </cell>
        </row>
        <row r="859">
          <cell r="A859" t="str">
            <v>Pacific Northwest; Eastside</v>
          </cell>
          <cell r="B859" t="str">
            <v>Softwood</v>
          </cell>
          <cell r="C859" t="str">
            <v>All</v>
          </cell>
          <cell r="D859">
            <v>49</v>
          </cell>
          <cell r="E859">
            <v>0.20200000000000001</v>
          </cell>
          <cell r="F859">
            <v>0.187</v>
          </cell>
          <cell r="G859">
            <v>0.30599999999999999</v>
          </cell>
          <cell r="H859">
            <v>0.30599999999999999</v>
          </cell>
        </row>
        <row r="860">
          <cell r="A860" t="str">
            <v>Pacific Northwest; Eastside</v>
          </cell>
          <cell r="B860" t="str">
            <v>Softwood</v>
          </cell>
          <cell r="C860" t="str">
            <v>All</v>
          </cell>
          <cell r="D860">
            <v>50</v>
          </cell>
          <cell r="E860">
            <v>0.19900000000000001</v>
          </cell>
          <cell r="F860">
            <v>0.188</v>
          </cell>
          <cell r="G860">
            <v>0.30599999999999999</v>
          </cell>
          <cell r="H860">
            <v>0.307</v>
          </cell>
        </row>
        <row r="861">
          <cell r="A861" t="str">
            <v>Pacific Northwest; Eastside</v>
          </cell>
          <cell r="B861" t="str">
            <v>Softwood</v>
          </cell>
          <cell r="C861" t="str">
            <v>All</v>
          </cell>
          <cell r="D861">
            <v>51</v>
          </cell>
          <cell r="E861">
            <v>0.19700000000000001</v>
          </cell>
          <cell r="F861">
            <v>0.188</v>
          </cell>
          <cell r="G861">
            <v>0.30599999999999999</v>
          </cell>
          <cell r="H861">
            <v>0.308</v>
          </cell>
        </row>
        <row r="862">
          <cell r="A862" t="str">
            <v>Pacific Northwest; Eastside</v>
          </cell>
          <cell r="B862" t="str">
            <v>Softwood</v>
          </cell>
          <cell r="C862" t="str">
            <v>All</v>
          </cell>
          <cell r="D862">
            <v>52</v>
          </cell>
          <cell r="E862">
            <v>0.19400000000000001</v>
          </cell>
          <cell r="F862">
            <v>0.189</v>
          </cell>
          <cell r="G862">
            <v>0.307</v>
          </cell>
          <cell r="H862">
            <v>0.31</v>
          </cell>
        </row>
        <row r="863">
          <cell r="A863" t="str">
            <v>Pacific Northwest; Eastside</v>
          </cell>
          <cell r="B863" t="str">
            <v>Softwood</v>
          </cell>
          <cell r="C863" t="str">
            <v>All</v>
          </cell>
          <cell r="D863">
            <v>53</v>
          </cell>
          <cell r="E863">
            <v>0.192</v>
          </cell>
          <cell r="F863">
            <v>0.19</v>
          </cell>
          <cell r="G863">
            <v>0.307</v>
          </cell>
          <cell r="H863">
            <v>0.311</v>
          </cell>
        </row>
        <row r="864">
          <cell r="A864" t="str">
            <v>Pacific Northwest; Eastside</v>
          </cell>
          <cell r="B864" t="str">
            <v>Softwood</v>
          </cell>
          <cell r="C864" t="str">
            <v>All</v>
          </cell>
          <cell r="D864">
            <v>54</v>
          </cell>
          <cell r="E864">
            <v>0.19</v>
          </cell>
          <cell r="F864">
            <v>0.191</v>
          </cell>
          <cell r="G864">
            <v>0.307</v>
          </cell>
          <cell r="H864">
            <v>0.312</v>
          </cell>
        </row>
        <row r="865">
          <cell r="A865" t="str">
            <v>Pacific Northwest; Eastside</v>
          </cell>
          <cell r="B865" t="str">
            <v>Softwood</v>
          </cell>
          <cell r="C865" t="str">
            <v>All</v>
          </cell>
          <cell r="D865">
            <v>55</v>
          </cell>
          <cell r="E865">
            <v>0.187</v>
          </cell>
          <cell r="F865">
            <v>0.192</v>
          </cell>
          <cell r="G865">
            <v>0.308</v>
          </cell>
          <cell r="H865">
            <v>0.313</v>
          </cell>
        </row>
        <row r="866">
          <cell r="A866" t="str">
            <v>Pacific Northwest; Eastside</v>
          </cell>
          <cell r="B866" t="str">
            <v>Softwood</v>
          </cell>
          <cell r="C866" t="str">
            <v>All</v>
          </cell>
          <cell r="D866">
            <v>56</v>
          </cell>
          <cell r="E866">
            <v>0.185</v>
          </cell>
          <cell r="F866">
            <v>0.193</v>
          </cell>
          <cell r="G866">
            <v>0.308</v>
          </cell>
          <cell r="H866">
            <v>0.314</v>
          </cell>
        </row>
        <row r="867">
          <cell r="A867" t="str">
            <v>Pacific Northwest; Eastside</v>
          </cell>
          <cell r="B867" t="str">
            <v>Softwood</v>
          </cell>
          <cell r="C867" t="str">
            <v>All</v>
          </cell>
          <cell r="D867">
            <v>57</v>
          </cell>
          <cell r="E867">
            <v>0.183</v>
          </cell>
          <cell r="F867">
            <v>0.19400000000000001</v>
          </cell>
          <cell r="G867">
            <v>0.308</v>
          </cell>
          <cell r="H867">
            <v>0.315</v>
          </cell>
        </row>
        <row r="868">
          <cell r="A868" t="str">
            <v>Pacific Northwest; Eastside</v>
          </cell>
          <cell r="B868" t="str">
            <v>Softwood</v>
          </cell>
          <cell r="C868" t="str">
            <v>All</v>
          </cell>
          <cell r="D868">
            <v>58</v>
          </cell>
          <cell r="E868">
            <v>0.18099999999999999</v>
          </cell>
          <cell r="F868">
            <v>0.19500000000000001</v>
          </cell>
          <cell r="G868">
            <v>0.309</v>
          </cell>
          <cell r="H868">
            <v>0.316</v>
          </cell>
        </row>
        <row r="869">
          <cell r="A869" t="str">
            <v>Pacific Northwest; Eastside</v>
          </cell>
          <cell r="B869" t="str">
            <v>Softwood</v>
          </cell>
          <cell r="C869" t="str">
            <v>All</v>
          </cell>
          <cell r="D869">
            <v>59</v>
          </cell>
          <cell r="E869">
            <v>0.17799999999999999</v>
          </cell>
          <cell r="F869">
            <v>0.19500000000000001</v>
          </cell>
          <cell r="G869">
            <v>0.309</v>
          </cell>
          <cell r="H869">
            <v>0.317</v>
          </cell>
        </row>
        <row r="870">
          <cell r="A870" t="str">
            <v>Pacific Northwest; Eastside</v>
          </cell>
          <cell r="B870" t="str">
            <v>Softwood</v>
          </cell>
          <cell r="C870" t="str">
            <v>All</v>
          </cell>
          <cell r="D870">
            <v>60</v>
          </cell>
          <cell r="E870">
            <v>0.17599999999999999</v>
          </cell>
          <cell r="F870">
            <v>0.19600000000000001</v>
          </cell>
          <cell r="G870">
            <v>0.309</v>
          </cell>
          <cell r="H870">
            <v>0.318</v>
          </cell>
        </row>
        <row r="871">
          <cell r="A871" t="str">
            <v>Pacific Northwest; Eastside</v>
          </cell>
          <cell r="B871" t="str">
            <v>Softwood</v>
          </cell>
          <cell r="C871" t="str">
            <v>All</v>
          </cell>
          <cell r="D871">
            <v>61</v>
          </cell>
          <cell r="E871">
            <v>0.17399999999999999</v>
          </cell>
          <cell r="F871">
            <v>0.19700000000000001</v>
          </cell>
          <cell r="G871">
            <v>0.309</v>
          </cell>
          <cell r="H871">
            <v>0.31900000000000001</v>
          </cell>
        </row>
        <row r="872">
          <cell r="A872" t="str">
            <v>Pacific Northwest; Eastside</v>
          </cell>
          <cell r="B872" t="str">
            <v>Softwood</v>
          </cell>
          <cell r="C872" t="str">
            <v>All</v>
          </cell>
          <cell r="D872">
            <v>62</v>
          </cell>
          <cell r="E872">
            <v>0.17199999999999999</v>
          </cell>
          <cell r="F872">
            <v>0.19800000000000001</v>
          </cell>
          <cell r="G872">
            <v>0.309</v>
          </cell>
          <cell r="H872">
            <v>0.32</v>
          </cell>
        </row>
        <row r="873">
          <cell r="A873" t="str">
            <v>Pacific Northwest; Eastside</v>
          </cell>
          <cell r="B873" t="str">
            <v>Softwood</v>
          </cell>
          <cell r="C873" t="str">
            <v>All</v>
          </cell>
          <cell r="D873">
            <v>63</v>
          </cell>
          <cell r="E873">
            <v>0.17</v>
          </cell>
          <cell r="F873">
            <v>0.19900000000000001</v>
          </cell>
          <cell r="G873">
            <v>0.31</v>
          </cell>
          <cell r="H873">
            <v>0.32100000000000001</v>
          </cell>
        </row>
        <row r="874">
          <cell r="A874" t="str">
            <v>Pacific Northwest; Eastside</v>
          </cell>
          <cell r="B874" t="str">
            <v>Softwood</v>
          </cell>
          <cell r="C874" t="str">
            <v>All</v>
          </cell>
          <cell r="D874">
            <v>64</v>
          </cell>
          <cell r="E874">
            <v>0.16800000000000001</v>
          </cell>
          <cell r="F874">
            <v>0.19900000000000001</v>
          </cell>
          <cell r="G874">
            <v>0.31</v>
          </cell>
          <cell r="H874">
            <v>0.32200000000000001</v>
          </cell>
        </row>
        <row r="875">
          <cell r="A875" t="str">
            <v>Pacific Northwest; Eastside</v>
          </cell>
          <cell r="B875" t="str">
            <v>Softwood</v>
          </cell>
          <cell r="C875" t="str">
            <v>All</v>
          </cell>
          <cell r="D875">
            <v>65</v>
          </cell>
          <cell r="E875">
            <v>0.16600000000000001</v>
          </cell>
          <cell r="F875">
            <v>0.2</v>
          </cell>
          <cell r="G875">
            <v>0.31</v>
          </cell>
          <cell r="H875">
            <v>0.32300000000000001</v>
          </cell>
        </row>
        <row r="876">
          <cell r="A876" t="str">
            <v>Pacific Northwest; Eastside</v>
          </cell>
          <cell r="B876" t="str">
            <v>Softwood</v>
          </cell>
          <cell r="C876" t="str">
            <v>All</v>
          </cell>
          <cell r="D876">
            <v>66</v>
          </cell>
          <cell r="E876">
            <v>0.16500000000000001</v>
          </cell>
          <cell r="F876">
            <v>0.20100000000000001</v>
          </cell>
          <cell r="G876">
            <v>0.31</v>
          </cell>
          <cell r="H876">
            <v>0.32400000000000001</v>
          </cell>
        </row>
        <row r="877">
          <cell r="A877" t="str">
            <v>Pacific Northwest; Eastside</v>
          </cell>
          <cell r="B877" t="str">
            <v>Softwood</v>
          </cell>
          <cell r="C877" t="str">
            <v>All</v>
          </cell>
          <cell r="D877">
            <v>67</v>
          </cell>
          <cell r="E877">
            <v>0.16300000000000001</v>
          </cell>
          <cell r="F877">
            <v>0.20200000000000001</v>
          </cell>
          <cell r="G877">
            <v>0.31</v>
          </cell>
          <cell r="H877">
            <v>0.32500000000000001</v>
          </cell>
        </row>
        <row r="878">
          <cell r="A878" t="str">
            <v>Pacific Northwest; Eastside</v>
          </cell>
          <cell r="B878" t="str">
            <v>Softwood</v>
          </cell>
          <cell r="C878" t="str">
            <v>All</v>
          </cell>
          <cell r="D878">
            <v>68</v>
          </cell>
          <cell r="E878">
            <v>0.161</v>
          </cell>
          <cell r="F878">
            <v>0.20200000000000001</v>
          </cell>
          <cell r="G878">
            <v>0.311</v>
          </cell>
          <cell r="H878">
            <v>0.32600000000000001</v>
          </cell>
        </row>
        <row r="879">
          <cell r="A879" t="str">
            <v>Pacific Northwest; Eastside</v>
          </cell>
          <cell r="B879" t="str">
            <v>Softwood</v>
          </cell>
          <cell r="C879" t="str">
            <v>All</v>
          </cell>
          <cell r="D879">
            <v>69</v>
          </cell>
          <cell r="E879">
            <v>0.159</v>
          </cell>
          <cell r="F879">
            <v>0.20300000000000001</v>
          </cell>
          <cell r="G879">
            <v>0.311</v>
          </cell>
          <cell r="H879">
            <v>0.32700000000000001</v>
          </cell>
        </row>
        <row r="880">
          <cell r="A880" t="str">
            <v>Pacific Northwest; Eastside</v>
          </cell>
          <cell r="B880" t="str">
            <v>Softwood</v>
          </cell>
          <cell r="C880" t="str">
            <v>All</v>
          </cell>
          <cell r="D880">
            <v>70</v>
          </cell>
          <cell r="E880">
            <v>0.157</v>
          </cell>
          <cell r="F880">
            <v>0.20399999999999999</v>
          </cell>
          <cell r="G880">
            <v>0.311</v>
          </cell>
          <cell r="H880">
            <v>0.32800000000000001</v>
          </cell>
        </row>
        <row r="881">
          <cell r="A881" t="str">
            <v>Pacific Northwest; Eastside</v>
          </cell>
          <cell r="B881" t="str">
            <v>Softwood</v>
          </cell>
          <cell r="C881" t="str">
            <v>All</v>
          </cell>
          <cell r="D881">
            <v>71</v>
          </cell>
          <cell r="E881">
            <v>0.156</v>
          </cell>
          <cell r="F881">
            <v>0.20399999999999999</v>
          </cell>
          <cell r="G881">
            <v>0.311</v>
          </cell>
          <cell r="H881">
            <v>0.32900000000000001</v>
          </cell>
        </row>
        <row r="882">
          <cell r="A882" t="str">
            <v>Pacific Northwest; Eastside</v>
          </cell>
          <cell r="B882" t="str">
            <v>Softwood</v>
          </cell>
          <cell r="C882" t="str">
            <v>All</v>
          </cell>
          <cell r="D882">
            <v>72</v>
          </cell>
          <cell r="E882">
            <v>0.154</v>
          </cell>
          <cell r="F882">
            <v>0.20499999999999999</v>
          </cell>
          <cell r="G882">
            <v>0.311</v>
          </cell>
          <cell r="H882">
            <v>0.33</v>
          </cell>
        </row>
        <row r="883">
          <cell r="A883" t="str">
            <v>Pacific Northwest; Eastside</v>
          </cell>
          <cell r="B883" t="str">
            <v>Softwood</v>
          </cell>
          <cell r="C883" t="str">
            <v>All</v>
          </cell>
          <cell r="D883">
            <v>73</v>
          </cell>
          <cell r="E883">
            <v>0.152</v>
          </cell>
          <cell r="F883">
            <v>0.20599999999999999</v>
          </cell>
          <cell r="G883">
            <v>0.311</v>
          </cell>
          <cell r="H883">
            <v>0.33100000000000002</v>
          </cell>
        </row>
        <row r="884">
          <cell r="A884" t="str">
            <v>Pacific Northwest; Eastside</v>
          </cell>
          <cell r="B884" t="str">
            <v>Softwood</v>
          </cell>
          <cell r="C884" t="str">
            <v>All</v>
          </cell>
          <cell r="D884">
            <v>74</v>
          </cell>
          <cell r="E884">
            <v>0.151</v>
          </cell>
          <cell r="F884">
            <v>0.20599999999999999</v>
          </cell>
          <cell r="G884">
            <v>0.311</v>
          </cell>
          <cell r="H884">
            <v>0.33200000000000002</v>
          </cell>
        </row>
        <row r="885">
          <cell r="A885" t="str">
            <v>Pacific Northwest; Eastside</v>
          </cell>
          <cell r="B885" t="str">
            <v>Softwood</v>
          </cell>
          <cell r="C885" t="str">
            <v>All</v>
          </cell>
          <cell r="D885">
            <v>75</v>
          </cell>
          <cell r="E885">
            <v>0.14899999999999999</v>
          </cell>
          <cell r="F885">
            <v>0.20699999999999999</v>
          </cell>
          <cell r="G885">
            <v>0.311</v>
          </cell>
          <cell r="H885">
            <v>0.33300000000000002</v>
          </cell>
        </row>
        <row r="886">
          <cell r="A886" t="str">
            <v>Pacific Northwest; Eastside</v>
          </cell>
          <cell r="B886" t="str">
            <v>Softwood</v>
          </cell>
          <cell r="C886" t="str">
            <v>All</v>
          </cell>
          <cell r="D886">
            <v>76</v>
          </cell>
          <cell r="E886">
            <v>0.14699999999999999</v>
          </cell>
          <cell r="F886">
            <v>0.20799999999999999</v>
          </cell>
          <cell r="G886">
            <v>0.311</v>
          </cell>
          <cell r="H886">
            <v>0.33300000000000002</v>
          </cell>
        </row>
        <row r="887">
          <cell r="A887" t="str">
            <v>Pacific Northwest; Eastside</v>
          </cell>
          <cell r="B887" t="str">
            <v>Softwood</v>
          </cell>
          <cell r="C887" t="str">
            <v>All</v>
          </cell>
          <cell r="D887">
            <v>77</v>
          </cell>
          <cell r="E887">
            <v>0.14599999999999999</v>
          </cell>
          <cell r="F887">
            <v>0.20799999999999999</v>
          </cell>
          <cell r="G887">
            <v>0.311</v>
          </cell>
          <cell r="H887">
            <v>0.33400000000000002</v>
          </cell>
        </row>
        <row r="888">
          <cell r="A888" t="str">
            <v>Pacific Northwest; Eastside</v>
          </cell>
          <cell r="B888" t="str">
            <v>Softwood</v>
          </cell>
          <cell r="C888" t="str">
            <v>All</v>
          </cell>
          <cell r="D888">
            <v>78</v>
          </cell>
          <cell r="E888">
            <v>0.14399999999999999</v>
          </cell>
          <cell r="F888">
            <v>0.20899999999999999</v>
          </cell>
          <cell r="G888">
            <v>0.312</v>
          </cell>
          <cell r="H888">
            <v>0.33500000000000002</v>
          </cell>
        </row>
        <row r="889">
          <cell r="A889" t="str">
            <v>Pacific Northwest; Eastside</v>
          </cell>
          <cell r="B889" t="str">
            <v>Softwood</v>
          </cell>
          <cell r="C889" t="str">
            <v>All</v>
          </cell>
          <cell r="D889">
            <v>79</v>
          </cell>
          <cell r="E889">
            <v>0.14299999999999999</v>
          </cell>
          <cell r="F889">
            <v>0.21</v>
          </cell>
          <cell r="G889">
            <v>0.312</v>
          </cell>
          <cell r="H889">
            <v>0.33600000000000002</v>
          </cell>
        </row>
        <row r="890">
          <cell r="A890" t="str">
            <v>Pacific Northwest; Eastside</v>
          </cell>
          <cell r="B890" t="str">
            <v>Softwood</v>
          </cell>
          <cell r="C890" t="str">
            <v>All</v>
          </cell>
          <cell r="D890">
            <v>80</v>
          </cell>
          <cell r="E890">
            <v>0.14099999999999999</v>
          </cell>
          <cell r="F890">
            <v>0.21</v>
          </cell>
          <cell r="G890">
            <v>0.312</v>
          </cell>
          <cell r="H890">
            <v>0.33700000000000002</v>
          </cell>
        </row>
        <row r="891">
          <cell r="A891" t="str">
            <v>Pacific Northwest; Eastside</v>
          </cell>
          <cell r="B891" t="str">
            <v>Softwood</v>
          </cell>
          <cell r="C891" t="str">
            <v>All</v>
          </cell>
          <cell r="D891">
            <v>81</v>
          </cell>
          <cell r="E891">
            <v>0.14000000000000001</v>
          </cell>
          <cell r="F891">
            <v>0.21099999999999999</v>
          </cell>
          <cell r="G891">
            <v>0.312</v>
          </cell>
          <cell r="H891">
            <v>0.33800000000000002</v>
          </cell>
        </row>
        <row r="892">
          <cell r="A892" t="str">
            <v>Pacific Northwest; Eastside</v>
          </cell>
          <cell r="B892" t="str">
            <v>Softwood</v>
          </cell>
          <cell r="C892" t="str">
            <v>All</v>
          </cell>
          <cell r="D892">
            <v>82</v>
          </cell>
          <cell r="E892">
            <v>0.13800000000000001</v>
          </cell>
          <cell r="F892">
            <v>0.21099999999999999</v>
          </cell>
          <cell r="G892">
            <v>0.312</v>
          </cell>
          <cell r="H892">
            <v>0.33800000000000002</v>
          </cell>
        </row>
        <row r="893">
          <cell r="A893" t="str">
            <v>Pacific Northwest; Eastside</v>
          </cell>
          <cell r="B893" t="str">
            <v>Softwood</v>
          </cell>
          <cell r="C893" t="str">
            <v>All</v>
          </cell>
          <cell r="D893">
            <v>83</v>
          </cell>
          <cell r="E893">
            <v>0.13700000000000001</v>
          </cell>
          <cell r="F893">
            <v>0.21199999999999999</v>
          </cell>
          <cell r="G893">
            <v>0.312</v>
          </cell>
          <cell r="H893">
            <v>0.33900000000000002</v>
          </cell>
        </row>
        <row r="894">
          <cell r="A894" t="str">
            <v>Pacific Northwest; Eastside</v>
          </cell>
          <cell r="B894" t="str">
            <v>Softwood</v>
          </cell>
          <cell r="C894" t="str">
            <v>All</v>
          </cell>
          <cell r="D894">
            <v>84</v>
          </cell>
          <cell r="E894">
            <v>0.13600000000000001</v>
          </cell>
          <cell r="F894">
            <v>0.21299999999999999</v>
          </cell>
          <cell r="G894">
            <v>0.312</v>
          </cell>
          <cell r="H894">
            <v>0.34</v>
          </cell>
        </row>
        <row r="895">
          <cell r="A895" t="str">
            <v>Pacific Northwest; Eastside</v>
          </cell>
          <cell r="B895" t="str">
            <v>Softwood</v>
          </cell>
          <cell r="C895" t="str">
            <v>All</v>
          </cell>
          <cell r="D895">
            <v>85</v>
          </cell>
          <cell r="E895">
            <v>0.13400000000000001</v>
          </cell>
          <cell r="F895">
            <v>0.21299999999999999</v>
          </cell>
          <cell r="G895">
            <v>0.312</v>
          </cell>
          <cell r="H895">
            <v>0.34100000000000003</v>
          </cell>
        </row>
        <row r="896">
          <cell r="A896" t="str">
            <v>Pacific Northwest; Eastside</v>
          </cell>
          <cell r="B896" t="str">
            <v>Softwood</v>
          </cell>
          <cell r="C896" t="str">
            <v>All</v>
          </cell>
          <cell r="D896">
            <v>86</v>
          </cell>
          <cell r="E896">
            <v>0.13300000000000001</v>
          </cell>
          <cell r="F896">
            <v>0.214</v>
          </cell>
          <cell r="G896">
            <v>0.312</v>
          </cell>
          <cell r="H896">
            <v>0.34200000000000003</v>
          </cell>
        </row>
        <row r="897">
          <cell r="A897" t="str">
            <v>Pacific Northwest; Eastside</v>
          </cell>
          <cell r="B897" t="str">
            <v>Softwood</v>
          </cell>
          <cell r="C897" t="str">
            <v>All</v>
          </cell>
          <cell r="D897">
            <v>87</v>
          </cell>
          <cell r="E897">
            <v>0.13200000000000001</v>
          </cell>
          <cell r="F897">
            <v>0.214</v>
          </cell>
          <cell r="G897">
            <v>0.312</v>
          </cell>
          <cell r="H897">
            <v>0.34200000000000003</v>
          </cell>
        </row>
        <row r="898">
          <cell r="A898" t="str">
            <v>Pacific Northwest; Eastside</v>
          </cell>
          <cell r="B898" t="str">
            <v>Softwood</v>
          </cell>
          <cell r="C898" t="str">
            <v>All</v>
          </cell>
          <cell r="D898">
            <v>88</v>
          </cell>
          <cell r="E898">
            <v>0.13</v>
          </cell>
          <cell r="F898">
            <v>0.215</v>
          </cell>
          <cell r="G898">
            <v>0.312</v>
          </cell>
          <cell r="H898">
            <v>0.34300000000000003</v>
          </cell>
        </row>
        <row r="899">
          <cell r="A899" t="str">
            <v>Pacific Northwest; Eastside</v>
          </cell>
          <cell r="B899" t="str">
            <v>Softwood</v>
          </cell>
          <cell r="C899" t="str">
            <v>All</v>
          </cell>
          <cell r="D899">
            <v>89</v>
          </cell>
          <cell r="E899">
            <v>0.129</v>
          </cell>
          <cell r="F899">
            <v>0.215</v>
          </cell>
          <cell r="G899">
            <v>0.312</v>
          </cell>
          <cell r="H899">
            <v>0.34399999999999997</v>
          </cell>
        </row>
        <row r="900">
          <cell r="A900" t="str">
            <v>Pacific Northwest; Eastside</v>
          </cell>
          <cell r="B900" t="str">
            <v>Softwood</v>
          </cell>
          <cell r="C900" t="str">
            <v>All</v>
          </cell>
          <cell r="D900">
            <v>90</v>
          </cell>
          <cell r="E900">
            <v>0.128</v>
          </cell>
          <cell r="F900">
            <v>0.216</v>
          </cell>
          <cell r="G900">
            <v>0.312</v>
          </cell>
          <cell r="H900">
            <v>0.34499999999999997</v>
          </cell>
        </row>
        <row r="901">
          <cell r="A901" t="str">
            <v>Pacific Northwest; Eastside</v>
          </cell>
          <cell r="B901" t="str">
            <v>Softwood</v>
          </cell>
          <cell r="C901" t="str">
            <v>All</v>
          </cell>
          <cell r="D901">
            <v>91</v>
          </cell>
          <cell r="E901">
            <v>0.126</v>
          </cell>
          <cell r="F901">
            <v>0.217</v>
          </cell>
          <cell r="G901">
            <v>0.312</v>
          </cell>
          <cell r="H901">
            <v>0.34499999999999997</v>
          </cell>
        </row>
        <row r="902">
          <cell r="A902" t="str">
            <v>Pacific Northwest; Eastside</v>
          </cell>
          <cell r="B902" t="str">
            <v>Softwood</v>
          </cell>
          <cell r="C902" t="str">
            <v>All</v>
          </cell>
          <cell r="D902">
            <v>92</v>
          </cell>
          <cell r="E902">
            <v>0.125</v>
          </cell>
          <cell r="F902">
            <v>0.217</v>
          </cell>
          <cell r="G902">
            <v>0.312</v>
          </cell>
          <cell r="H902">
            <v>0.34599999999999997</v>
          </cell>
        </row>
        <row r="903">
          <cell r="A903" t="str">
            <v>Pacific Northwest; Eastside</v>
          </cell>
          <cell r="B903" t="str">
            <v>Softwood</v>
          </cell>
          <cell r="C903" t="str">
            <v>All</v>
          </cell>
          <cell r="D903">
            <v>93</v>
          </cell>
          <cell r="E903">
            <v>0.124</v>
          </cell>
          <cell r="F903">
            <v>0.218</v>
          </cell>
          <cell r="G903">
            <v>0.312</v>
          </cell>
          <cell r="H903">
            <v>0.34699999999999998</v>
          </cell>
        </row>
        <row r="904">
          <cell r="A904" t="str">
            <v>Pacific Northwest; Eastside</v>
          </cell>
          <cell r="B904" t="str">
            <v>Softwood</v>
          </cell>
          <cell r="C904" t="str">
            <v>All</v>
          </cell>
          <cell r="D904">
            <v>94</v>
          </cell>
          <cell r="E904">
            <v>0.123</v>
          </cell>
          <cell r="F904">
            <v>0.218</v>
          </cell>
          <cell r="G904">
            <v>0.312</v>
          </cell>
          <cell r="H904">
            <v>0.34699999999999998</v>
          </cell>
        </row>
        <row r="905">
          <cell r="A905" t="str">
            <v>Pacific Northwest; Eastside</v>
          </cell>
          <cell r="B905" t="str">
            <v>Softwood</v>
          </cell>
          <cell r="C905" t="str">
            <v>All</v>
          </cell>
          <cell r="D905">
            <v>95</v>
          </cell>
          <cell r="E905">
            <v>0.121</v>
          </cell>
          <cell r="F905">
            <v>0.219</v>
          </cell>
          <cell r="G905">
            <v>0.312</v>
          </cell>
          <cell r="H905">
            <v>0.34799999999999998</v>
          </cell>
        </row>
        <row r="906">
          <cell r="A906" t="str">
            <v>Pacific Northwest; Eastside</v>
          </cell>
          <cell r="B906" t="str">
            <v>Softwood</v>
          </cell>
          <cell r="C906" t="str">
            <v>All</v>
          </cell>
          <cell r="D906">
            <v>96</v>
          </cell>
          <cell r="E906">
            <v>0.12</v>
          </cell>
          <cell r="F906">
            <v>0.219</v>
          </cell>
          <cell r="G906">
            <v>0.312</v>
          </cell>
          <cell r="H906">
            <v>0.34899999999999998</v>
          </cell>
        </row>
        <row r="907">
          <cell r="A907" t="str">
            <v>Pacific Northwest; Eastside</v>
          </cell>
          <cell r="B907" t="str">
            <v>Softwood</v>
          </cell>
          <cell r="C907" t="str">
            <v>All</v>
          </cell>
          <cell r="D907">
            <v>97</v>
          </cell>
          <cell r="E907">
            <v>0.11899999999999999</v>
          </cell>
          <cell r="F907">
            <v>0.22</v>
          </cell>
          <cell r="G907">
            <v>0.312</v>
          </cell>
          <cell r="H907">
            <v>0.34899999999999998</v>
          </cell>
        </row>
        <row r="908">
          <cell r="A908" t="str">
            <v>Pacific Northwest; Eastside</v>
          </cell>
          <cell r="B908" t="str">
            <v>Softwood</v>
          </cell>
          <cell r="C908" t="str">
            <v>All</v>
          </cell>
          <cell r="D908">
            <v>98</v>
          </cell>
          <cell r="E908">
            <v>0.11799999999999999</v>
          </cell>
          <cell r="F908">
            <v>0.22</v>
          </cell>
          <cell r="G908">
            <v>0.312</v>
          </cell>
          <cell r="H908">
            <v>0.35</v>
          </cell>
        </row>
        <row r="909">
          <cell r="A909" t="str">
            <v>Pacific Northwest; Eastside</v>
          </cell>
          <cell r="B909" t="str">
            <v>Softwood</v>
          </cell>
          <cell r="C909" t="str">
            <v>All</v>
          </cell>
          <cell r="D909">
            <v>99</v>
          </cell>
          <cell r="E909">
            <v>0.11700000000000001</v>
          </cell>
          <cell r="F909">
            <v>0.221</v>
          </cell>
          <cell r="G909">
            <v>0.312</v>
          </cell>
          <cell r="H909">
            <v>0.35099999999999998</v>
          </cell>
        </row>
        <row r="910">
          <cell r="A910" t="str">
            <v>Pacific Northwest; Eastside</v>
          </cell>
          <cell r="B910" t="str">
            <v>Softwood</v>
          </cell>
          <cell r="C910" t="str">
            <v>All</v>
          </cell>
          <cell r="D910">
            <v>100</v>
          </cell>
          <cell r="E910">
            <v>0.11600000000000001</v>
          </cell>
          <cell r="F910">
            <v>0.221</v>
          </cell>
          <cell r="G910">
            <v>0.312</v>
          </cell>
          <cell r="H910">
            <v>0.35099999999999998</v>
          </cell>
        </row>
        <row r="911">
          <cell r="A911" t="str">
            <v>Pacific Northwest; Westside</v>
          </cell>
          <cell r="B911" t="str">
            <v>Softwood</v>
          </cell>
          <cell r="C911" t="str">
            <v>Saw log</v>
          </cell>
          <cell r="D911">
            <v>0</v>
          </cell>
          <cell r="E911">
            <v>0.74</v>
          </cell>
          <cell r="F911">
            <v>0</v>
          </cell>
          <cell r="G911">
            <v>0.125</v>
          </cell>
          <cell r="H911">
            <v>0.13500000000000001</v>
          </cell>
        </row>
        <row r="912">
          <cell r="A912" t="str">
            <v>Pacific Northwest; Westside</v>
          </cell>
          <cell r="B912" t="str">
            <v>Softwood</v>
          </cell>
          <cell r="C912" t="str">
            <v>Saw log</v>
          </cell>
          <cell r="D912">
            <v>1</v>
          </cell>
          <cell r="E912">
            <v>0.70299999999999996</v>
          </cell>
          <cell r="F912">
            <v>1.7999999999999999E-2</v>
          </cell>
          <cell r="G912">
            <v>0.13400000000000001</v>
          </cell>
          <cell r="H912">
            <v>0.14399999999999999</v>
          </cell>
        </row>
        <row r="913">
          <cell r="A913" t="str">
            <v>Pacific Northwest; Westside</v>
          </cell>
          <cell r="B913" t="str">
            <v>Softwood</v>
          </cell>
          <cell r="C913" t="str">
            <v>Saw log</v>
          </cell>
          <cell r="D913">
            <v>2</v>
          </cell>
          <cell r="E913">
            <v>0.67</v>
          </cell>
          <cell r="F913">
            <v>3.5000000000000003E-2</v>
          </cell>
          <cell r="G913">
            <v>0.14099999999999999</v>
          </cell>
          <cell r="H913">
            <v>0.153</v>
          </cell>
        </row>
        <row r="914">
          <cell r="A914" t="str">
            <v>Pacific Northwest; Westside</v>
          </cell>
          <cell r="B914" t="str">
            <v>Softwood</v>
          </cell>
          <cell r="C914" t="str">
            <v>Saw log</v>
          </cell>
          <cell r="D914">
            <v>3</v>
          </cell>
          <cell r="E914">
            <v>0.64</v>
          </cell>
          <cell r="F914">
            <v>0.05</v>
          </cell>
          <cell r="G914">
            <v>0.14799999999999999</v>
          </cell>
          <cell r="H914">
            <v>0.161</v>
          </cell>
        </row>
        <row r="915">
          <cell r="A915" t="str">
            <v>Pacific Northwest; Westside</v>
          </cell>
          <cell r="B915" t="str">
            <v>Softwood</v>
          </cell>
          <cell r="C915" t="str">
            <v>Saw log</v>
          </cell>
          <cell r="D915">
            <v>4</v>
          </cell>
          <cell r="E915">
            <v>0.61299999999999999</v>
          </cell>
          <cell r="F915">
            <v>6.4000000000000001E-2</v>
          </cell>
          <cell r="G915">
            <v>0.154</v>
          </cell>
          <cell r="H915">
            <v>0.16900000000000001</v>
          </cell>
        </row>
        <row r="916">
          <cell r="A916" t="str">
            <v>Pacific Northwest; Westside</v>
          </cell>
          <cell r="B916" t="str">
            <v>Softwood</v>
          </cell>
          <cell r="C916" t="str">
            <v>Saw log</v>
          </cell>
          <cell r="D916">
            <v>5</v>
          </cell>
          <cell r="E916">
            <v>0.58899999999999997</v>
          </cell>
          <cell r="F916">
            <v>7.5999999999999998E-2</v>
          </cell>
          <cell r="G916">
            <v>0.16</v>
          </cell>
          <cell r="H916">
            <v>0.17599999999999999</v>
          </cell>
        </row>
        <row r="917">
          <cell r="A917" t="str">
            <v>Pacific Northwest; Westside</v>
          </cell>
          <cell r="B917" t="str">
            <v>Softwood</v>
          </cell>
          <cell r="C917" t="str">
            <v>Saw log</v>
          </cell>
          <cell r="D917">
            <v>6</v>
          </cell>
          <cell r="E917">
            <v>0.56599999999999995</v>
          </cell>
          <cell r="F917">
            <v>8.7999999999999995E-2</v>
          </cell>
          <cell r="G917">
            <v>0.16500000000000001</v>
          </cell>
          <cell r="H917">
            <v>0.182</v>
          </cell>
        </row>
        <row r="918">
          <cell r="A918" t="str">
            <v>Pacific Northwest; Westside</v>
          </cell>
          <cell r="B918" t="str">
            <v>Softwood</v>
          </cell>
          <cell r="C918" t="str">
            <v>Saw log</v>
          </cell>
          <cell r="D918">
            <v>7</v>
          </cell>
          <cell r="E918">
            <v>0.54500000000000004</v>
          </cell>
          <cell r="F918">
            <v>9.8000000000000004E-2</v>
          </cell>
          <cell r="G918">
            <v>0.16900000000000001</v>
          </cell>
          <cell r="H918">
            <v>0.188</v>
          </cell>
        </row>
        <row r="919">
          <cell r="A919" t="str">
            <v>Pacific Northwest; Westside</v>
          </cell>
          <cell r="B919" t="str">
            <v>Softwood</v>
          </cell>
          <cell r="C919" t="str">
            <v>Saw log</v>
          </cell>
          <cell r="D919">
            <v>8</v>
          </cell>
          <cell r="E919">
            <v>0.52500000000000002</v>
          </cell>
          <cell r="F919">
            <v>0.108</v>
          </cell>
          <cell r="G919">
            <v>0.17399999999999999</v>
          </cell>
          <cell r="H919">
            <v>0.19400000000000001</v>
          </cell>
        </row>
        <row r="920">
          <cell r="A920" t="str">
            <v>Pacific Northwest; Westside</v>
          </cell>
          <cell r="B920" t="str">
            <v>Softwood</v>
          </cell>
          <cell r="C920" t="str">
            <v>Saw log</v>
          </cell>
          <cell r="D920">
            <v>9</v>
          </cell>
          <cell r="E920">
            <v>0.50600000000000001</v>
          </cell>
          <cell r="F920">
            <v>0.11700000000000001</v>
          </cell>
          <cell r="G920">
            <v>0.17799999999999999</v>
          </cell>
          <cell r="H920">
            <v>0.19900000000000001</v>
          </cell>
        </row>
        <row r="921">
          <cell r="A921" t="str">
            <v>Pacific Northwest; Westside</v>
          </cell>
          <cell r="B921" t="str">
            <v>Softwood</v>
          </cell>
          <cell r="C921" t="str">
            <v>Saw log</v>
          </cell>
          <cell r="D921">
            <v>10</v>
          </cell>
          <cell r="E921">
            <v>0.48899999999999999</v>
          </cell>
          <cell r="F921">
            <v>0.125</v>
          </cell>
          <cell r="G921">
            <v>0.182</v>
          </cell>
          <cell r="H921">
            <v>0.20399999999999999</v>
          </cell>
        </row>
        <row r="922">
          <cell r="A922" t="str">
            <v>Pacific Northwest; Westside</v>
          </cell>
          <cell r="B922" t="str">
            <v>Softwood</v>
          </cell>
          <cell r="C922" t="str">
            <v>Saw log</v>
          </cell>
          <cell r="D922">
            <v>11</v>
          </cell>
          <cell r="E922">
            <v>0.47299999999999998</v>
          </cell>
          <cell r="F922">
            <v>0.13300000000000001</v>
          </cell>
          <cell r="G922">
            <v>0.185</v>
          </cell>
          <cell r="H922">
            <v>0.20899999999999999</v>
          </cell>
        </row>
        <row r="923">
          <cell r="A923" t="str">
            <v>Pacific Northwest; Westside</v>
          </cell>
          <cell r="B923" t="str">
            <v>Softwood</v>
          </cell>
          <cell r="C923" t="str">
            <v>Saw log</v>
          </cell>
          <cell r="D923">
            <v>12</v>
          </cell>
          <cell r="E923">
            <v>0.45900000000000002</v>
          </cell>
          <cell r="F923">
            <v>0.14000000000000001</v>
          </cell>
          <cell r="G923">
            <v>0.188</v>
          </cell>
          <cell r="H923">
            <v>0.21299999999999999</v>
          </cell>
        </row>
        <row r="924">
          <cell r="A924" t="str">
            <v>Pacific Northwest; Westside</v>
          </cell>
          <cell r="B924" t="str">
            <v>Softwood</v>
          </cell>
          <cell r="C924" t="str">
            <v>Saw log</v>
          </cell>
          <cell r="D924">
            <v>13</v>
          </cell>
          <cell r="E924">
            <v>0.44600000000000001</v>
          </cell>
          <cell r="F924">
            <v>0.14599999999999999</v>
          </cell>
          <cell r="G924">
            <v>0.191</v>
          </cell>
          <cell r="H924">
            <v>0.217</v>
          </cell>
        </row>
        <row r="925">
          <cell r="A925" t="str">
            <v>Pacific Northwest; Westside</v>
          </cell>
          <cell r="B925" t="str">
            <v>Softwood</v>
          </cell>
          <cell r="C925" t="str">
            <v>Saw log</v>
          </cell>
          <cell r="D925">
            <v>14</v>
          </cell>
          <cell r="E925">
            <v>0.434</v>
          </cell>
          <cell r="F925">
            <v>0.152</v>
          </cell>
          <cell r="G925">
            <v>0.19400000000000001</v>
          </cell>
          <cell r="H925">
            <v>0.221</v>
          </cell>
        </row>
        <row r="926">
          <cell r="A926" t="str">
            <v>Pacific Northwest; Westside</v>
          </cell>
          <cell r="B926" t="str">
            <v>Softwood</v>
          </cell>
          <cell r="C926" t="str">
            <v>Saw log</v>
          </cell>
          <cell r="D926">
            <v>15</v>
          </cell>
          <cell r="E926">
            <v>0.42299999999999999</v>
          </cell>
          <cell r="F926">
            <v>0.157</v>
          </cell>
          <cell r="G926">
            <v>0.19600000000000001</v>
          </cell>
          <cell r="H926">
            <v>0.224</v>
          </cell>
        </row>
        <row r="927">
          <cell r="A927" t="str">
            <v>Pacific Northwest; Westside</v>
          </cell>
          <cell r="B927" t="str">
            <v>Softwood</v>
          </cell>
          <cell r="C927" t="str">
            <v>Saw log</v>
          </cell>
          <cell r="D927">
            <v>16</v>
          </cell>
          <cell r="E927">
            <v>0.41199999999999998</v>
          </cell>
          <cell r="F927">
            <v>0.16200000000000001</v>
          </cell>
          <cell r="G927">
            <v>0.19800000000000001</v>
          </cell>
          <cell r="H927">
            <v>0.22700000000000001</v>
          </cell>
        </row>
        <row r="928">
          <cell r="A928" t="str">
            <v>Pacific Northwest; Westside</v>
          </cell>
          <cell r="B928" t="str">
            <v>Softwood</v>
          </cell>
          <cell r="C928" t="str">
            <v>Saw log</v>
          </cell>
          <cell r="D928">
            <v>17</v>
          </cell>
          <cell r="E928">
            <v>0.40300000000000002</v>
          </cell>
          <cell r="F928">
            <v>0.16700000000000001</v>
          </cell>
          <cell r="G928">
            <v>0.2</v>
          </cell>
          <cell r="H928">
            <v>0.23</v>
          </cell>
        </row>
        <row r="929">
          <cell r="A929" t="str">
            <v>Pacific Northwest; Westside</v>
          </cell>
          <cell r="B929" t="str">
            <v>Softwood</v>
          </cell>
          <cell r="C929" t="str">
            <v>Saw log</v>
          </cell>
          <cell r="D929">
            <v>18</v>
          </cell>
          <cell r="E929">
            <v>0.39300000000000002</v>
          </cell>
          <cell r="F929">
            <v>0.17100000000000001</v>
          </cell>
          <cell r="G929">
            <v>0.20200000000000001</v>
          </cell>
          <cell r="H929">
            <v>0.23300000000000001</v>
          </cell>
        </row>
        <row r="930">
          <cell r="A930" t="str">
            <v>Pacific Northwest; Westside</v>
          </cell>
          <cell r="B930" t="str">
            <v>Softwood</v>
          </cell>
          <cell r="C930" t="str">
            <v>Saw log</v>
          </cell>
          <cell r="D930">
            <v>19</v>
          </cell>
          <cell r="E930">
            <v>0.38400000000000001</v>
          </cell>
          <cell r="F930">
            <v>0.17499999999999999</v>
          </cell>
          <cell r="G930">
            <v>0.20399999999999999</v>
          </cell>
          <cell r="H930">
            <v>0.23599999999999999</v>
          </cell>
        </row>
        <row r="931">
          <cell r="A931" t="str">
            <v>Pacific Northwest; Westside</v>
          </cell>
          <cell r="B931" t="str">
            <v>Softwood</v>
          </cell>
          <cell r="C931" t="str">
            <v>Saw log</v>
          </cell>
          <cell r="D931">
            <v>20</v>
          </cell>
          <cell r="E931">
            <v>0.376</v>
          </cell>
          <cell r="F931">
            <v>0.17899999999999999</v>
          </cell>
          <cell r="G931">
            <v>0.20599999999999999</v>
          </cell>
          <cell r="H931">
            <v>0.23899999999999999</v>
          </cell>
        </row>
        <row r="932">
          <cell r="A932" t="str">
            <v>Pacific Northwest; Westside</v>
          </cell>
          <cell r="B932" t="str">
            <v>Softwood</v>
          </cell>
          <cell r="C932" t="str">
            <v>Saw log</v>
          </cell>
          <cell r="D932">
            <v>21</v>
          </cell>
          <cell r="E932">
            <v>0.36799999999999999</v>
          </cell>
          <cell r="F932">
            <v>0.182</v>
          </cell>
          <cell r="G932">
            <v>0.20799999999999999</v>
          </cell>
          <cell r="H932">
            <v>0.24199999999999999</v>
          </cell>
        </row>
        <row r="933">
          <cell r="A933" t="str">
            <v>Pacific Northwest; Westside</v>
          </cell>
          <cell r="B933" t="str">
            <v>Softwood</v>
          </cell>
          <cell r="C933" t="str">
            <v>Saw log</v>
          </cell>
          <cell r="D933">
            <v>22</v>
          </cell>
          <cell r="E933">
            <v>0.36</v>
          </cell>
          <cell r="F933">
            <v>0.186</v>
          </cell>
          <cell r="G933">
            <v>0.20899999999999999</v>
          </cell>
          <cell r="H933">
            <v>0.245</v>
          </cell>
        </row>
        <row r="934">
          <cell r="A934" t="str">
            <v>Pacific Northwest; Westside</v>
          </cell>
          <cell r="B934" t="str">
            <v>Softwood</v>
          </cell>
          <cell r="C934" t="str">
            <v>Saw log</v>
          </cell>
          <cell r="D934">
            <v>23</v>
          </cell>
          <cell r="E934">
            <v>0.35299999999999998</v>
          </cell>
          <cell r="F934">
            <v>0.189</v>
          </cell>
          <cell r="G934">
            <v>0.21099999999999999</v>
          </cell>
          <cell r="H934">
            <v>0.247</v>
          </cell>
        </row>
        <row r="935">
          <cell r="A935" t="str">
            <v>Pacific Northwest; Westside</v>
          </cell>
          <cell r="B935" t="str">
            <v>Softwood</v>
          </cell>
          <cell r="C935" t="str">
            <v>Saw log</v>
          </cell>
          <cell r="D935">
            <v>24</v>
          </cell>
          <cell r="E935">
            <v>0.34599999999999997</v>
          </cell>
          <cell r="F935">
            <v>0.192</v>
          </cell>
          <cell r="G935">
            <v>0.21199999999999999</v>
          </cell>
          <cell r="H935">
            <v>0.25</v>
          </cell>
        </row>
        <row r="936">
          <cell r="A936" t="str">
            <v>Pacific Northwest; Westside</v>
          </cell>
          <cell r="B936" t="str">
            <v>Softwood</v>
          </cell>
          <cell r="C936" t="str">
            <v>Saw log</v>
          </cell>
          <cell r="D936">
            <v>25</v>
          </cell>
          <cell r="E936">
            <v>0.34</v>
          </cell>
          <cell r="F936">
            <v>0.19500000000000001</v>
          </cell>
          <cell r="G936">
            <v>0.21299999999999999</v>
          </cell>
          <cell r="H936">
            <v>0.252</v>
          </cell>
        </row>
        <row r="937">
          <cell r="A937" t="str">
            <v>Pacific Northwest; Westside</v>
          </cell>
          <cell r="B937" t="str">
            <v>Softwood</v>
          </cell>
          <cell r="C937" t="str">
            <v>Saw log</v>
          </cell>
          <cell r="D937">
            <v>26</v>
          </cell>
          <cell r="E937">
            <v>0.33300000000000002</v>
          </cell>
          <cell r="F937">
            <v>0.19800000000000001</v>
          </cell>
          <cell r="G937">
            <v>0.215</v>
          </cell>
          <cell r="H937">
            <v>0.254</v>
          </cell>
        </row>
        <row r="938">
          <cell r="A938" t="str">
            <v>Pacific Northwest; Westside</v>
          </cell>
          <cell r="B938" t="str">
            <v>Softwood</v>
          </cell>
          <cell r="C938" t="str">
            <v>Saw log</v>
          </cell>
          <cell r="D938">
            <v>27</v>
          </cell>
          <cell r="E938">
            <v>0.32700000000000001</v>
          </cell>
          <cell r="F938">
            <v>0.2</v>
          </cell>
          <cell r="G938">
            <v>0.216</v>
          </cell>
          <cell r="H938">
            <v>0.25700000000000001</v>
          </cell>
        </row>
        <row r="939">
          <cell r="A939" t="str">
            <v>Pacific Northwest; Westside</v>
          </cell>
          <cell r="B939" t="str">
            <v>Softwood</v>
          </cell>
          <cell r="C939" t="str">
            <v>Saw log</v>
          </cell>
          <cell r="D939">
            <v>28</v>
          </cell>
          <cell r="E939">
            <v>0.32100000000000001</v>
          </cell>
          <cell r="F939">
            <v>0.20300000000000001</v>
          </cell>
          <cell r="G939">
            <v>0.217</v>
          </cell>
          <cell r="H939">
            <v>0.25900000000000001</v>
          </cell>
        </row>
        <row r="940">
          <cell r="A940" t="str">
            <v>Pacific Northwest; Westside</v>
          </cell>
          <cell r="B940" t="str">
            <v>Softwood</v>
          </cell>
          <cell r="C940" t="str">
            <v>Saw log</v>
          </cell>
          <cell r="D940">
            <v>29</v>
          </cell>
          <cell r="E940">
            <v>0.315</v>
          </cell>
          <cell r="F940">
            <v>0.20499999999999999</v>
          </cell>
          <cell r="G940">
            <v>0.218</v>
          </cell>
          <cell r="H940">
            <v>0.26100000000000001</v>
          </cell>
        </row>
        <row r="941">
          <cell r="A941" t="str">
            <v>Pacific Northwest; Westside</v>
          </cell>
          <cell r="B941" t="str">
            <v>Softwood</v>
          </cell>
          <cell r="C941" t="str">
            <v>Saw log</v>
          </cell>
          <cell r="D941">
            <v>30</v>
          </cell>
          <cell r="E941">
            <v>0.31</v>
          </cell>
          <cell r="F941">
            <v>0.20799999999999999</v>
          </cell>
          <cell r="G941">
            <v>0.219</v>
          </cell>
          <cell r="H941">
            <v>0.26300000000000001</v>
          </cell>
        </row>
        <row r="942">
          <cell r="A942" t="str">
            <v>Pacific Northwest; Westside</v>
          </cell>
          <cell r="B942" t="str">
            <v>Softwood</v>
          </cell>
          <cell r="C942" t="str">
            <v>Saw log</v>
          </cell>
          <cell r="D942">
            <v>31</v>
          </cell>
          <cell r="E942">
            <v>0.30399999999999999</v>
          </cell>
          <cell r="F942">
            <v>0.21</v>
          </cell>
          <cell r="G942">
            <v>0.221</v>
          </cell>
          <cell r="H942">
            <v>0.26500000000000001</v>
          </cell>
        </row>
        <row r="943">
          <cell r="A943" t="str">
            <v>Pacific Northwest; Westside</v>
          </cell>
          <cell r="B943" t="str">
            <v>Softwood</v>
          </cell>
          <cell r="C943" t="str">
            <v>Saw log</v>
          </cell>
          <cell r="D943">
            <v>32</v>
          </cell>
          <cell r="E943">
            <v>0.29899999999999999</v>
          </cell>
          <cell r="F943">
            <v>0.21199999999999999</v>
          </cell>
          <cell r="G943">
            <v>0.222</v>
          </cell>
          <cell r="H943">
            <v>0.26700000000000002</v>
          </cell>
        </row>
        <row r="944">
          <cell r="A944" t="str">
            <v>Pacific Northwest; Westside</v>
          </cell>
          <cell r="B944" t="str">
            <v>Softwood</v>
          </cell>
          <cell r="C944" t="str">
            <v>Saw log</v>
          </cell>
          <cell r="D944">
            <v>33</v>
          </cell>
          <cell r="E944">
            <v>0.29399999999999998</v>
          </cell>
          <cell r="F944">
            <v>0.214</v>
          </cell>
          <cell r="G944">
            <v>0.223</v>
          </cell>
          <cell r="H944">
            <v>0.26900000000000002</v>
          </cell>
        </row>
        <row r="945">
          <cell r="A945" t="str">
            <v>Pacific Northwest; Westside</v>
          </cell>
          <cell r="B945" t="str">
            <v>Softwood</v>
          </cell>
          <cell r="C945" t="str">
            <v>Saw log</v>
          </cell>
          <cell r="D945">
            <v>34</v>
          </cell>
          <cell r="E945">
            <v>0.28899999999999998</v>
          </cell>
          <cell r="F945">
            <v>0.216</v>
          </cell>
          <cell r="G945">
            <v>0.224</v>
          </cell>
          <cell r="H945">
            <v>0.27100000000000002</v>
          </cell>
        </row>
        <row r="946">
          <cell r="A946" t="str">
            <v>Pacific Northwest; Westside</v>
          </cell>
          <cell r="B946" t="str">
            <v>Softwood</v>
          </cell>
          <cell r="C946" t="str">
            <v>Saw log</v>
          </cell>
          <cell r="D946">
            <v>35</v>
          </cell>
          <cell r="E946">
            <v>0.28399999999999997</v>
          </cell>
          <cell r="F946">
            <v>0.218</v>
          </cell>
          <cell r="G946">
            <v>0.224</v>
          </cell>
          <cell r="H946">
            <v>0.27300000000000002</v>
          </cell>
        </row>
        <row r="947">
          <cell r="A947" t="str">
            <v>Pacific Northwest; Westside</v>
          </cell>
          <cell r="B947" t="str">
            <v>Softwood</v>
          </cell>
          <cell r="C947" t="str">
            <v>Saw log</v>
          </cell>
          <cell r="D947">
            <v>36</v>
          </cell>
          <cell r="E947">
            <v>0.28000000000000003</v>
          </cell>
          <cell r="F947">
            <v>0.22</v>
          </cell>
          <cell r="G947">
            <v>0.22500000000000001</v>
          </cell>
          <cell r="H947">
            <v>0.27500000000000002</v>
          </cell>
        </row>
        <row r="948">
          <cell r="A948" t="str">
            <v>Pacific Northwest; Westside</v>
          </cell>
          <cell r="B948" t="str">
            <v>Softwood</v>
          </cell>
          <cell r="C948" t="str">
            <v>Saw log</v>
          </cell>
          <cell r="D948">
            <v>37</v>
          </cell>
          <cell r="E948">
            <v>0.27500000000000002</v>
          </cell>
          <cell r="F948">
            <v>0.222</v>
          </cell>
          <cell r="G948">
            <v>0.22600000000000001</v>
          </cell>
          <cell r="H948">
            <v>0.27700000000000002</v>
          </cell>
        </row>
        <row r="949">
          <cell r="A949" t="str">
            <v>Pacific Northwest; Westside</v>
          </cell>
          <cell r="B949" t="str">
            <v>Softwood</v>
          </cell>
          <cell r="C949" t="str">
            <v>Saw log</v>
          </cell>
          <cell r="D949">
            <v>38</v>
          </cell>
          <cell r="E949">
            <v>0.27100000000000002</v>
          </cell>
          <cell r="F949">
            <v>0.223</v>
          </cell>
          <cell r="G949">
            <v>0.22700000000000001</v>
          </cell>
          <cell r="H949">
            <v>0.27900000000000003</v>
          </cell>
        </row>
        <row r="950">
          <cell r="A950" t="str">
            <v>Pacific Northwest; Westside</v>
          </cell>
          <cell r="B950" t="str">
            <v>Softwood</v>
          </cell>
          <cell r="C950" t="str">
            <v>Saw log</v>
          </cell>
          <cell r="D950">
            <v>39</v>
          </cell>
          <cell r="E950">
            <v>0.26700000000000002</v>
          </cell>
          <cell r="F950">
            <v>0.22500000000000001</v>
          </cell>
          <cell r="G950">
            <v>0.22800000000000001</v>
          </cell>
          <cell r="H950">
            <v>0.28000000000000003</v>
          </cell>
        </row>
        <row r="951">
          <cell r="A951" t="str">
            <v>Pacific Northwest; Westside</v>
          </cell>
          <cell r="B951" t="str">
            <v>Softwood</v>
          </cell>
          <cell r="C951" t="str">
            <v>Saw log</v>
          </cell>
          <cell r="D951">
            <v>40</v>
          </cell>
          <cell r="E951">
            <v>0.26300000000000001</v>
          </cell>
          <cell r="F951">
            <v>0.22700000000000001</v>
          </cell>
          <cell r="G951">
            <v>0.22800000000000001</v>
          </cell>
          <cell r="H951">
            <v>0.28199999999999997</v>
          </cell>
        </row>
        <row r="952">
          <cell r="A952" t="str">
            <v>Pacific Northwest; Westside</v>
          </cell>
          <cell r="B952" t="str">
            <v>Softwood</v>
          </cell>
          <cell r="C952" t="str">
            <v>Saw log</v>
          </cell>
          <cell r="D952">
            <v>41</v>
          </cell>
          <cell r="E952">
            <v>0.25900000000000001</v>
          </cell>
          <cell r="F952">
            <v>0.22800000000000001</v>
          </cell>
          <cell r="G952">
            <v>0.22900000000000001</v>
          </cell>
          <cell r="H952">
            <v>0.28399999999999997</v>
          </cell>
        </row>
        <row r="953">
          <cell r="A953" t="str">
            <v>Pacific Northwest; Westside</v>
          </cell>
          <cell r="B953" t="str">
            <v>Softwood</v>
          </cell>
          <cell r="C953" t="str">
            <v>Saw log</v>
          </cell>
          <cell r="D953">
            <v>42</v>
          </cell>
          <cell r="E953">
            <v>0.255</v>
          </cell>
          <cell r="F953">
            <v>0.23</v>
          </cell>
          <cell r="G953">
            <v>0.23</v>
          </cell>
          <cell r="H953">
            <v>0.28499999999999998</v>
          </cell>
        </row>
        <row r="954">
          <cell r="A954" t="str">
            <v>Pacific Northwest; Westside</v>
          </cell>
          <cell r="B954" t="str">
            <v>Softwood</v>
          </cell>
          <cell r="C954" t="str">
            <v>Saw log</v>
          </cell>
          <cell r="D954">
            <v>43</v>
          </cell>
          <cell r="E954">
            <v>0.251</v>
          </cell>
          <cell r="F954">
            <v>0.23100000000000001</v>
          </cell>
          <cell r="G954">
            <v>0.23</v>
          </cell>
          <cell r="H954">
            <v>0.28699999999999998</v>
          </cell>
        </row>
        <row r="955">
          <cell r="A955" t="str">
            <v>Pacific Northwest; Westside</v>
          </cell>
          <cell r="B955" t="str">
            <v>Softwood</v>
          </cell>
          <cell r="C955" t="str">
            <v>Saw log</v>
          </cell>
          <cell r="D955">
            <v>44</v>
          </cell>
          <cell r="E955">
            <v>0.248</v>
          </cell>
          <cell r="F955">
            <v>0.23300000000000001</v>
          </cell>
          <cell r="G955">
            <v>0.23100000000000001</v>
          </cell>
          <cell r="H955">
            <v>0.28899999999999998</v>
          </cell>
        </row>
        <row r="956">
          <cell r="A956" t="str">
            <v>Pacific Northwest; Westside</v>
          </cell>
          <cell r="B956" t="str">
            <v>Softwood</v>
          </cell>
          <cell r="C956" t="str">
            <v>Saw log</v>
          </cell>
          <cell r="D956">
            <v>45</v>
          </cell>
          <cell r="E956">
            <v>0.24399999999999999</v>
          </cell>
          <cell r="F956">
            <v>0.23400000000000001</v>
          </cell>
          <cell r="G956">
            <v>0.23200000000000001</v>
          </cell>
          <cell r="H956">
            <v>0.28999999999999998</v>
          </cell>
        </row>
        <row r="957">
          <cell r="A957" t="str">
            <v>Pacific Northwest; Westside</v>
          </cell>
          <cell r="B957" t="str">
            <v>Softwood</v>
          </cell>
          <cell r="C957" t="str">
            <v>Saw log</v>
          </cell>
          <cell r="D957">
            <v>46</v>
          </cell>
          <cell r="E957">
            <v>0.24099999999999999</v>
          </cell>
          <cell r="F957">
            <v>0.23499999999999999</v>
          </cell>
          <cell r="G957">
            <v>0.23200000000000001</v>
          </cell>
          <cell r="H957">
            <v>0.29199999999999998</v>
          </cell>
        </row>
        <row r="958">
          <cell r="A958" t="str">
            <v>Pacific Northwest; Westside</v>
          </cell>
          <cell r="B958" t="str">
            <v>Softwood</v>
          </cell>
          <cell r="C958" t="str">
            <v>Saw log</v>
          </cell>
          <cell r="D958">
            <v>47</v>
          </cell>
          <cell r="E958">
            <v>0.23699999999999999</v>
          </cell>
          <cell r="F958">
            <v>0.23699999999999999</v>
          </cell>
          <cell r="G958">
            <v>0.23300000000000001</v>
          </cell>
          <cell r="H958">
            <v>0.29299999999999998</v>
          </cell>
        </row>
        <row r="959">
          <cell r="A959" t="str">
            <v>Pacific Northwest; Westside</v>
          </cell>
          <cell r="B959" t="str">
            <v>Softwood</v>
          </cell>
          <cell r="C959" t="str">
            <v>Saw log</v>
          </cell>
          <cell r="D959">
            <v>48</v>
          </cell>
          <cell r="E959">
            <v>0.23400000000000001</v>
          </cell>
          <cell r="F959">
            <v>0.23799999999999999</v>
          </cell>
          <cell r="G959">
            <v>0.23300000000000001</v>
          </cell>
          <cell r="H959">
            <v>0.29499999999999998</v>
          </cell>
        </row>
        <row r="960">
          <cell r="A960" t="str">
            <v>Pacific Northwest; Westside</v>
          </cell>
          <cell r="B960" t="str">
            <v>Softwood</v>
          </cell>
          <cell r="C960" t="str">
            <v>Saw log</v>
          </cell>
          <cell r="D960">
            <v>49</v>
          </cell>
          <cell r="E960">
            <v>0.23100000000000001</v>
          </cell>
          <cell r="F960">
            <v>0.23899999999999999</v>
          </cell>
          <cell r="G960">
            <v>0.23400000000000001</v>
          </cell>
          <cell r="H960">
            <v>0.29599999999999999</v>
          </cell>
        </row>
        <row r="961">
          <cell r="A961" t="str">
            <v>Pacific Northwest; Westside</v>
          </cell>
          <cell r="B961" t="str">
            <v>Softwood</v>
          </cell>
          <cell r="C961" t="str">
            <v>Saw log</v>
          </cell>
          <cell r="D961">
            <v>50</v>
          </cell>
          <cell r="E961">
            <v>0.22800000000000001</v>
          </cell>
          <cell r="F961">
            <v>0.24</v>
          </cell>
          <cell r="G961">
            <v>0.23400000000000001</v>
          </cell>
          <cell r="H961">
            <v>0.29799999999999999</v>
          </cell>
        </row>
        <row r="962">
          <cell r="A962" t="str">
            <v>Pacific Northwest; Westside</v>
          </cell>
          <cell r="B962" t="str">
            <v>Softwood</v>
          </cell>
          <cell r="C962" t="str">
            <v>Saw log</v>
          </cell>
          <cell r="D962">
            <v>51</v>
          </cell>
          <cell r="E962">
            <v>0.22500000000000001</v>
          </cell>
          <cell r="F962">
            <v>0.24099999999999999</v>
          </cell>
          <cell r="G962">
            <v>0.23499999999999999</v>
          </cell>
          <cell r="H962">
            <v>0.29899999999999999</v>
          </cell>
        </row>
        <row r="963">
          <cell r="A963" t="str">
            <v>Pacific Northwest; Westside</v>
          </cell>
          <cell r="B963" t="str">
            <v>Softwood</v>
          </cell>
          <cell r="C963" t="str">
            <v>Saw log</v>
          </cell>
          <cell r="D963">
            <v>52</v>
          </cell>
          <cell r="E963">
            <v>0.222</v>
          </cell>
          <cell r="F963">
            <v>0.24199999999999999</v>
          </cell>
          <cell r="G963">
            <v>0.23499999999999999</v>
          </cell>
          <cell r="H963">
            <v>0.30099999999999999</v>
          </cell>
        </row>
        <row r="964">
          <cell r="A964" t="str">
            <v>Pacific Northwest; Westside</v>
          </cell>
          <cell r="B964" t="str">
            <v>Softwood</v>
          </cell>
          <cell r="C964" t="str">
            <v>Saw log</v>
          </cell>
          <cell r="D964">
            <v>53</v>
          </cell>
          <cell r="E964">
            <v>0.219</v>
          </cell>
          <cell r="F964">
            <v>0.24399999999999999</v>
          </cell>
          <cell r="G964">
            <v>0.23599999999999999</v>
          </cell>
          <cell r="H964">
            <v>0.30199999999999999</v>
          </cell>
        </row>
        <row r="965">
          <cell r="A965" t="str">
            <v>Pacific Northwest; Westside</v>
          </cell>
          <cell r="B965" t="str">
            <v>Softwood</v>
          </cell>
          <cell r="C965" t="str">
            <v>Saw log</v>
          </cell>
          <cell r="D965">
            <v>54</v>
          </cell>
          <cell r="E965">
            <v>0.216</v>
          </cell>
          <cell r="F965">
            <v>0.245</v>
          </cell>
          <cell r="G965">
            <v>0.23599999999999999</v>
          </cell>
          <cell r="H965">
            <v>0.30299999999999999</v>
          </cell>
        </row>
        <row r="966">
          <cell r="A966" t="str">
            <v>Pacific Northwest; Westside</v>
          </cell>
          <cell r="B966" t="str">
            <v>Softwood</v>
          </cell>
          <cell r="C966" t="str">
            <v>Saw log</v>
          </cell>
          <cell r="D966">
            <v>55</v>
          </cell>
          <cell r="E966">
            <v>0.21299999999999999</v>
          </cell>
          <cell r="F966">
            <v>0.246</v>
          </cell>
          <cell r="G966">
            <v>0.23699999999999999</v>
          </cell>
          <cell r="H966">
            <v>0.30499999999999999</v>
          </cell>
        </row>
        <row r="967">
          <cell r="A967" t="str">
            <v>Pacific Northwest; Westside</v>
          </cell>
          <cell r="B967" t="str">
            <v>Softwood</v>
          </cell>
          <cell r="C967" t="str">
            <v>Saw log</v>
          </cell>
          <cell r="D967">
            <v>56</v>
          </cell>
          <cell r="E967">
            <v>0.21</v>
          </cell>
          <cell r="F967">
            <v>0.247</v>
          </cell>
          <cell r="G967">
            <v>0.23699999999999999</v>
          </cell>
          <cell r="H967">
            <v>0.30599999999999999</v>
          </cell>
        </row>
        <row r="968">
          <cell r="A968" t="str">
            <v>Pacific Northwest; Westside</v>
          </cell>
          <cell r="B968" t="str">
            <v>Softwood</v>
          </cell>
          <cell r="C968" t="str">
            <v>Saw log</v>
          </cell>
          <cell r="D968">
            <v>57</v>
          </cell>
          <cell r="E968">
            <v>0.20799999999999999</v>
          </cell>
          <cell r="F968">
            <v>0.248</v>
          </cell>
          <cell r="G968">
            <v>0.23699999999999999</v>
          </cell>
          <cell r="H968">
            <v>0.307</v>
          </cell>
        </row>
        <row r="969">
          <cell r="A969" t="str">
            <v>Pacific Northwest; Westside</v>
          </cell>
          <cell r="B969" t="str">
            <v>Softwood</v>
          </cell>
          <cell r="C969" t="str">
            <v>Saw log</v>
          </cell>
          <cell r="D969">
            <v>58</v>
          </cell>
          <cell r="E969">
            <v>0.20499999999999999</v>
          </cell>
          <cell r="F969">
            <v>0.249</v>
          </cell>
          <cell r="G969">
            <v>0.23799999999999999</v>
          </cell>
          <cell r="H969">
            <v>0.309</v>
          </cell>
        </row>
        <row r="970">
          <cell r="A970" t="str">
            <v>Pacific Northwest; Westside</v>
          </cell>
          <cell r="B970" t="str">
            <v>Softwood</v>
          </cell>
          <cell r="C970" t="str">
            <v>Saw log</v>
          </cell>
          <cell r="D970">
            <v>59</v>
          </cell>
          <cell r="E970">
            <v>0.20300000000000001</v>
          </cell>
          <cell r="F970">
            <v>0.25</v>
          </cell>
          <cell r="G970">
            <v>0.23799999999999999</v>
          </cell>
          <cell r="H970">
            <v>0.31</v>
          </cell>
        </row>
        <row r="971">
          <cell r="A971" t="str">
            <v>Pacific Northwest; Westside</v>
          </cell>
          <cell r="B971" t="str">
            <v>Softwood</v>
          </cell>
          <cell r="C971" t="str">
            <v>Saw log</v>
          </cell>
          <cell r="D971">
            <v>60</v>
          </cell>
          <cell r="E971">
            <v>0.2</v>
          </cell>
          <cell r="F971">
            <v>0.251</v>
          </cell>
          <cell r="G971">
            <v>0.23799999999999999</v>
          </cell>
          <cell r="H971">
            <v>0.311</v>
          </cell>
        </row>
        <row r="972">
          <cell r="A972" t="str">
            <v>Pacific Northwest; Westside</v>
          </cell>
          <cell r="B972" t="str">
            <v>Softwood</v>
          </cell>
          <cell r="C972" t="str">
            <v>Saw log</v>
          </cell>
          <cell r="D972">
            <v>61</v>
          </cell>
          <cell r="E972">
            <v>0.19800000000000001</v>
          </cell>
          <cell r="F972">
            <v>0.252</v>
          </cell>
          <cell r="G972">
            <v>0.23799999999999999</v>
          </cell>
          <cell r="H972">
            <v>0.312</v>
          </cell>
        </row>
        <row r="973">
          <cell r="A973" t="str">
            <v>Pacific Northwest; Westside</v>
          </cell>
          <cell r="B973" t="str">
            <v>Softwood</v>
          </cell>
          <cell r="C973" t="str">
            <v>Saw log</v>
          </cell>
          <cell r="D973">
            <v>62</v>
          </cell>
          <cell r="E973">
            <v>0.19500000000000001</v>
          </cell>
          <cell r="F973">
            <v>0.253</v>
          </cell>
          <cell r="G973">
            <v>0.23899999999999999</v>
          </cell>
          <cell r="H973">
            <v>0.313</v>
          </cell>
        </row>
        <row r="974">
          <cell r="A974" t="str">
            <v>Pacific Northwest; Westside</v>
          </cell>
          <cell r="B974" t="str">
            <v>Softwood</v>
          </cell>
          <cell r="C974" t="str">
            <v>Saw log</v>
          </cell>
          <cell r="D974">
            <v>63</v>
          </cell>
          <cell r="E974">
            <v>0.193</v>
          </cell>
          <cell r="F974">
            <v>0.254</v>
          </cell>
          <cell r="G974">
            <v>0.23899999999999999</v>
          </cell>
          <cell r="H974">
            <v>0.315</v>
          </cell>
        </row>
        <row r="975">
          <cell r="A975" t="str">
            <v>Pacific Northwest; Westside</v>
          </cell>
          <cell r="B975" t="str">
            <v>Softwood</v>
          </cell>
          <cell r="C975" t="str">
            <v>Saw log</v>
          </cell>
          <cell r="D975">
            <v>64</v>
          </cell>
          <cell r="E975">
            <v>0.191</v>
          </cell>
          <cell r="F975">
            <v>0.254</v>
          </cell>
          <cell r="G975">
            <v>0.23899999999999999</v>
          </cell>
          <cell r="H975">
            <v>0.316</v>
          </cell>
        </row>
        <row r="976">
          <cell r="A976" t="str">
            <v>Pacific Northwest; Westside</v>
          </cell>
          <cell r="B976" t="str">
            <v>Softwood</v>
          </cell>
          <cell r="C976" t="str">
            <v>Saw log</v>
          </cell>
          <cell r="D976">
            <v>65</v>
          </cell>
          <cell r="E976">
            <v>0.188</v>
          </cell>
          <cell r="F976">
            <v>0.255</v>
          </cell>
          <cell r="G976">
            <v>0.24</v>
          </cell>
          <cell r="H976">
            <v>0.317</v>
          </cell>
        </row>
        <row r="977">
          <cell r="A977" t="str">
            <v>Pacific Northwest; Westside</v>
          </cell>
          <cell r="B977" t="str">
            <v>Softwood</v>
          </cell>
          <cell r="C977" t="str">
            <v>Saw log</v>
          </cell>
          <cell r="D977">
            <v>66</v>
          </cell>
          <cell r="E977">
            <v>0.186</v>
          </cell>
          <cell r="F977">
            <v>0.25600000000000001</v>
          </cell>
          <cell r="G977">
            <v>0.24</v>
          </cell>
          <cell r="H977">
            <v>0.318</v>
          </cell>
        </row>
        <row r="978">
          <cell r="A978" t="str">
            <v>Pacific Northwest; Westside</v>
          </cell>
          <cell r="B978" t="str">
            <v>Softwood</v>
          </cell>
          <cell r="C978" t="str">
            <v>Saw log</v>
          </cell>
          <cell r="D978">
            <v>67</v>
          </cell>
          <cell r="E978">
            <v>0.184</v>
          </cell>
          <cell r="F978">
            <v>0.25700000000000001</v>
          </cell>
          <cell r="G978">
            <v>0.24</v>
          </cell>
          <cell r="H978">
            <v>0.31900000000000001</v>
          </cell>
        </row>
        <row r="979">
          <cell r="A979" t="str">
            <v>Pacific Northwest; Westside</v>
          </cell>
          <cell r="B979" t="str">
            <v>Softwood</v>
          </cell>
          <cell r="C979" t="str">
            <v>Saw log</v>
          </cell>
          <cell r="D979">
            <v>68</v>
          </cell>
          <cell r="E979">
            <v>0.182</v>
          </cell>
          <cell r="F979">
            <v>0.25800000000000001</v>
          </cell>
          <cell r="G979">
            <v>0.24</v>
          </cell>
          <cell r="H979">
            <v>0.32</v>
          </cell>
        </row>
        <row r="980">
          <cell r="A980" t="str">
            <v>Pacific Northwest; Westside</v>
          </cell>
          <cell r="B980" t="str">
            <v>Softwood</v>
          </cell>
          <cell r="C980" t="str">
            <v>Saw log</v>
          </cell>
          <cell r="D980">
            <v>69</v>
          </cell>
          <cell r="E980">
            <v>0.18</v>
          </cell>
          <cell r="F980">
            <v>0.25900000000000001</v>
          </cell>
          <cell r="G980">
            <v>0.24</v>
          </cell>
          <cell r="H980">
            <v>0.32100000000000001</v>
          </cell>
        </row>
        <row r="981">
          <cell r="A981" t="str">
            <v>Pacific Northwest; Westside</v>
          </cell>
          <cell r="B981" t="str">
            <v>Softwood</v>
          </cell>
          <cell r="C981" t="str">
            <v>Saw log</v>
          </cell>
          <cell r="D981">
            <v>70</v>
          </cell>
          <cell r="E981">
            <v>0.17799999999999999</v>
          </cell>
          <cell r="F981">
            <v>0.25900000000000001</v>
          </cell>
          <cell r="G981">
            <v>0.24</v>
          </cell>
          <cell r="H981">
            <v>0.32200000000000001</v>
          </cell>
        </row>
        <row r="982">
          <cell r="A982" t="str">
            <v>Pacific Northwest; Westside</v>
          </cell>
          <cell r="B982" t="str">
            <v>Softwood</v>
          </cell>
          <cell r="C982" t="str">
            <v>Saw log</v>
          </cell>
          <cell r="D982">
            <v>71</v>
          </cell>
          <cell r="E982">
            <v>0.17599999999999999</v>
          </cell>
          <cell r="F982">
            <v>0.26</v>
          </cell>
          <cell r="G982">
            <v>0.24099999999999999</v>
          </cell>
          <cell r="H982">
            <v>0.32300000000000001</v>
          </cell>
        </row>
        <row r="983">
          <cell r="A983" t="str">
            <v>Pacific Northwest; Westside</v>
          </cell>
          <cell r="B983" t="str">
            <v>Softwood</v>
          </cell>
          <cell r="C983" t="str">
            <v>Saw log</v>
          </cell>
          <cell r="D983">
            <v>72</v>
          </cell>
          <cell r="E983">
            <v>0.17399999999999999</v>
          </cell>
          <cell r="F983">
            <v>0.26100000000000001</v>
          </cell>
          <cell r="G983">
            <v>0.24099999999999999</v>
          </cell>
          <cell r="H983">
            <v>0.32400000000000001</v>
          </cell>
        </row>
        <row r="984">
          <cell r="A984" t="str">
            <v>Pacific Northwest; Westside</v>
          </cell>
          <cell r="B984" t="str">
            <v>Softwood</v>
          </cell>
          <cell r="C984" t="str">
            <v>Saw log</v>
          </cell>
          <cell r="D984">
            <v>73</v>
          </cell>
          <cell r="E984">
            <v>0.17199999999999999</v>
          </cell>
          <cell r="F984">
            <v>0.26200000000000001</v>
          </cell>
          <cell r="G984">
            <v>0.24099999999999999</v>
          </cell>
          <cell r="H984">
            <v>0.32600000000000001</v>
          </cell>
        </row>
        <row r="985">
          <cell r="A985" t="str">
            <v>Pacific Northwest; Westside</v>
          </cell>
          <cell r="B985" t="str">
            <v>Softwood</v>
          </cell>
          <cell r="C985" t="str">
            <v>Saw log</v>
          </cell>
          <cell r="D985">
            <v>74</v>
          </cell>
          <cell r="E985">
            <v>0.17</v>
          </cell>
          <cell r="F985">
            <v>0.26300000000000001</v>
          </cell>
          <cell r="G985">
            <v>0.24099999999999999</v>
          </cell>
          <cell r="H985">
            <v>0.32700000000000001</v>
          </cell>
        </row>
        <row r="986">
          <cell r="A986" t="str">
            <v>Pacific Northwest; Westside</v>
          </cell>
          <cell r="B986" t="str">
            <v>Softwood</v>
          </cell>
          <cell r="C986" t="str">
            <v>Saw log</v>
          </cell>
          <cell r="D986">
            <v>75</v>
          </cell>
          <cell r="E986">
            <v>0.16800000000000001</v>
          </cell>
          <cell r="F986">
            <v>0.26300000000000001</v>
          </cell>
          <cell r="G986">
            <v>0.24099999999999999</v>
          </cell>
          <cell r="H986">
            <v>0.32800000000000001</v>
          </cell>
        </row>
        <row r="987">
          <cell r="A987" t="str">
            <v>Pacific Northwest; Westside</v>
          </cell>
          <cell r="B987" t="str">
            <v>Softwood</v>
          </cell>
          <cell r="C987" t="str">
            <v>Saw log</v>
          </cell>
          <cell r="D987">
            <v>76</v>
          </cell>
          <cell r="E987">
            <v>0.16600000000000001</v>
          </cell>
          <cell r="F987">
            <v>0.26400000000000001</v>
          </cell>
          <cell r="G987">
            <v>0.24099999999999999</v>
          </cell>
          <cell r="H987">
            <v>0.32900000000000001</v>
          </cell>
        </row>
        <row r="988">
          <cell r="A988" t="str">
            <v>Pacific Northwest; Westside</v>
          </cell>
          <cell r="B988" t="str">
            <v>Softwood</v>
          </cell>
          <cell r="C988" t="str">
            <v>Saw log</v>
          </cell>
          <cell r="D988">
            <v>77</v>
          </cell>
          <cell r="E988">
            <v>0.16400000000000001</v>
          </cell>
          <cell r="F988">
            <v>0.26500000000000001</v>
          </cell>
          <cell r="G988">
            <v>0.24099999999999999</v>
          </cell>
          <cell r="H988">
            <v>0.33</v>
          </cell>
        </row>
        <row r="989">
          <cell r="A989" t="str">
            <v>Pacific Northwest; Westside</v>
          </cell>
          <cell r="B989" t="str">
            <v>Softwood</v>
          </cell>
          <cell r="C989" t="str">
            <v>Saw log</v>
          </cell>
          <cell r="D989">
            <v>78</v>
          </cell>
          <cell r="E989">
            <v>0.16300000000000001</v>
          </cell>
          <cell r="F989">
            <v>0.26500000000000001</v>
          </cell>
          <cell r="G989">
            <v>0.24199999999999999</v>
          </cell>
          <cell r="H989">
            <v>0.33</v>
          </cell>
        </row>
        <row r="990">
          <cell r="A990" t="str">
            <v>Pacific Northwest; Westside</v>
          </cell>
          <cell r="B990" t="str">
            <v>Softwood</v>
          </cell>
          <cell r="C990" t="str">
            <v>Saw log</v>
          </cell>
          <cell r="D990">
            <v>79</v>
          </cell>
          <cell r="E990">
            <v>0.161</v>
          </cell>
          <cell r="F990">
            <v>0.26600000000000001</v>
          </cell>
          <cell r="G990">
            <v>0.24199999999999999</v>
          </cell>
          <cell r="H990">
            <v>0.33100000000000002</v>
          </cell>
        </row>
        <row r="991">
          <cell r="A991" t="str">
            <v>Pacific Northwest; Westside</v>
          </cell>
          <cell r="B991" t="str">
            <v>Softwood</v>
          </cell>
          <cell r="C991" t="str">
            <v>Saw log</v>
          </cell>
          <cell r="D991">
            <v>80</v>
          </cell>
          <cell r="E991">
            <v>0.159</v>
          </cell>
          <cell r="F991">
            <v>0.26700000000000002</v>
          </cell>
          <cell r="G991">
            <v>0.24199999999999999</v>
          </cell>
          <cell r="H991">
            <v>0.33200000000000002</v>
          </cell>
        </row>
        <row r="992">
          <cell r="A992" t="str">
            <v>Pacific Northwest; Westside</v>
          </cell>
          <cell r="B992" t="str">
            <v>Softwood</v>
          </cell>
          <cell r="C992" t="str">
            <v>Saw log</v>
          </cell>
          <cell r="D992">
            <v>81</v>
          </cell>
          <cell r="E992">
            <v>0.157</v>
          </cell>
          <cell r="F992">
            <v>0.26700000000000002</v>
          </cell>
          <cell r="G992">
            <v>0.24199999999999999</v>
          </cell>
          <cell r="H992">
            <v>0.33300000000000002</v>
          </cell>
        </row>
        <row r="993">
          <cell r="A993" t="str">
            <v>Pacific Northwest; Westside</v>
          </cell>
          <cell r="B993" t="str">
            <v>Softwood</v>
          </cell>
          <cell r="C993" t="str">
            <v>Saw log</v>
          </cell>
          <cell r="D993">
            <v>82</v>
          </cell>
          <cell r="E993">
            <v>0.156</v>
          </cell>
          <cell r="F993">
            <v>0.26800000000000002</v>
          </cell>
          <cell r="G993">
            <v>0.24199999999999999</v>
          </cell>
          <cell r="H993">
            <v>0.33400000000000002</v>
          </cell>
        </row>
        <row r="994">
          <cell r="A994" t="str">
            <v>Pacific Northwest; Westside</v>
          </cell>
          <cell r="B994" t="str">
            <v>Softwood</v>
          </cell>
          <cell r="C994" t="str">
            <v>Saw log</v>
          </cell>
          <cell r="D994">
            <v>83</v>
          </cell>
          <cell r="E994">
            <v>0.154</v>
          </cell>
          <cell r="F994">
            <v>0.26900000000000002</v>
          </cell>
          <cell r="G994">
            <v>0.24199999999999999</v>
          </cell>
          <cell r="H994">
            <v>0.33500000000000002</v>
          </cell>
        </row>
        <row r="995">
          <cell r="A995" t="str">
            <v>Pacific Northwest; Westside</v>
          </cell>
          <cell r="B995" t="str">
            <v>Softwood</v>
          </cell>
          <cell r="C995" t="str">
            <v>Saw log</v>
          </cell>
          <cell r="D995">
            <v>84</v>
          </cell>
          <cell r="E995">
            <v>0.153</v>
          </cell>
          <cell r="F995">
            <v>0.26900000000000002</v>
          </cell>
          <cell r="G995">
            <v>0.24199999999999999</v>
          </cell>
          <cell r="H995">
            <v>0.33600000000000002</v>
          </cell>
        </row>
        <row r="996">
          <cell r="A996" t="str">
            <v>Pacific Northwest; Westside</v>
          </cell>
          <cell r="B996" t="str">
            <v>Softwood</v>
          </cell>
          <cell r="C996" t="str">
            <v>Saw log</v>
          </cell>
          <cell r="D996">
            <v>85</v>
          </cell>
          <cell r="E996">
            <v>0.151</v>
          </cell>
          <cell r="F996">
            <v>0.27</v>
          </cell>
          <cell r="G996">
            <v>0.24199999999999999</v>
          </cell>
          <cell r="H996">
            <v>0.33700000000000002</v>
          </cell>
        </row>
        <row r="997">
          <cell r="A997" t="str">
            <v>Pacific Northwest; Westside</v>
          </cell>
          <cell r="B997" t="str">
            <v>Softwood</v>
          </cell>
          <cell r="C997" t="str">
            <v>Saw log</v>
          </cell>
          <cell r="D997">
            <v>86</v>
          </cell>
          <cell r="E997">
            <v>0.14899999999999999</v>
          </cell>
          <cell r="F997">
            <v>0.27100000000000002</v>
          </cell>
          <cell r="G997">
            <v>0.24199999999999999</v>
          </cell>
          <cell r="H997">
            <v>0.33800000000000002</v>
          </cell>
        </row>
        <row r="998">
          <cell r="A998" t="str">
            <v>Pacific Northwest; Westside</v>
          </cell>
          <cell r="B998" t="str">
            <v>Softwood</v>
          </cell>
          <cell r="C998" t="str">
            <v>Saw log</v>
          </cell>
          <cell r="D998">
            <v>87</v>
          </cell>
          <cell r="E998">
            <v>0.14799999999999999</v>
          </cell>
          <cell r="F998">
            <v>0.27100000000000002</v>
          </cell>
          <cell r="G998">
            <v>0.24199999999999999</v>
          </cell>
          <cell r="H998">
            <v>0.33900000000000002</v>
          </cell>
        </row>
        <row r="999">
          <cell r="A999" t="str">
            <v>Pacific Northwest; Westside</v>
          </cell>
          <cell r="B999" t="str">
            <v>Softwood</v>
          </cell>
          <cell r="C999" t="str">
            <v>Saw log</v>
          </cell>
          <cell r="D999">
            <v>88</v>
          </cell>
          <cell r="E999">
            <v>0.14599999999999999</v>
          </cell>
          <cell r="F999">
            <v>0.27200000000000002</v>
          </cell>
          <cell r="G999">
            <v>0.24199999999999999</v>
          </cell>
          <cell r="H999">
            <v>0.34</v>
          </cell>
        </row>
        <row r="1000">
          <cell r="A1000" t="str">
            <v>Pacific Northwest; Westside</v>
          </cell>
          <cell r="B1000" t="str">
            <v>Softwood</v>
          </cell>
          <cell r="C1000" t="str">
            <v>Saw log</v>
          </cell>
          <cell r="D1000">
            <v>89</v>
          </cell>
          <cell r="E1000">
            <v>0.14499999999999999</v>
          </cell>
          <cell r="F1000">
            <v>0.27300000000000002</v>
          </cell>
          <cell r="G1000">
            <v>0.24199999999999999</v>
          </cell>
          <cell r="H1000">
            <v>0.34</v>
          </cell>
        </row>
        <row r="1001">
          <cell r="A1001" t="str">
            <v>Pacific Northwest; Westside</v>
          </cell>
          <cell r="B1001" t="str">
            <v>Softwood</v>
          </cell>
          <cell r="C1001" t="str">
            <v>Saw log</v>
          </cell>
          <cell r="D1001">
            <v>90</v>
          </cell>
          <cell r="E1001">
            <v>0.14299999999999999</v>
          </cell>
          <cell r="F1001">
            <v>0.27300000000000002</v>
          </cell>
          <cell r="G1001">
            <v>0.24199999999999999</v>
          </cell>
          <cell r="H1001">
            <v>0.34100000000000003</v>
          </cell>
        </row>
        <row r="1002">
          <cell r="A1002" t="str">
            <v>Pacific Northwest; Westside</v>
          </cell>
          <cell r="B1002" t="str">
            <v>Softwood</v>
          </cell>
          <cell r="C1002" t="str">
            <v>Saw log</v>
          </cell>
          <cell r="D1002">
            <v>91</v>
          </cell>
          <cell r="E1002">
            <v>0.14199999999999999</v>
          </cell>
          <cell r="F1002">
            <v>0.27400000000000002</v>
          </cell>
          <cell r="G1002">
            <v>0.24199999999999999</v>
          </cell>
          <cell r="H1002">
            <v>0.34200000000000003</v>
          </cell>
        </row>
        <row r="1003">
          <cell r="A1003" t="str">
            <v>Pacific Northwest; Westside</v>
          </cell>
          <cell r="B1003" t="str">
            <v>Softwood</v>
          </cell>
          <cell r="C1003" t="str">
            <v>Saw log</v>
          </cell>
          <cell r="D1003">
            <v>92</v>
          </cell>
          <cell r="E1003">
            <v>0.14099999999999999</v>
          </cell>
          <cell r="F1003">
            <v>0.27400000000000002</v>
          </cell>
          <cell r="G1003">
            <v>0.24199999999999999</v>
          </cell>
          <cell r="H1003">
            <v>0.34300000000000003</v>
          </cell>
        </row>
        <row r="1004">
          <cell r="A1004" t="str">
            <v>Pacific Northwest; Westside</v>
          </cell>
          <cell r="B1004" t="str">
            <v>Softwood</v>
          </cell>
          <cell r="C1004" t="str">
            <v>Saw log</v>
          </cell>
          <cell r="D1004">
            <v>93</v>
          </cell>
          <cell r="E1004">
            <v>0.13900000000000001</v>
          </cell>
          <cell r="F1004">
            <v>0.27500000000000002</v>
          </cell>
          <cell r="G1004">
            <v>0.24199999999999999</v>
          </cell>
          <cell r="H1004">
            <v>0.34399999999999997</v>
          </cell>
        </row>
        <row r="1005">
          <cell r="A1005" t="str">
            <v>Pacific Northwest; Westside</v>
          </cell>
          <cell r="B1005" t="str">
            <v>Softwood</v>
          </cell>
          <cell r="C1005" t="str">
            <v>Saw log</v>
          </cell>
          <cell r="D1005">
            <v>94</v>
          </cell>
          <cell r="E1005">
            <v>0.13800000000000001</v>
          </cell>
          <cell r="F1005">
            <v>0.27600000000000002</v>
          </cell>
          <cell r="G1005">
            <v>0.24199999999999999</v>
          </cell>
          <cell r="H1005">
            <v>0.34499999999999997</v>
          </cell>
        </row>
        <row r="1006">
          <cell r="A1006" t="str">
            <v>Pacific Northwest; Westside</v>
          </cell>
          <cell r="B1006" t="str">
            <v>Softwood</v>
          </cell>
          <cell r="C1006" t="str">
            <v>Saw log</v>
          </cell>
          <cell r="D1006">
            <v>95</v>
          </cell>
          <cell r="E1006">
            <v>0.13600000000000001</v>
          </cell>
          <cell r="F1006">
            <v>0.27600000000000002</v>
          </cell>
          <cell r="G1006">
            <v>0.24199999999999999</v>
          </cell>
          <cell r="H1006">
            <v>0.34499999999999997</v>
          </cell>
        </row>
        <row r="1007">
          <cell r="A1007" t="str">
            <v>Pacific Northwest; Westside</v>
          </cell>
          <cell r="B1007" t="str">
            <v>Softwood</v>
          </cell>
          <cell r="C1007" t="str">
            <v>Saw log</v>
          </cell>
          <cell r="D1007">
            <v>96</v>
          </cell>
          <cell r="E1007">
            <v>0.13500000000000001</v>
          </cell>
          <cell r="F1007">
            <v>0.27700000000000002</v>
          </cell>
          <cell r="G1007">
            <v>0.24199999999999999</v>
          </cell>
          <cell r="H1007">
            <v>0.34599999999999997</v>
          </cell>
        </row>
        <row r="1008">
          <cell r="A1008" t="str">
            <v>Pacific Northwest; Westside</v>
          </cell>
          <cell r="B1008" t="str">
            <v>Softwood</v>
          </cell>
          <cell r="C1008" t="str">
            <v>Saw log</v>
          </cell>
          <cell r="D1008">
            <v>97</v>
          </cell>
          <cell r="E1008">
            <v>0.13400000000000001</v>
          </cell>
          <cell r="F1008">
            <v>0.27700000000000002</v>
          </cell>
          <cell r="G1008">
            <v>0.24199999999999999</v>
          </cell>
          <cell r="H1008">
            <v>0.34699999999999998</v>
          </cell>
        </row>
        <row r="1009">
          <cell r="A1009" t="str">
            <v>Pacific Northwest; Westside</v>
          </cell>
          <cell r="B1009" t="str">
            <v>Softwood</v>
          </cell>
          <cell r="C1009" t="str">
            <v>Saw log</v>
          </cell>
          <cell r="D1009">
            <v>98</v>
          </cell>
          <cell r="E1009">
            <v>0.13200000000000001</v>
          </cell>
          <cell r="F1009">
            <v>0.27800000000000002</v>
          </cell>
          <cell r="G1009">
            <v>0.24199999999999999</v>
          </cell>
          <cell r="H1009">
            <v>0.34799999999999998</v>
          </cell>
        </row>
        <row r="1010">
          <cell r="A1010" t="str">
            <v>Pacific Northwest; Westside</v>
          </cell>
          <cell r="B1010" t="str">
            <v>Softwood</v>
          </cell>
          <cell r="C1010" t="str">
            <v>Saw log</v>
          </cell>
          <cell r="D1010">
            <v>99</v>
          </cell>
          <cell r="E1010">
            <v>0.13100000000000001</v>
          </cell>
          <cell r="F1010">
            <v>0.27800000000000002</v>
          </cell>
          <cell r="G1010">
            <v>0.24199999999999999</v>
          </cell>
          <cell r="H1010">
            <v>0.34799999999999998</v>
          </cell>
        </row>
        <row r="1011">
          <cell r="A1011" t="str">
            <v>Pacific Northwest; Westside</v>
          </cell>
          <cell r="B1011" t="str">
            <v>Softwood</v>
          </cell>
          <cell r="C1011" t="str">
            <v>Saw log</v>
          </cell>
          <cell r="D1011">
            <v>100</v>
          </cell>
          <cell r="E1011">
            <v>0.13</v>
          </cell>
          <cell r="F1011">
            <v>0.27900000000000003</v>
          </cell>
          <cell r="G1011">
            <v>0.24199999999999999</v>
          </cell>
          <cell r="H1011">
            <v>0.34899999999999998</v>
          </cell>
        </row>
        <row r="1012">
          <cell r="A1012" t="str">
            <v>Pacific Northwest; Westside</v>
          </cell>
          <cell r="B1012" t="str">
            <v>Softwood</v>
          </cell>
          <cell r="C1012" t="str">
            <v>Pulpwood</v>
          </cell>
          <cell r="D1012">
            <v>0</v>
          </cell>
          <cell r="E1012">
            <v>0.5</v>
          </cell>
          <cell r="F1012">
            <v>0</v>
          </cell>
          <cell r="G1012">
            <v>0.35199999999999998</v>
          </cell>
          <cell r="H1012">
            <v>0.14799999999999999</v>
          </cell>
        </row>
        <row r="1013">
          <cell r="A1013" t="str">
            <v>Pacific Northwest; Westside</v>
          </cell>
          <cell r="B1013" t="str">
            <v>Softwood</v>
          </cell>
          <cell r="C1013" t="str">
            <v>Pulpwood</v>
          </cell>
          <cell r="D1013">
            <v>1</v>
          </cell>
          <cell r="E1013">
            <v>0.42199999999999999</v>
          </cell>
          <cell r="F1013">
            <v>2.5999999999999999E-2</v>
          </cell>
          <cell r="G1013">
            <v>0.38200000000000001</v>
          </cell>
          <cell r="H1013">
            <v>0.17</v>
          </cell>
        </row>
        <row r="1014">
          <cell r="A1014" t="str">
            <v>Pacific Northwest; Westside</v>
          </cell>
          <cell r="B1014" t="str">
            <v>Softwood</v>
          </cell>
          <cell r="C1014" t="str">
            <v>Pulpwood</v>
          </cell>
          <cell r="D1014">
            <v>2</v>
          </cell>
          <cell r="E1014">
            <v>0.35699999999999998</v>
          </cell>
          <cell r="F1014">
            <v>4.7E-2</v>
          </cell>
          <cell r="G1014">
            <v>0.40899999999999997</v>
          </cell>
          <cell r="H1014">
            <v>0.187</v>
          </cell>
        </row>
        <row r="1015">
          <cell r="A1015" t="str">
            <v>Pacific Northwest; Westside</v>
          </cell>
          <cell r="B1015" t="str">
            <v>Softwood</v>
          </cell>
          <cell r="C1015" t="str">
            <v>Pulpwood</v>
          </cell>
          <cell r="D1015">
            <v>3</v>
          </cell>
          <cell r="E1015">
            <v>0.30099999999999999</v>
          </cell>
          <cell r="F1015">
            <v>6.4000000000000001E-2</v>
          </cell>
          <cell r="G1015">
            <v>0.433</v>
          </cell>
          <cell r="H1015">
            <v>0.20200000000000001</v>
          </cell>
        </row>
        <row r="1016">
          <cell r="A1016" t="str">
            <v>Pacific Northwest; Westside</v>
          </cell>
          <cell r="B1016" t="str">
            <v>Softwood</v>
          </cell>
          <cell r="C1016" t="str">
            <v>Pulpwood</v>
          </cell>
          <cell r="D1016">
            <v>4</v>
          </cell>
          <cell r="E1016">
            <v>0.254</v>
          </cell>
          <cell r="F1016">
            <v>7.8E-2</v>
          </cell>
          <cell r="G1016">
            <v>0.45300000000000001</v>
          </cell>
          <cell r="H1016">
            <v>0.215</v>
          </cell>
        </row>
        <row r="1017">
          <cell r="A1017" t="str">
            <v>Pacific Northwest; Westside</v>
          </cell>
          <cell r="B1017" t="str">
            <v>Softwood</v>
          </cell>
          <cell r="C1017" t="str">
            <v>Pulpwood</v>
          </cell>
          <cell r="D1017">
            <v>5</v>
          </cell>
          <cell r="E1017">
            <v>0.215</v>
          </cell>
          <cell r="F1017">
            <v>8.8999999999999996E-2</v>
          </cell>
          <cell r="G1017">
            <v>0.47099999999999997</v>
          </cell>
          <cell r="H1017">
            <v>0.22600000000000001</v>
          </cell>
        </row>
        <row r="1018">
          <cell r="A1018" t="str">
            <v>Pacific Northwest; Westside</v>
          </cell>
          <cell r="B1018" t="str">
            <v>Softwood</v>
          </cell>
          <cell r="C1018" t="str">
            <v>Pulpwood</v>
          </cell>
          <cell r="D1018">
            <v>6</v>
          </cell>
          <cell r="E1018">
            <v>0.18</v>
          </cell>
          <cell r="F1018">
            <v>9.8000000000000004E-2</v>
          </cell>
          <cell r="G1018">
            <v>0.48599999999999999</v>
          </cell>
          <cell r="H1018">
            <v>0.23599999999999999</v>
          </cell>
        </row>
        <row r="1019">
          <cell r="A1019" t="str">
            <v>Pacific Northwest; Westside</v>
          </cell>
          <cell r="B1019" t="str">
            <v>Softwood</v>
          </cell>
          <cell r="C1019" t="str">
            <v>Pulpwood</v>
          </cell>
          <cell r="D1019">
            <v>7</v>
          </cell>
          <cell r="E1019">
            <v>0.15</v>
          </cell>
          <cell r="F1019">
            <v>0.106</v>
          </cell>
          <cell r="G1019">
            <v>0.499</v>
          </cell>
          <cell r="H1019">
            <v>0.245</v>
          </cell>
        </row>
        <row r="1020">
          <cell r="A1020" t="str">
            <v>Pacific Northwest; Westside</v>
          </cell>
          <cell r="B1020" t="str">
            <v>Softwood</v>
          </cell>
          <cell r="C1020" t="str">
            <v>Pulpwood</v>
          </cell>
          <cell r="D1020">
            <v>8</v>
          </cell>
          <cell r="E1020">
            <v>0.121</v>
          </cell>
          <cell r="F1020">
            <v>0.112</v>
          </cell>
          <cell r="G1020">
            <v>0.51200000000000001</v>
          </cell>
          <cell r="H1020">
            <v>0.254</v>
          </cell>
        </row>
        <row r="1021">
          <cell r="A1021" t="str">
            <v>Pacific Northwest; Westside</v>
          </cell>
          <cell r="B1021" t="str">
            <v>Softwood</v>
          </cell>
          <cell r="C1021" t="str">
            <v>Pulpwood</v>
          </cell>
          <cell r="D1021">
            <v>9</v>
          </cell>
          <cell r="E1021">
            <v>9.6000000000000002E-2</v>
          </cell>
          <cell r="F1021">
            <v>0.11799999999999999</v>
          </cell>
          <cell r="G1021">
            <v>0.52300000000000002</v>
          </cell>
          <cell r="H1021">
            <v>0.26200000000000001</v>
          </cell>
        </row>
        <row r="1022">
          <cell r="A1022" t="str">
            <v>Pacific Northwest; Westside</v>
          </cell>
          <cell r="B1022" t="str">
            <v>Softwood</v>
          </cell>
          <cell r="C1022" t="str">
            <v>Pulpwood</v>
          </cell>
          <cell r="D1022">
            <v>10</v>
          </cell>
          <cell r="E1022">
            <v>7.4999999999999997E-2</v>
          </cell>
          <cell r="F1022">
            <v>0.122</v>
          </cell>
          <cell r="G1022">
            <v>0.53300000000000003</v>
          </cell>
          <cell r="H1022">
            <v>0.27</v>
          </cell>
        </row>
        <row r="1023">
          <cell r="A1023" t="str">
            <v>Pacific Northwest; Westside</v>
          </cell>
          <cell r="B1023" t="str">
            <v>Softwood</v>
          </cell>
          <cell r="C1023" t="str">
            <v>Pulpwood</v>
          </cell>
          <cell r="D1023">
            <v>11</v>
          </cell>
          <cell r="E1023">
            <v>5.7000000000000002E-2</v>
          </cell>
          <cell r="F1023">
            <v>0.125</v>
          </cell>
          <cell r="G1023">
            <v>0.54100000000000004</v>
          </cell>
          <cell r="H1023">
            <v>0.27600000000000002</v>
          </cell>
        </row>
        <row r="1024">
          <cell r="A1024" t="str">
            <v>Pacific Northwest; Westside</v>
          </cell>
          <cell r="B1024" t="str">
            <v>Softwood</v>
          </cell>
          <cell r="C1024" t="str">
            <v>Pulpwood</v>
          </cell>
          <cell r="D1024">
            <v>12</v>
          </cell>
          <cell r="E1024">
            <v>4.3999999999999997E-2</v>
          </cell>
          <cell r="F1024">
            <v>0.127</v>
          </cell>
          <cell r="G1024">
            <v>0.54700000000000004</v>
          </cell>
          <cell r="H1024">
            <v>0.28199999999999997</v>
          </cell>
        </row>
        <row r="1025">
          <cell r="A1025" t="str">
            <v>Pacific Northwest; Westside</v>
          </cell>
          <cell r="B1025" t="str">
            <v>Softwood</v>
          </cell>
          <cell r="C1025" t="str">
            <v>Pulpwood</v>
          </cell>
          <cell r="D1025">
            <v>13</v>
          </cell>
          <cell r="E1025">
            <v>3.4000000000000002E-2</v>
          </cell>
          <cell r="F1025">
            <v>0.127</v>
          </cell>
          <cell r="G1025">
            <v>0.55200000000000005</v>
          </cell>
          <cell r="H1025">
            <v>0.28699999999999998</v>
          </cell>
        </row>
        <row r="1026">
          <cell r="A1026" t="str">
            <v>Pacific Northwest; Westside</v>
          </cell>
          <cell r="B1026" t="str">
            <v>Softwood</v>
          </cell>
          <cell r="C1026" t="str">
            <v>Pulpwood</v>
          </cell>
          <cell r="D1026">
            <v>14</v>
          </cell>
          <cell r="E1026">
            <v>2.5999999999999999E-2</v>
          </cell>
          <cell r="F1026">
            <v>0.127</v>
          </cell>
          <cell r="G1026">
            <v>0.55600000000000005</v>
          </cell>
          <cell r="H1026">
            <v>0.29099999999999998</v>
          </cell>
        </row>
        <row r="1027">
          <cell r="A1027" t="str">
            <v>Pacific Northwest; Westside</v>
          </cell>
          <cell r="B1027" t="str">
            <v>Softwood</v>
          </cell>
          <cell r="C1027" t="str">
            <v>Pulpwood</v>
          </cell>
          <cell r="D1027">
            <v>15</v>
          </cell>
          <cell r="E1027">
            <v>0.02</v>
          </cell>
          <cell r="F1027">
            <v>0.127</v>
          </cell>
          <cell r="G1027">
            <v>0.55900000000000005</v>
          </cell>
          <cell r="H1027">
            <v>0.29499999999999998</v>
          </cell>
        </row>
        <row r="1028">
          <cell r="A1028" t="str">
            <v>Pacific Northwest; Westside</v>
          </cell>
          <cell r="B1028" t="str">
            <v>Softwood</v>
          </cell>
          <cell r="C1028" t="str">
            <v>Pulpwood</v>
          </cell>
          <cell r="D1028">
            <v>16</v>
          </cell>
          <cell r="E1028">
            <v>1.4999999999999999E-2</v>
          </cell>
          <cell r="F1028">
            <v>0.125</v>
          </cell>
          <cell r="G1028">
            <v>0.56100000000000005</v>
          </cell>
          <cell r="H1028">
            <v>0.29799999999999999</v>
          </cell>
        </row>
        <row r="1029">
          <cell r="A1029" t="str">
            <v>Pacific Northwest; Westside</v>
          </cell>
          <cell r="B1029" t="str">
            <v>Softwood</v>
          </cell>
          <cell r="C1029" t="str">
            <v>Pulpwood</v>
          </cell>
          <cell r="D1029">
            <v>17</v>
          </cell>
          <cell r="E1029">
            <v>1.2E-2</v>
          </cell>
          <cell r="F1029">
            <v>0.124</v>
          </cell>
          <cell r="G1029">
            <v>0.56299999999999994</v>
          </cell>
          <cell r="H1029">
            <v>0.30099999999999999</v>
          </cell>
        </row>
        <row r="1030">
          <cell r="A1030" t="str">
            <v>Pacific Northwest; Westside</v>
          </cell>
          <cell r="B1030" t="str">
            <v>Softwood</v>
          </cell>
          <cell r="C1030" t="str">
            <v>Pulpwood</v>
          </cell>
          <cell r="D1030">
            <v>18</v>
          </cell>
          <cell r="E1030">
            <v>8.9999999999999993E-3</v>
          </cell>
          <cell r="F1030">
            <v>0.123</v>
          </cell>
          <cell r="G1030">
            <v>0.56499999999999995</v>
          </cell>
          <cell r="H1030">
            <v>0.30399999999999999</v>
          </cell>
        </row>
        <row r="1031">
          <cell r="A1031" t="str">
            <v>Pacific Northwest; Westside</v>
          </cell>
          <cell r="B1031" t="str">
            <v>Softwood</v>
          </cell>
          <cell r="C1031" t="str">
            <v>Pulpwood</v>
          </cell>
          <cell r="D1031">
            <v>19</v>
          </cell>
          <cell r="E1031">
            <v>6.0000000000000001E-3</v>
          </cell>
          <cell r="F1031">
            <v>0.121</v>
          </cell>
          <cell r="G1031">
            <v>0.56599999999999995</v>
          </cell>
          <cell r="H1031">
            <v>0.307</v>
          </cell>
        </row>
        <row r="1032">
          <cell r="A1032" t="str">
            <v>Pacific Northwest; Westside</v>
          </cell>
          <cell r="B1032" t="str">
            <v>Softwood</v>
          </cell>
          <cell r="C1032" t="str">
            <v>Pulpwood</v>
          </cell>
          <cell r="D1032">
            <v>20</v>
          </cell>
          <cell r="E1032">
            <v>4.0000000000000001E-3</v>
          </cell>
          <cell r="F1032">
            <v>0.11899999999999999</v>
          </cell>
          <cell r="G1032">
            <v>0.56699999999999995</v>
          </cell>
          <cell r="H1032">
            <v>0.309</v>
          </cell>
        </row>
        <row r="1033">
          <cell r="A1033" t="str">
            <v>Pacific Northwest; Westside</v>
          </cell>
          <cell r="B1033" t="str">
            <v>Softwood</v>
          </cell>
          <cell r="C1033" t="str">
            <v>Pulpwood</v>
          </cell>
          <cell r="D1033">
            <v>21</v>
          </cell>
          <cell r="E1033">
            <v>3.0000000000000001E-3</v>
          </cell>
          <cell r="F1033">
            <v>0.11799999999999999</v>
          </cell>
          <cell r="G1033">
            <v>0.56799999999999995</v>
          </cell>
          <cell r="H1033">
            <v>0.311</v>
          </cell>
        </row>
        <row r="1034">
          <cell r="A1034" t="str">
            <v>Pacific Northwest; Westside</v>
          </cell>
          <cell r="B1034" t="str">
            <v>Softwood</v>
          </cell>
          <cell r="C1034" t="str">
            <v>Pulpwood</v>
          </cell>
          <cell r="D1034">
            <v>22</v>
          </cell>
          <cell r="E1034">
            <v>2E-3</v>
          </cell>
          <cell r="F1034">
            <v>0.11600000000000001</v>
          </cell>
          <cell r="G1034">
            <v>0.56799999999999995</v>
          </cell>
          <cell r="H1034">
            <v>0.313</v>
          </cell>
        </row>
        <row r="1035">
          <cell r="A1035" t="str">
            <v>Pacific Northwest; Westside</v>
          </cell>
          <cell r="B1035" t="str">
            <v>Softwood</v>
          </cell>
          <cell r="C1035" t="str">
            <v>Pulpwood</v>
          </cell>
          <cell r="D1035">
            <v>23</v>
          </cell>
          <cell r="E1035">
            <v>2E-3</v>
          </cell>
          <cell r="F1035">
            <v>0.114</v>
          </cell>
          <cell r="G1035">
            <v>0.56899999999999995</v>
          </cell>
          <cell r="H1035">
            <v>0.315</v>
          </cell>
        </row>
        <row r="1036">
          <cell r="A1036" t="str">
            <v>Pacific Northwest; Westside</v>
          </cell>
          <cell r="B1036" t="str">
            <v>Softwood</v>
          </cell>
          <cell r="C1036" t="str">
            <v>Pulpwood</v>
          </cell>
          <cell r="D1036">
            <v>24</v>
          </cell>
          <cell r="E1036">
            <v>1E-3</v>
          </cell>
          <cell r="F1036">
            <v>0.112</v>
          </cell>
          <cell r="G1036">
            <v>0.56899999999999995</v>
          </cell>
          <cell r="H1036">
            <v>0.317</v>
          </cell>
        </row>
        <row r="1037">
          <cell r="A1037" t="str">
            <v>Pacific Northwest; Westside</v>
          </cell>
          <cell r="B1037" t="str">
            <v>Softwood</v>
          </cell>
          <cell r="C1037" t="str">
            <v>Pulpwood</v>
          </cell>
          <cell r="D1037">
            <v>25</v>
          </cell>
          <cell r="E1037">
            <v>1E-3</v>
          </cell>
          <cell r="F1037">
            <v>0.11</v>
          </cell>
          <cell r="G1037">
            <v>0.56899999999999995</v>
          </cell>
          <cell r="H1037">
            <v>0.31900000000000001</v>
          </cell>
        </row>
        <row r="1038">
          <cell r="A1038" t="str">
            <v>Pacific Northwest; Westside</v>
          </cell>
          <cell r="B1038" t="str">
            <v>Softwood</v>
          </cell>
          <cell r="C1038" t="str">
            <v>Pulpwood</v>
          </cell>
          <cell r="D1038">
            <v>26</v>
          </cell>
          <cell r="E1038">
            <v>1E-3</v>
          </cell>
          <cell r="F1038">
            <v>0.109</v>
          </cell>
          <cell r="G1038">
            <v>0.56899999999999995</v>
          </cell>
          <cell r="H1038">
            <v>0.32100000000000001</v>
          </cell>
        </row>
        <row r="1039">
          <cell r="A1039" t="str">
            <v>Pacific Northwest; Westside</v>
          </cell>
          <cell r="B1039" t="str">
            <v>Softwood</v>
          </cell>
          <cell r="C1039" t="str">
            <v>Pulpwood</v>
          </cell>
          <cell r="D1039">
            <v>27</v>
          </cell>
          <cell r="E1039">
            <v>1E-3</v>
          </cell>
          <cell r="F1039">
            <v>0.107</v>
          </cell>
          <cell r="G1039">
            <v>0.56899999999999995</v>
          </cell>
          <cell r="H1039">
            <v>0.32300000000000001</v>
          </cell>
        </row>
        <row r="1040">
          <cell r="A1040" t="str">
            <v>Pacific Northwest; Westside</v>
          </cell>
          <cell r="B1040" t="str">
            <v>Softwood</v>
          </cell>
          <cell r="C1040" t="str">
            <v>Pulpwood</v>
          </cell>
          <cell r="D1040">
            <v>28</v>
          </cell>
          <cell r="E1040">
            <v>0</v>
          </cell>
          <cell r="F1040">
            <v>0.106</v>
          </cell>
          <cell r="G1040">
            <v>0.56899999999999995</v>
          </cell>
          <cell r="H1040">
            <v>0.32400000000000001</v>
          </cell>
        </row>
        <row r="1041">
          <cell r="A1041" t="str">
            <v>Pacific Northwest; Westside</v>
          </cell>
          <cell r="B1041" t="str">
            <v>Softwood</v>
          </cell>
          <cell r="C1041" t="str">
            <v>Pulpwood</v>
          </cell>
          <cell r="D1041">
            <v>29</v>
          </cell>
          <cell r="E1041">
            <v>0</v>
          </cell>
          <cell r="F1041">
            <v>0.104</v>
          </cell>
          <cell r="G1041">
            <v>0.56899999999999995</v>
          </cell>
          <cell r="H1041">
            <v>0.32600000000000001</v>
          </cell>
        </row>
        <row r="1042">
          <cell r="A1042" t="str">
            <v>Pacific Northwest; Westside</v>
          </cell>
          <cell r="B1042" t="str">
            <v>Softwood</v>
          </cell>
          <cell r="C1042" t="str">
            <v>Pulpwood</v>
          </cell>
          <cell r="D1042">
            <v>30</v>
          </cell>
          <cell r="E1042">
            <v>0</v>
          </cell>
          <cell r="F1042">
            <v>0.10299999999999999</v>
          </cell>
          <cell r="G1042">
            <v>0.56899999999999995</v>
          </cell>
          <cell r="H1042">
            <v>0.32700000000000001</v>
          </cell>
        </row>
        <row r="1043">
          <cell r="A1043" t="str">
            <v>Pacific Northwest; Westside</v>
          </cell>
          <cell r="B1043" t="str">
            <v>Softwood</v>
          </cell>
          <cell r="C1043" t="str">
            <v>Pulpwood</v>
          </cell>
          <cell r="D1043">
            <v>31</v>
          </cell>
          <cell r="E1043">
            <v>0</v>
          </cell>
          <cell r="F1043">
            <v>0.10199999999999999</v>
          </cell>
          <cell r="G1043">
            <v>0.56899999999999995</v>
          </cell>
          <cell r="H1043">
            <v>0.32900000000000001</v>
          </cell>
        </row>
        <row r="1044">
          <cell r="A1044" t="str">
            <v>Pacific Northwest; Westside</v>
          </cell>
          <cell r="B1044" t="str">
            <v>Softwood</v>
          </cell>
          <cell r="C1044" t="str">
            <v>Pulpwood</v>
          </cell>
          <cell r="D1044">
            <v>32</v>
          </cell>
          <cell r="E1044">
            <v>0</v>
          </cell>
          <cell r="F1044">
            <v>0.1</v>
          </cell>
          <cell r="G1044">
            <v>0.56899999999999995</v>
          </cell>
          <cell r="H1044">
            <v>0.33</v>
          </cell>
        </row>
        <row r="1045">
          <cell r="A1045" t="str">
            <v>Pacific Northwest; Westside</v>
          </cell>
          <cell r="B1045" t="str">
            <v>Softwood</v>
          </cell>
          <cell r="C1045" t="str">
            <v>Pulpwood</v>
          </cell>
          <cell r="D1045">
            <v>33</v>
          </cell>
          <cell r="E1045">
            <v>0</v>
          </cell>
          <cell r="F1045">
            <v>9.9000000000000005E-2</v>
          </cell>
          <cell r="G1045">
            <v>0.56899999999999995</v>
          </cell>
          <cell r="H1045">
            <v>0.33100000000000002</v>
          </cell>
        </row>
        <row r="1046">
          <cell r="A1046" t="str">
            <v>Pacific Northwest; Westside</v>
          </cell>
          <cell r="B1046" t="str">
            <v>Softwood</v>
          </cell>
          <cell r="C1046" t="str">
            <v>Pulpwood</v>
          </cell>
          <cell r="D1046">
            <v>34</v>
          </cell>
          <cell r="E1046">
            <v>0</v>
          </cell>
          <cell r="F1046">
            <v>9.8000000000000004E-2</v>
          </cell>
          <cell r="G1046">
            <v>0.56899999999999995</v>
          </cell>
          <cell r="H1046">
            <v>0.33300000000000002</v>
          </cell>
        </row>
        <row r="1047">
          <cell r="A1047" t="str">
            <v>Pacific Northwest; Westside</v>
          </cell>
          <cell r="B1047" t="str">
            <v>Softwood</v>
          </cell>
          <cell r="C1047" t="str">
            <v>Pulpwood</v>
          </cell>
          <cell r="D1047">
            <v>35</v>
          </cell>
          <cell r="E1047">
            <v>0</v>
          </cell>
          <cell r="F1047">
            <v>9.7000000000000003E-2</v>
          </cell>
          <cell r="G1047">
            <v>0.56899999999999995</v>
          </cell>
          <cell r="H1047">
            <v>0.33400000000000002</v>
          </cell>
        </row>
        <row r="1048">
          <cell r="A1048" t="str">
            <v>Pacific Northwest; Westside</v>
          </cell>
          <cell r="B1048" t="str">
            <v>Softwood</v>
          </cell>
          <cell r="C1048" t="str">
            <v>Pulpwood</v>
          </cell>
          <cell r="D1048">
            <v>36</v>
          </cell>
          <cell r="E1048">
            <v>0</v>
          </cell>
          <cell r="F1048">
            <v>9.6000000000000002E-2</v>
          </cell>
          <cell r="G1048">
            <v>0.56899999999999995</v>
          </cell>
          <cell r="H1048">
            <v>0.33500000000000002</v>
          </cell>
        </row>
        <row r="1049">
          <cell r="A1049" t="str">
            <v>Pacific Northwest; Westside</v>
          </cell>
          <cell r="B1049" t="str">
            <v>Softwood</v>
          </cell>
          <cell r="C1049" t="str">
            <v>Pulpwood</v>
          </cell>
          <cell r="D1049">
            <v>37</v>
          </cell>
          <cell r="E1049">
            <v>0</v>
          </cell>
          <cell r="F1049">
            <v>9.5000000000000001E-2</v>
          </cell>
          <cell r="G1049">
            <v>0.56899999999999995</v>
          </cell>
          <cell r="H1049">
            <v>0.33600000000000002</v>
          </cell>
        </row>
        <row r="1050">
          <cell r="A1050" t="str">
            <v>Pacific Northwest; Westside</v>
          </cell>
          <cell r="B1050" t="str">
            <v>Softwood</v>
          </cell>
          <cell r="C1050" t="str">
            <v>Pulpwood</v>
          </cell>
          <cell r="D1050">
            <v>38</v>
          </cell>
          <cell r="E1050">
            <v>0</v>
          </cell>
          <cell r="F1050">
            <v>9.4E-2</v>
          </cell>
          <cell r="G1050">
            <v>0.56899999999999995</v>
          </cell>
          <cell r="H1050">
            <v>0.33700000000000002</v>
          </cell>
        </row>
        <row r="1051">
          <cell r="A1051" t="str">
            <v>Pacific Northwest; Westside</v>
          </cell>
          <cell r="B1051" t="str">
            <v>Softwood</v>
          </cell>
          <cell r="C1051" t="str">
            <v>Pulpwood</v>
          </cell>
          <cell r="D1051">
            <v>39</v>
          </cell>
          <cell r="E1051">
            <v>0</v>
          </cell>
          <cell r="F1051">
            <v>9.2999999999999999E-2</v>
          </cell>
          <cell r="G1051">
            <v>0.56899999999999995</v>
          </cell>
          <cell r="H1051">
            <v>0.33800000000000002</v>
          </cell>
        </row>
        <row r="1052">
          <cell r="A1052" t="str">
            <v>Pacific Northwest; Westside</v>
          </cell>
          <cell r="B1052" t="str">
            <v>Softwood</v>
          </cell>
          <cell r="C1052" t="str">
            <v>Pulpwood</v>
          </cell>
          <cell r="D1052">
            <v>40</v>
          </cell>
          <cell r="E1052">
            <v>0</v>
          </cell>
          <cell r="F1052">
            <v>9.1999999999999998E-2</v>
          </cell>
          <cell r="G1052">
            <v>0.56899999999999995</v>
          </cell>
          <cell r="H1052">
            <v>0.33900000000000002</v>
          </cell>
        </row>
        <row r="1053">
          <cell r="A1053" t="str">
            <v>Pacific Northwest; Westside</v>
          </cell>
          <cell r="B1053" t="str">
            <v>Softwood</v>
          </cell>
          <cell r="C1053" t="str">
            <v>Pulpwood</v>
          </cell>
          <cell r="D1053">
            <v>41</v>
          </cell>
          <cell r="E1053">
            <v>0</v>
          </cell>
          <cell r="F1053">
            <v>9.0999999999999998E-2</v>
          </cell>
          <cell r="G1053">
            <v>0.56899999999999995</v>
          </cell>
          <cell r="H1053">
            <v>0.33900000000000002</v>
          </cell>
        </row>
        <row r="1054">
          <cell r="A1054" t="str">
            <v>Pacific Northwest; Westside</v>
          </cell>
          <cell r="B1054" t="str">
            <v>Softwood</v>
          </cell>
          <cell r="C1054" t="str">
            <v>Pulpwood</v>
          </cell>
          <cell r="D1054">
            <v>42</v>
          </cell>
          <cell r="E1054">
            <v>0</v>
          </cell>
          <cell r="F1054">
            <v>0.09</v>
          </cell>
          <cell r="G1054">
            <v>0.56899999999999995</v>
          </cell>
          <cell r="H1054">
            <v>0.34</v>
          </cell>
        </row>
        <row r="1055">
          <cell r="A1055" t="str">
            <v>Pacific Northwest; Westside</v>
          </cell>
          <cell r="B1055" t="str">
            <v>Softwood</v>
          </cell>
          <cell r="C1055" t="str">
            <v>Pulpwood</v>
          </cell>
          <cell r="D1055">
            <v>43</v>
          </cell>
          <cell r="E1055">
            <v>0</v>
          </cell>
          <cell r="F1055">
            <v>0.09</v>
          </cell>
          <cell r="G1055">
            <v>0.56899999999999995</v>
          </cell>
          <cell r="H1055">
            <v>0.34100000000000003</v>
          </cell>
        </row>
        <row r="1056">
          <cell r="A1056" t="str">
            <v>Pacific Northwest; Westside</v>
          </cell>
          <cell r="B1056" t="str">
            <v>Softwood</v>
          </cell>
          <cell r="C1056" t="str">
            <v>Pulpwood</v>
          </cell>
          <cell r="D1056">
            <v>44</v>
          </cell>
          <cell r="E1056">
            <v>0</v>
          </cell>
          <cell r="F1056">
            <v>8.8999999999999996E-2</v>
          </cell>
          <cell r="G1056">
            <v>0.56899999999999995</v>
          </cell>
          <cell r="H1056">
            <v>0.34200000000000003</v>
          </cell>
        </row>
        <row r="1057">
          <cell r="A1057" t="str">
            <v>Pacific Northwest; Westside</v>
          </cell>
          <cell r="B1057" t="str">
            <v>Softwood</v>
          </cell>
          <cell r="C1057" t="str">
            <v>Pulpwood</v>
          </cell>
          <cell r="D1057">
            <v>45</v>
          </cell>
          <cell r="E1057">
            <v>0</v>
          </cell>
          <cell r="F1057">
            <v>8.7999999999999995E-2</v>
          </cell>
          <cell r="G1057">
            <v>0.56899999999999995</v>
          </cell>
          <cell r="H1057">
            <v>0.34200000000000003</v>
          </cell>
        </row>
        <row r="1058">
          <cell r="A1058" t="str">
            <v>Pacific Northwest; Westside</v>
          </cell>
          <cell r="B1058" t="str">
            <v>Softwood</v>
          </cell>
          <cell r="C1058" t="str">
            <v>Pulpwood</v>
          </cell>
          <cell r="D1058">
            <v>46</v>
          </cell>
          <cell r="E1058">
            <v>0</v>
          </cell>
          <cell r="F1058">
            <v>8.7999999999999995E-2</v>
          </cell>
          <cell r="G1058">
            <v>0.56899999999999995</v>
          </cell>
          <cell r="H1058">
            <v>0.34300000000000003</v>
          </cell>
        </row>
        <row r="1059">
          <cell r="A1059" t="str">
            <v>Pacific Northwest; Westside</v>
          </cell>
          <cell r="B1059" t="str">
            <v>Softwood</v>
          </cell>
          <cell r="C1059" t="str">
            <v>Pulpwood</v>
          </cell>
          <cell r="D1059">
            <v>47</v>
          </cell>
          <cell r="E1059">
            <v>0</v>
          </cell>
          <cell r="F1059">
            <v>8.6999999999999994E-2</v>
          </cell>
          <cell r="G1059">
            <v>0.56899999999999995</v>
          </cell>
          <cell r="H1059">
            <v>0.34399999999999997</v>
          </cell>
        </row>
        <row r="1060">
          <cell r="A1060" t="str">
            <v>Pacific Northwest; Westside</v>
          </cell>
          <cell r="B1060" t="str">
            <v>Softwood</v>
          </cell>
          <cell r="C1060" t="str">
            <v>Pulpwood</v>
          </cell>
          <cell r="D1060">
            <v>48</v>
          </cell>
          <cell r="E1060">
            <v>0</v>
          </cell>
          <cell r="F1060">
            <v>8.5999999999999993E-2</v>
          </cell>
          <cell r="G1060">
            <v>0.56899999999999995</v>
          </cell>
          <cell r="H1060">
            <v>0.34399999999999997</v>
          </cell>
        </row>
        <row r="1061">
          <cell r="A1061" t="str">
            <v>Pacific Northwest; Westside</v>
          </cell>
          <cell r="B1061" t="str">
            <v>Softwood</v>
          </cell>
          <cell r="C1061" t="str">
            <v>Pulpwood</v>
          </cell>
          <cell r="D1061">
            <v>49</v>
          </cell>
          <cell r="E1061">
            <v>0</v>
          </cell>
          <cell r="F1061">
            <v>8.5999999999999993E-2</v>
          </cell>
          <cell r="G1061">
            <v>0.56899999999999995</v>
          </cell>
          <cell r="H1061">
            <v>0.34499999999999997</v>
          </cell>
        </row>
        <row r="1062">
          <cell r="A1062" t="str">
            <v>Pacific Northwest; Westside</v>
          </cell>
          <cell r="B1062" t="str">
            <v>Softwood</v>
          </cell>
          <cell r="C1062" t="str">
            <v>Pulpwood</v>
          </cell>
          <cell r="D1062">
            <v>50</v>
          </cell>
          <cell r="E1062">
            <v>0</v>
          </cell>
          <cell r="F1062">
            <v>8.5000000000000006E-2</v>
          </cell>
          <cell r="G1062">
            <v>0.56899999999999995</v>
          </cell>
          <cell r="H1062">
            <v>0.34499999999999997</v>
          </cell>
        </row>
        <row r="1063">
          <cell r="A1063" t="str">
            <v>Pacific Northwest; Westside</v>
          </cell>
          <cell r="B1063" t="str">
            <v>Softwood</v>
          </cell>
          <cell r="C1063" t="str">
            <v>Pulpwood</v>
          </cell>
          <cell r="D1063">
            <v>51</v>
          </cell>
          <cell r="E1063">
            <v>0</v>
          </cell>
          <cell r="F1063">
            <v>8.5000000000000006E-2</v>
          </cell>
          <cell r="G1063">
            <v>0.56899999999999995</v>
          </cell>
          <cell r="H1063">
            <v>0.34599999999999997</v>
          </cell>
        </row>
        <row r="1064">
          <cell r="A1064" t="str">
            <v>Pacific Northwest; Westside</v>
          </cell>
          <cell r="B1064" t="str">
            <v>Softwood</v>
          </cell>
          <cell r="C1064" t="str">
            <v>Pulpwood</v>
          </cell>
          <cell r="D1064">
            <v>52</v>
          </cell>
          <cell r="E1064">
            <v>0</v>
          </cell>
          <cell r="F1064">
            <v>8.4000000000000005E-2</v>
          </cell>
          <cell r="G1064">
            <v>0.56899999999999995</v>
          </cell>
          <cell r="H1064">
            <v>0.34599999999999997</v>
          </cell>
        </row>
        <row r="1065">
          <cell r="A1065" t="str">
            <v>Pacific Northwest; Westside</v>
          </cell>
          <cell r="B1065" t="str">
            <v>Softwood</v>
          </cell>
          <cell r="C1065" t="str">
            <v>Pulpwood</v>
          </cell>
          <cell r="D1065">
            <v>53</v>
          </cell>
          <cell r="E1065">
            <v>0</v>
          </cell>
          <cell r="F1065">
            <v>8.4000000000000005E-2</v>
          </cell>
          <cell r="G1065">
            <v>0.56899999999999995</v>
          </cell>
          <cell r="H1065">
            <v>0.34699999999999998</v>
          </cell>
        </row>
        <row r="1066">
          <cell r="A1066" t="str">
            <v>Pacific Northwest; Westside</v>
          </cell>
          <cell r="B1066" t="str">
            <v>Softwood</v>
          </cell>
          <cell r="C1066" t="str">
            <v>Pulpwood</v>
          </cell>
          <cell r="D1066">
            <v>54</v>
          </cell>
          <cell r="E1066">
            <v>0</v>
          </cell>
          <cell r="F1066">
            <v>8.3000000000000004E-2</v>
          </cell>
          <cell r="G1066">
            <v>0.56899999999999995</v>
          </cell>
          <cell r="H1066">
            <v>0.34699999999999998</v>
          </cell>
        </row>
        <row r="1067">
          <cell r="A1067" t="str">
            <v>Pacific Northwest; Westside</v>
          </cell>
          <cell r="B1067" t="str">
            <v>Softwood</v>
          </cell>
          <cell r="C1067" t="str">
            <v>Pulpwood</v>
          </cell>
          <cell r="D1067">
            <v>55</v>
          </cell>
          <cell r="E1067">
            <v>0</v>
          </cell>
          <cell r="F1067">
            <v>8.3000000000000004E-2</v>
          </cell>
          <cell r="G1067">
            <v>0.56899999999999995</v>
          </cell>
          <cell r="H1067">
            <v>0.34799999999999998</v>
          </cell>
        </row>
        <row r="1068">
          <cell r="A1068" t="str">
            <v>Pacific Northwest; Westside</v>
          </cell>
          <cell r="B1068" t="str">
            <v>Softwood</v>
          </cell>
          <cell r="C1068" t="str">
            <v>Pulpwood</v>
          </cell>
          <cell r="D1068">
            <v>56</v>
          </cell>
          <cell r="E1068">
            <v>0</v>
          </cell>
          <cell r="F1068">
            <v>8.3000000000000004E-2</v>
          </cell>
          <cell r="G1068">
            <v>0.56899999999999995</v>
          </cell>
          <cell r="H1068">
            <v>0.34799999999999998</v>
          </cell>
        </row>
        <row r="1069">
          <cell r="A1069" t="str">
            <v>Pacific Northwest; Westside</v>
          </cell>
          <cell r="B1069" t="str">
            <v>Softwood</v>
          </cell>
          <cell r="C1069" t="str">
            <v>Pulpwood</v>
          </cell>
          <cell r="D1069">
            <v>57</v>
          </cell>
          <cell r="E1069">
            <v>0</v>
          </cell>
          <cell r="F1069">
            <v>8.2000000000000003E-2</v>
          </cell>
          <cell r="G1069">
            <v>0.56899999999999995</v>
          </cell>
          <cell r="H1069">
            <v>0.34799999999999998</v>
          </cell>
        </row>
        <row r="1070">
          <cell r="A1070" t="str">
            <v>Pacific Northwest; Westside</v>
          </cell>
          <cell r="B1070" t="str">
            <v>Softwood</v>
          </cell>
          <cell r="C1070" t="str">
            <v>Pulpwood</v>
          </cell>
          <cell r="D1070">
            <v>58</v>
          </cell>
          <cell r="E1070">
            <v>0</v>
          </cell>
          <cell r="F1070">
            <v>8.2000000000000003E-2</v>
          </cell>
          <cell r="G1070">
            <v>0.56899999999999995</v>
          </cell>
          <cell r="H1070">
            <v>0.34899999999999998</v>
          </cell>
        </row>
        <row r="1071">
          <cell r="A1071" t="str">
            <v>Pacific Northwest; Westside</v>
          </cell>
          <cell r="B1071" t="str">
            <v>Softwood</v>
          </cell>
          <cell r="C1071" t="str">
            <v>Pulpwood</v>
          </cell>
          <cell r="D1071">
            <v>59</v>
          </cell>
          <cell r="E1071">
            <v>0</v>
          </cell>
          <cell r="F1071">
            <v>8.2000000000000003E-2</v>
          </cell>
          <cell r="G1071">
            <v>0.56899999999999995</v>
          </cell>
          <cell r="H1071">
            <v>0.34899999999999998</v>
          </cell>
        </row>
        <row r="1072">
          <cell r="A1072" t="str">
            <v>Pacific Northwest; Westside</v>
          </cell>
          <cell r="B1072" t="str">
            <v>Softwood</v>
          </cell>
          <cell r="C1072" t="str">
            <v>Pulpwood</v>
          </cell>
          <cell r="D1072">
            <v>60</v>
          </cell>
          <cell r="E1072">
            <v>0</v>
          </cell>
          <cell r="F1072">
            <v>8.1000000000000003E-2</v>
          </cell>
          <cell r="G1072">
            <v>0.56899999999999995</v>
          </cell>
          <cell r="H1072">
            <v>0.34899999999999998</v>
          </cell>
        </row>
        <row r="1073">
          <cell r="A1073" t="str">
            <v>Pacific Northwest; Westside</v>
          </cell>
          <cell r="B1073" t="str">
            <v>Softwood</v>
          </cell>
          <cell r="C1073" t="str">
            <v>Pulpwood</v>
          </cell>
          <cell r="D1073">
            <v>61</v>
          </cell>
          <cell r="E1073">
            <v>0</v>
          </cell>
          <cell r="F1073">
            <v>8.1000000000000003E-2</v>
          </cell>
          <cell r="G1073">
            <v>0.56899999999999995</v>
          </cell>
          <cell r="H1073">
            <v>0.35</v>
          </cell>
        </row>
        <row r="1074">
          <cell r="A1074" t="str">
            <v>Pacific Northwest; Westside</v>
          </cell>
          <cell r="B1074" t="str">
            <v>Softwood</v>
          </cell>
          <cell r="C1074" t="str">
            <v>Pulpwood</v>
          </cell>
          <cell r="D1074">
            <v>62</v>
          </cell>
          <cell r="E1074">
            <v>0</v>
          </cell>
          <cell r="F1074">
            <v>8.1000000000000003E-2</v>
          </cell>
          <cell r="G1074">
            <v>0.56899999999999995</v>
          </cell>
          <cell r="H1074">
            <v>0.35</v>
          </cell>
        </row>
        <row r="1075">
          <cell r="A1075" t="str">
            <v>Pacific Northwest; Westside</v>
          </cell>
          <cell r="B1075" t="str">
            <v>Softwood</v>
          </cell>
          <cell r="C1075" t="str">
            <v>Pulpwood</v>
          </cell>
          <cell r="D1075">
            <v>63</v>
          </cell>
          <cell r="E1075">
            <v>0</v>
          </cell>
          <cell r="F1075">
            <v>0.08</v>
          </cell>
          <cell r="G1075">
            <v>0.56899999999999995</v>
          </cell>
          <cell r="H1075">
            <v>0.35</v>
          </cell>
        </row>
        <row r="1076">
          <cell r="A1076" t="str">
            <v>Pacific Northwest; Westside</v>
          </cell>
          <cell r="B1076" t="str">
            <v>Softwood</v>
          </cell>
          <cell r="C1076" t="str">
            <v>Pulpwood</v>
          </cell>
          <cell r="D1076">
            <v>64</v>
          </cell>
          <cell r="E1076">
            <v>0</v>
          </cell>
          <cell r="F1076">
            <v>0.08</v>
          </cell>
          <cell r="G1076">
            <v>0.56899999999999995</v>
          </cell>
          <cell r="H1076">
            <v>0.35099999999999998</v>
          </cell>
        </row>
        <row r="1077">
          <cell r="A1077" t="str">
            <v>Pacific Northwest; Westside</v>
          </cell>
          <cell r="B1077" t="str">
            <v>Softwood</v>
          </cell>
          <cell r="C1077" t="str">
            <v>Pulpwood</v>
          </cell>
          <cell r="D1077">
            <v>65</v>
          </cell>
          <cell r="E1077">
            <v>0</v>
          </cell>
          <cell r="F1077">
            <v>0.08</v>
          </cell>
          <cell r="G1077">
            <v>0.56899999999999995</v>
          </cell>
          <cell r="H1077">
            <v>0.35099999999999998</v>
          </cell>
        </row>
        <row r="1078">
          <cell r="A1078" t="str">
            <v>Pacific Northwest; Westside</v>
          </cell>
          <cell r="B1078" t="str">
            <v>Softwood</v>
          </cell>
          <cell r="C1078" t="str">
            <v>Pulpwood</v>
          </cell>
          <cell r="D1078">
            <v>66</v>
          </cell>
          <cell r="E1078">
            <v>0</v>
          </cell>
          <cell r="F1078">
            <v>0.08</v>
          </cell>
          <cell r="G1078">
            <v>0.56899999999999995</v>
          </cell>
          <cell r="H1078">
            <v>0.35099999999999998</v>
          </cell>
        </row>
        <row r="1079">
          <cell r="A1079" t="str">
            <v>Pacific Northwest; Westside</v>
          </cell>
          <cell r="B1079" t="str">
            <v>Softwood</v>
          </cell>
          <cell r="C1079" t="str">
            <v>Pulpwood</v>
          </cell>
          <cell r="D1079">
            <v>67</v>
          </cell>
          <cell r="E1079">
            <v>0</v>
          </cell>
          <cell r="F1079">
            <v>7.9000000000000001E-2</v>
          </cell>
          <cell r="G1079">
            <v>0.56899999999999995</v>
          </cell>
          <cell r="H1079">
            <v>0.35099999999999998</v>
          </cell>
        </row>
        <row r="1080">
          <cell r="A1080" t="str">
            <v>Pacific Northwest; Westside</v>
          </cell>
          <cell r="B1080" t="str">
            <v>Softwood</v>
          </cell>
          <cell r="C1080" t="str">
            <v>Pulpwood</v>
          </cell>
          <cell r="D1080">
            <v>68</v>
          </cell>
          <cell r="E1080">
            <v>0</v>
          </cell>
          <cell r="F1080">
            <v>7.9000000000000001E-2</v>
          </cell>
          <cell r="G1080">
            <v>0.56899999999999995</v>
          </cell>
          <cell r="H1080">
            <v>0.35199999999999998</v>
          </cell>
        </row>
        <row r="1081">
          <cell r="A1081" t="str">
            <v>Pacific Northwest; Westside</v>
          </cell>
          <cell r="B1081" t="str">
            <v>Softwood</v>
          </cell>
          <cell r="C1081" t="str">
            <v>Pulpwood</v>
          </cell>
          <cell r="D1081">
            <v>69</v>
          </cell>
          <cell r="E1081">
            <v>0</v>
          </cell>
          <cell r="F1081">
            <v>7.9000000000000001E-2</v>
          </cell>
          <cell r="G1081">
            <v>0.56899999999999995</v>
          </cell>
          <cell r="H1081">
            <v>0.35199999999999998</v>
          </cell>
        </row>
        <row r="1082">
          <cell r="A1082" t="str">
            <v>Pacific Northwest; Westside</v>
          </cell>
          <cell r="B1082" t="str">
            <v>Softwood</v>
          </cell>
          <cell r="C1082" t="str">
            <v>Pulpwood</v>
          </cell>
          <cell r="D1082">
            <v>70</v>
          </cell>
          <cell r="E1082">
            <v>0</v>
          </cell>
          <cell r="F1082">
            <v>7.9000000000000001E-2</v>
          </cell>
          <cell r="G1082">
            <v>0.56899999999999995</v>
          </cell>
          <cell r="H1082">
            <v>0.35199999999999998</v>
          </cell>
        </row>
        <row r="1083">
          <cell r="A1083" t="str">
            <v>Pacific Northwest; Westside</v>
          </cell>
          <cell r="B1083" t="str">
            <v>Softwood</v>
          </cell>
          <cell r="C1083" t="str">
            <v>Pulpwood</v>
          </cell>
          <cell r="D1083">
            <v>71</v>
          </cell>
          <cell r="E1083">
            <v>0</v>
          </cell>
          <cell r="F1083">
            <v>7.8E-2</v>
          </cell>
          <cell r="G1083">
            <v>0.56899999999999995</v>
          </cell>
          <cell r="H1083">
            <v>0.35199999999999998</v>
          </cell>
        </row>
        <row r="1084">
          <cell r="A1084" t="str">
            <v>Pacific Northwest; Westside</v>
          </cell>
          <cell r="B1084" t="str">
            <v>Softwood</v>
          </cell>
          <cell r="C1084" t="str">
            <v>Pulpwood</v>
          </cell>
          <cell r="D1084">
            <v>72</v>
          </cell>
          <cell r="E1084">
            <v>0</v>
          </cell>
          <cell r="F1084">
            <v>7.8E-2</v>
          </cell>
          <cell r="G1084">
            <v>0.56899999999999995</v>
          </cell>
          <cell r="H1084">
            <v>0.35199999999999998</v>
          </cell>
        </row>
        <row r="1085">
          <cell r="A1085" t="str">
            <v>Pacific Northwest; Westside</v>
          </cell>
          <cell r="B1085" t="str">
            <v>Softwood</v>
          </cell>
          <cell r="C1085" t="str">
            <v>Pulpwood</v>
          </cell>
          <cell r="D1085">
            <v>73</v>
          </cell>
          <cell r="E1085">
            <v>0</v>
          </cell>
          <cell r="F1085">
            <v>7.8E-2</v>
          </cell>
          <cell r="G1085">
            <v>0.56899999999999995</v>
          </cell>
          <cell r="H1085">
            <v>0.35199999999999998</v>
          </cell>
        </row>
        <row r="1086">
          <cell r="A1086" t="str">
            <v>Pacific Northwest; Westside</v>
          </cell>
          <cell r="B1086" t="str">
            <v>Softwood</v>
          </cell>
          <cell r="C1086" t="str">
            <v>Pulpwood</v>
          </cell>
          <cell r="D1086">
            <v>74</v>
          </cell>
          <cell r="E1086">
            <v>0</v>
          </cell>
          <cell r="F1086">
            <v>7.8E-2</v>
          </cell>
          <cell r="G1086">
            <v>0.56899999999999995</v>
          </cell>
          <cell r="H1086">
            <v>0.35299999999999998</v>
          </cell>
        </row>
        <row r="1087">
          <cell r="A1087" t="str">
            <v>Pacific Northwest; Westside</v>
          </cell>
          <cell r="B1087" t="str">
            <v>Softwood</v>
          </cell>
          <cell r="C1087" t="str">
            <v>Pulpwood</v>
          </cell>
          <cell r="D1087">
            <v>75</v>
          </cell>
          <cell r="E1087">
            <v>0</v>
          </cell>
          <cell r="F1087">
            <v>7.8E-2</v>
          </cell>
          <cell r="G1087">
            <v>0.56899999999999995</v>
          </cell>
          <cell r="H1087">
            <v>0.35299999999999998</v>
          </cell>
        </row>
        <row r="1088">
          <cell r="A1088" t="str">
            <v>Pacific Northwest; Westside</v>
          </cell>
          <cell r="B1088" t="str">
            <v>Softwood</v>
          </cell>
          <cell r="C1088" t="str">
            <v>Pulpwood</v>
          </cell>
          <cell r="D1088">
            <v>76</v>
          </cell>
          <cell r="E1088">
            <v>0</v>
          </cell>
          <cell r="F1088">
            <v>7.8E-2</v>
          </cell>
          <cell r="G1088">
            <v>0.56899999999999995</v>
          </cell>
          <cell r="H1088">
            <v>0.35299999999999998</v>
          </cell>
        </row>
        <row r="1089">
          <cell r="A1089" t="str">
            <v>Pacific Northwest; Westside</v>
          </cell>
          <cell r="B1089" t="str">
            <v>Softwood</v>
          </cell>
          <cell r="C1089" t="str">
            <v>Pulpwood</v>
          </cell>
          <cell r="D1089">
            <v>77</v>
          </cell>
          <cell r="E1089">
            <v>0</v>
          </cell>
          <cell r="F1089">
            <v>7.8E-2</v>
          </cell>
          <cell r="G1089">
            <v>0.56899999999999995</v>
          </cell>
          <cell r="H1089">
            <v>0.35299999999999998</v>
          </cell>
        </row>
        <row r="1090">
          <cell r="A1090" t="str">
            <v>Pacific Northwest; Westside</v>
          </cell>
          <cell r="B1090" t="str">
            <v>Softwood</v>
          </cell>
          <cell r="C1090" t="str">
            <v>Pulpwood</v>
          </cell>
          <cell r="D1090">
            <v>78</v>
          </cell>
          <cell r="E1090">
            <v>0</v>
          </cell>
          <cell r="F1090">
            <v>7.6999999999999999E-2</v>
          </cell>
          <cell r="G1090">
            <v>0.56899999999999995</v>
          </cell>
          <cell r="H1090">
            <v>0.35299999999999998</v>
          </cell>
        </row>
        <row r="1091">
          <cell r="A1091" t="str">
            <v>Pacific Northwest; Westside</v>
          </cell>
          <cell r="B1091" t="str">
            <v>Softwood</v>
          </cell>
          <cell r="C1091" t="str">
            <v>Pulpwood</v>
          </cell>
          <cell r="D1091">
            <v>79</v>
          </cell>
          <cell r="E1091">
            <v>0</v>
          </cell>
          <cell r="F1091">
            <v>7.6999999999999999E-2</v>
          </cell>
          <cell r="G1091">
            <v>0.56899999999999995</v>
          </cell>
          <cell r="H1091">
            <v>0.35299999999999998</v>
          </cell>
        </row>
        <row r="1092">
          <cell r="A1092" t="str">
            <v>Pacific Northwest; Westside</v>
          </cell>
          <cell r="B1092" t="str">
            <v>Softwood</v>
          </cell>
          <cell r="C1092" t="str">
            <v>Pulpwood</v>
          </cell>
          <cell r="D1092">
            <v>80</v>
          </cell>
          <cell r="E1092">
            <v>0</v>
          </cell>
          <cell r="F1092">
            <v>7.6999999999999999E-2</v>
          </cell>
          <cell r="G1092">
            <v>0.56899999999999995</v>
          </cell>
          <cell r="H1092">
            <v>0.35299999999999998</v>
          </cell>
        </row>
        <row r="1093">
          <cell r="A1093" t="str">
            <v>Pacific Northwest; Westside</v>
          </cell>
          <cell r="B1093" t="str">
            <v>Softwood</v>
          </cell>
          <cell r="C1093" t="str">
            <v>Pulpwood</v>
          </cell>
          <cell r="D1093">
            <v>81</v>
          </cell>
          <cell r="E1093">
            <v>0</v>
          </cell>
          <cell r="F1093">
            <v>7.6999999999999999E-2</v>
          </cell>
          <cell r="G1093">
            <v>0.56899999999999995</v>
          </cell>
          <cell r="H1093">
            <v>0.35399999999999998</v>
          </cell>
        </row>
        <row r="1094">
          <cell r="A1094" t="str">
            <v>Pacific Northwest; Westside</v>
          </cell>
          <cell r="B1094" t="str">
            <v>Softwood</v>
          </cell>
          <cell r="C1094" t="str">
            <v>Pulpwood</v>
          </cell>
          <cell r="D1094">
            <v>82</v>
          </cell>
          <cell r="E1094">
            <v>0</v>
          </cell>
          <cell r="F1094">
            <v>7.6999999999999999E-2</v>
          </cell>
          <cell r="G1094">
            <v>0.56899999999999995</v>
          </cell>
          <cell r="H1094">
            <v>0.35399999999999998</v>
          </cell>
        </row>
        <row r="1095">
          <cell r="A1095" t="str">
            <v>Pacific Northwest; Westside</v>
          </cell>
          <cell r="B1095" t="str">
            <v>Softwood</v>
          </cell>
          <cell r="C1095" t="str">
            <v>Pulpwood</v>
          </cell>
          <cell r="D1095">
            <v>83</v>
          </cell>
          <cell r="E1095">
            <v>0</v>
          </cell>
          <cell r="F1095">
            <v>7.6999999999999999E-2</v>
          </cell>
          <cell r="G1095">
            <v>0.56899999999999995</v>
          </cell>
          <cell r="H1095">
            <v>0.35399999999999998</v>
          </cell>
        </row>
        <row r="1096">
          <cell r="A1096" t="str">
            <v>Pacific Northwest; Westside</v>
          </cell>
          <cell r="B1096" t="str">
            <v>Softwood</v>
          </cell>
          <cell r="C1096" t="str">
            <v>Pulpwood</v>
          </cell>
          <cell r="D1096">
            <v>84</v>
          </cell>
          <cell r="E1096">
            <v>0</v>
          </cell>
          <cell r="F1096">
            <v>7.6999999999999999E-2</v>
          </cell>
          <cell r="G1096">
            <v>0.56899999999999995</v>
          </cell>
          <cell r="H1096">
            <v>0.35399999999999998</v>
          </cell>
        </row>
        <row r="1097">
          <cell r="A1097" t="str">
            <v>Pacific Northwest; Westside</v>
          </cell>
          <cell r="B1097" t="str">
            <v>Softwood</v>
          </cell>
          <cell r="C1097" t="str">
            <v>Pulpwood</v>
          </cell>
          <cell r="D1097">
            <v>85</v>
          </cell>
          <cell r="E1097">
            <v>0</v>
          </cell>
          <cell r="F1097">
            <v>7.6999999999999999E-2</v>
          </cell>
          <cell r="G1097">
            <v>0.56899999999999995</v>
          </cell>
          <cell r="H1097">
            <v>0.35399999999999998</v>
          </cell>
        </row>
        <row r="1098">
          <cell r="A1098" t="str">
            <v>Pacific Northwest; Westside</v>
          </cell>
          <cell r="B1098" t="str">
            <v>Softwood</v>
          </cell>
          <cell r="C1098" t="str">
            <v>Pulpwood</v>
          </cell>
          <cell r="D1098">
            <v>86</v>
          </cell>
          <cell r="E1098">
            <v>0</v>
          </cell>
          <cell r="F1098">
            <v>7.6999999999999999E-2</v>
          </cell>
          <cell r="G1098">
            <v>0.56899999999999995</v>
          </cell>
          <cell r="H1098">
            <v>0.35399999999999998</v>
          </cell>
        </row>
        <row r="1099">
          <cell r="A1099" t="str">
            <v>Pacific Northwest; Westside</v>
          </cell>
          <cell r="B1099" t="str">
            <v>Softwood</v>
          </cell>
          <cell r="C1099" t="str">
            <v>Pulpwood</v>
          </cell>
          <cell r="D1099">
            <v>87</v>
          </cell>
          <cell r="E1099">
            <v>0</v>
          </cell>
          <cell r="F1099">
            <v>7.5999999999999998E-2</v>
          </cell>
          <cell r="G1099">
            <v>0.56899999999999995</v>
          </cell>
          <cell r="H1099">
            <v>0.35399999999999998</v>
          </cell>
        </row>
        <row r="1100">
          <cell r="A1100" t="str">
            <v>Pacific Northwest; Westside</v>
          </cell>
          <cell r="B1100" t="str">
            <v>Softwood</v>
          </cell>
          <cell r="C1100" t="str">
            <v>Pulpwood</v>
          </cell>
          <cell r="D1100">
            <v>88</v>
          </cell>
          <cell r="E1100">
            <v>0</v>
          </cell>
          <cell r="F1100">
            <v>7.5999999999999998E-2</v>
          </cell>
          <cell r="G1100">
            <v>0.56899999999999995</v>
          </cell>
          <cell r="H1100">
            <v>0.35399999999999998</v>
          </cell>
        </row>
        <row r="1101">
          <cell r="A1101" t="str">
            <v>Pacific Northwest; Westside</v>
          </cell>
          <cell r="B1101" t="str">
            <v>Softwood</v>
          </cell>
          <cell r="C1101" t="str">
            <v>Pulpwood</v>
          </cell>
          <cell r="D1101">
            <v>89</v>
          </cell>
          <cell r="E1101">
            <v>0</v>
          </cell>
          <cell r="F1101">
            <v>7.5999999999999998E-2</v>
          </cell>
          <cell r="G1101">
            <v>0.56899999999999995</v>
          </cell>
          <cell r="H1101">
            <v>0.35399999999999998</v>
          </cell>
        </row>
        <row r="1102">
          <cell r="A1102" t="str">
            <v>Pacific Northwest; Westside</v>
          </cell>
          <cell r="B1102" t="str">
            <v>Softwood</v>
          </cell>
          <cell r="C1102" t="str">
            <v>Pulpwood</v>
          </cell>
          <cell r="D1102">
            <v>90</v>
          </cell>
          <cell r="E1102">
            <v>0</v>
          </cell>
          <cell r="F1102">
            <v>7.5999999999999998E-2</v>
          </cell>
          <cell r="G1102">
            <v>0.56899999999999995</v>
          </cell>
          <cell r="H1102">
            <v>0.35399999999999998</v>
          </cell>
        </row>
        <row r="1103">
          <cell r="A1103" t="str">
            <v>Pacific Northwest; Westside</v>
          </cell>
          <cell r="B1103" t="str">
            <v>Softwood</v>
          </cell>
          <cell r="C1103" t="str">
            <v>Pulpwood</v>
          </cell>
          <cell r="D1103">
            <v>91</v>
          </cell>
          <cell r="E1103">
            <v>0</v>
          </cell>
          <cell r="F1103">
            <v>7.5999999999999998E-2</v>
          </cell>
          <cell r="G1103">
            <v>0.56899999999999995</v>
          </cell>
          <cell r="H1103">
            <v>0.35399999999999998</v>
          </cell>
        </row>
        <row r="1104">
          <cell r="A1104" t="str">
            <v>Pacific Northwest; Westside</v>
          </cell>
          <cell r="B1104" t="str">
            <v>Softwood</v>
          </cell>
          <cell r="C1104" t="str">
            <v>Pulpwood</v>
          </cell>
          <cell r="D1104">
            <v>92</v>
          </cell>
          <cell r="E1104">
            <v>0</v>
          </cell>
          <cell r="F1104">
            <v>7.5999999999999998E-2</v>
          </cell>
          <cell r="G1104">
            <v>0.56899999999999995</v>
          </cell>
          <cell r="H1104">
            <v>0.35499999999999998</v>
          </cell>
        </row>
        <row r="1105">
          <cell r="A1105" t="str">
            <v>Pacific Northwest; Westside</v>
          </cell>
          <cell r="B1105" t="str">
            <v>Softwood</v>
          </cell>
          <cell r="C1105" t="str">
            <v>Pulpwood</v>
          </cell>
          <cell r="D1105">
            <v>93</v>
          </cell>
          <cell r="E1105">
            <v>0</v>
          </cell>
          <cell r="F1105">
            <v>7.5999999999999998E-2</v>
          </cell>
          <cell r="G1105">
            <v>0.56899999999999995</v>
          </cell>
          <cell r="H1105">
            <v>0.35499999999999998</v>
          </cell>
        </row>
        <row r="1106">
          <cell r="A1106" t="str">
            <v>Pacific Northwest; Westside</v>
          </cell>
          <cell r="B1106" t="str">
            <v>Softwood</v>
          </cell>
          <cell r="C1106" t="str">
            <v>Pulpwood</v>
          </cell>
          <cell r="D1106">
            <v>94</v>
          </cell>
          <cell r="E1106">
            <v>0</v>
          </cell>
          <cell r="F1106">
            <v>7.5999999999999998E-2</v>
          </cell>
          <cell r="G1106">
            <v>0.56899999999999995</v>
          </cell>
          <cell r="H1106">
            <v>0.35499999999999998</v>
          </cell>
        </row>
        <row r="1107">
          <cell r="A1107" t="str">
            <v>Pacific Northwest; Westside</v>
          </cell>
          <cell r="B1107" t="str">
            <v>Softwood</v>
          </cell>
          <cell r="C1107" t="str">
            <v>Pulpwood</v>
          </cell>
          <cell r="D1107">
            <v>95</v>
          </cell>
          <cell r="E1107">
            <v>0</v>
          </cell>
          <cell r="F1107">
            <v>7.5999999999999998E-2</v>
          </cell>
          <cell r="G1107">
            <v>0.56899999999999995</v>
          </cell>
          <cell r="H1107">
            <v>0.35499999999999998</v>
          </cell>
        </row>
        <row r="1108">
          <cell r="A1108" t="str">
            <v>Pacific Northwest; Westside</v>
          </cell>
          <cell r="B1108" t="str">
            <v>Softwood</v>
          </cell>
          <cell r="C1108" t="str">
            <v>Pulpwood</v>
          </cell>
          <cell r="D1108">
            <v>96</v>
          </cell>
          <cell r="E1108">
            <v>0</v>
          </cell>
          <cell r="F1108">
            <v>7.5999999999999998E-2</v>
          </cell>
          <cell r="G1108">
            <v>0.56899999999999995</v>
          </cell>
          <cell r="H1108">
            <v>0.35499999999999998</v>
          </cell>
        </row>
        <row r="1109">
          <cell r="A1109" t="str">
            <v>Pacific Northwest; Westside</v>
          </cell>
          <cell r="B1109" t="str">
            <v>Softwood</v>
          </cell>
          <cell r="C1109" t="str">
            <v>Pulpwood</v>
          </cell>
          <cell r="D1109">
            <v>97</v>
          </cell>
          <cell r="E1109">
            <v>0</v>
          </cell>
          <cell r="F1109">
            <v>7.5999999999999998E-2</v>
          </cell>
          <cell r="G1109">
            <v>0.56899999999999995</v>
          </cell>
          <cell r="H1109">
            <v>0.35499999999999998</v>
          </cell>
        </row>
        <row r="1110">
          <cell r="A1110" t="str">
            <v>Pacific Northwest; Westside</v>
          </cell>
          <cell r="B1110" t="str">
            <v>Softwood</v>
          </cell>
          <cell r="C1110" t="str">
            <v>Pulpwood</v>
          </cell>
          <cell r="D1110">
            <v>98</v>
          </cell>
          <cell r="E1110">
            <v>0</v>
          </cell>
          <cell r="F1110">
            <v>7.5999999999999998E-2</v>
          </cell>
          <cell r="G1110">
            <v>0.56899999999999995</v>
          </cell>
          <cell r="H1110">
            <v>0.35499999999999998</v>
          </cell>
        </row>
        <row r="1111">
          <cell r="A1111" t="str">
            <v>Pacific Northwest; Westside</v>
          </cell>
          <cell r="B1111" t="str">
            <v>Softwood</v>
          </cell>
          <cell r="C1111" t="str">
            <v>Pulpwood</v>
          </cell>
          <cell r="D1111">
            <v>99</v>
          </cell>
          <cell r="E1111">
            <v>0</v>
          </cell>
          <cell r="F1111">
            <v>7.5999999999999998E-2</v>
          </cell>
          <cell r="G1111">
            <v>0.56899999999999995</v>
          </cell>
          <cell r="H1111">
            <v>0.35499999999999998</v>
          </cell>
        </row>
        <row r="1112">
          <cell r="A1112" t="str">
            <v>Pacific Northwest; Westside</v>
          </cell>
          <cell r="B1112" t="str">
            <v>Softwood</v>
          </cell>
          <cell r="C1112" t="str">
            <v>Pulpwood</v>
          </cell>
          <cell r="D1112">
            <v>100</v>
          </cell>
          <cell r="E1112">
            <v>0</v>
          </cell>
          <cell r="F1112">
            <v>7.5999999999999998E-2</v>
          </cell>
          <cell r="G1112">
            <v>0.56899999999999995</v>
          </cell>
          <cell r="H1112">
            <v>0.35499999999999998</v>
          </cell>
        </row>
        <row r="1113">
          <cell r="A1113" t="str">
            <v>Pacific Northwest; Westside</v>
          </cell>
          <cell r="B1113" t="str">
            <v>Hardwood</v>
          </cell>
          <cell r="C1113" t="str">
            <v>All</v>
          </cell>
          <cell r="D1113">
            <v>0</v>
          </cell>
          <cell r="E1113">
            <v>0.53100000000000003</v>
          </cell>
          <cell r="F1113">
            <v>0</v>
          </cell>
          <cell r="G1113">
            <v>0.28799999999999998</v>
          </cell>
          <cell r="H1113">
            <v>0.18099999999999999</v>
          </cell>
        </row>
        <row r="1114">
          <cell r="A1114" t="str">
            <v>Pacific Northwest; Westside</v>
          </cell>
          <cell r="B1114" t="str">
            <v>Hardwood</v>
          </cell>
          <cell r="C1114" t="str">
            <v>All</v>
          </cell>
          <cell r="D1114">
            <v>1</v>
          </cell>
          <cell r="E1114">
            <v>0.48099999999999998</v>
          </cell>
          <cell r="F1114">
            <v>2.1000000000000001E-2</v>
          </cell>
          <cell r="G1114">
            <v>0.30499999999999999</v>
          </cell>
          <cell r="H1114">
            <v>0.193</v>
          </cell>
        </row>
        <row r="1115">
          <cell r="A1115" t="str">
            <v>Pacific Northwest; Westside</v>
          </cell>
          <cell r="B1115" t="str">
            <v>Hardwood</v>
          </cell>
          <cell r="C1115" t="str">
            <v>All</v>
          </cell>
          <cell r="D1115">
            <v>2</v>
          </cell>
          <cell r="E1115">
            <v>0.438</v>
          </cell>
          <cell r="F1115">
            <v>0.04</v>
          </cell>
          <cell r="G1115">
            <v>0.31900000000000001</v>
          </cell>
          <cell r="H1115">
            <v>0.20399999999999999</v>
          </cell>
        </row>
        <row r="1116">
          <cell r="A1116" t="str">
            <v>Pacific Northwest; Westside</v>
          </cell>
          <cell r="B1116" t="str">
            <v>Hardwood</v>
          </cell>
          <cell r="C1116" t="str">
            <v>All</v>
          </cell>
          <cell r="D1116">
            <v>3</v>
          </cell>
          <cell r="E1116">
            <v>0.4</v>
          </cell>
          <cell r="F1116">
            <v>5.5E-2</v>
          </cell>
          <cell r="G1116">
            <v>0.33200000000000002</v>
          </cell>
          <cell r="H1116">
            <v>0.21299999999999999</v>
          </cell>
        </row>
        <row r="1117">
          <cell r="A1117" t="str">
            <v>Pacific Northwest; Westside</v>
          </cell>
          <cell r="B1117" t="str">
            <v>Hardwood</v>
          </cell>
          <cell r="C1117" t="str">
            <v>All</v>
          </cell>
          <cell r="D1117">
            <v>4</v>
          </cell>
          <cell r="E1117">
            <v>0.36699999999999999</v>
          </cell>
          <cell r="F1117">
            <v>6.9000000000000006E-2</v>
          </cell>
          <cell r="G1117">
            <v>0.34300000000000003</v>
          </cell>
          <cell r="H1117">
            <v>0.221</v>
          </cell>
        </row>
        <row r="1118">
          <cell r="A1118" t="str">
            <v>Pacific Northwest; Westside</v>
          </cell>
          <cell r="B1118" t="str">
            <v>Hardwood</v>
          </cell>
          <cell r="C1118" t="str">
            <v>All</v>
          </cell>
          <cell r="D1118">
            <v>5</v>
          </cell>
          <cell r="E1118">
            <v>0.33800000000000002</v>
          </cell>
          <cell r="F1118">
            <v>8.1000000000000003E-2</v>
          </cell>
          <cell r="G1118">
            <v>0.35199999999999998</v>
          </cell>
          <cell r="H1118">
            <v>0.22900000000000001</v>
          </cell>
        </row>
        <row r="1119">
          <cell r="A1119" t="str">
            <v>Pacific Northwest; Westside</v>
          </cell>
          <cell r="B1119" t="str">
            <v>Hardwood</v>
          </cell>
          <cell r="C1119" t="str">
            <v>All</v>
          </cell>
          <cell r="D1119">
            <v>6</v>
          </cell>
          <cell r="E1119">
            <v>0.312</v>
          </cell>
          <cell r="F1119">
            <v>9.0999999999999998E-2</v>
          </cell>
          <cell r="G1119">
            <v>0.36099999999999999</v>
          </cell>
          <cell r="H1119">
            <v>0.23499999999999999</v>
          </cell>
        </row>
        <row r="1120">
          <cell r="A1120" t="str">
            <v>Pacific Northwest; Westside</v>
          </cell>
          <cell r="B1120" t="str">
            <v>Hardwood</v>
          </cell>
          <cell r="C1120" t="str">
            <v>All</v>
          </cell>
          <cell r="D1120">
            <v>7</v>
          </cell>
          <cell r="E1120">
            <v>0.28899999999999998</v>
          </cell>
          <cell r="F1120">
            <v>0.1</v>
          </cell>
          <cell r="G1120">
            <v>0.36899999999999999</v>
          </cell>
          <cell r="H1120">
            <v>0.24099999999999999</v>
          </cell>
        </row>
        <row r="1121">
          <cell r="A1121" t="str">
            <v>Pacific Northwest; Westside</v>
          </cell>
          <cell r="B1121" t="str">
            <v>Hardwood</v>
          </cell>
          <cell r="C1121" t="str">
            <v>All</v>
          </cell>
          <cell r="D1121">
            <v>8</v>
          </cell>
          <cell r="E1121">
            <v>0.26800000000000002</v>
          </cell>
          <cell r="F1121">
            <v>0.109</v>
          </cell>
          <cell r="G1121">
            <v>0.377</v>
          </cell>
          <cell r="H1121">
            <v>0.247</v>
          </cell>
        </row>
        <row r="1122">
          <cell r="A1122" t="str">
            <v>Pacific Northwest; Westside</v>
          </cell>
          <cell r="B1122" t="str">
            <v>Hardwood</v>
          </cell>
          <cell r="C1122" t="str">
            <v>All</v>
          </cell>
          <cell r="D1122">
            <v>9</v>
          </cell>
          <cell r="E1122">
            <v>0.248</v>
          </cell>
          <cell r="F1122">
            <v>0.11600000000000001</v>
          </cell>
          <cell r="G1122">
            <v>0.38300000000000001</v>
          </cell>
          <cell r="H1122">
            <v>0.252</v>
          </cell>
        </row>
        <row r="1123">
          <cell r="A1123" t="str">
            <v>Pacific Northwest; Westside</v>
          </cell>
          <cell r="B1123" t="str">
            <v>Hardwood</v>
          </cell>
          <cell r="C1123" t="str">
            <v>All</v>
          </cell>
          <cell r="D1123">
            <v>10</v>
          </cell>
          <cell r="E1123">
            <v>0.23100000000000001</v>
          </cell>
          <cell r="F1123">
            <v>0.122</v>
          </cell>
          <cell r="G1123">
            <v>0.39</v>
          </cell>
          <cell r="H1123">
            <v>0.25700000000000001</v>
          </cell>
        </row>
        <row r="1124">
          <cell r="A1124" t="str">
            <v>Pacific Northwest; Westside</v>
          </cell>
          <cell r="B1124" t="str">
            <v>Hardwood</v>
          </cell>
          <cell r="C1124" t="str">
            <v>All</v>
          </cell>
          <cell r="D1124">
            <v>11</v>
          </cell>
          <cell r="E1124">
            <v>0.216</v>
          </cell>
          <cell r="F1124">
            <v>0.128</v>
          </cell>
          <cell r="G1124">
            <v>0.39500000000000002</v>
          </cell>
          <cell r="H1124">
            <v>0.26200000000000001</v>
          </cell>
        </row>
        <row r="1125">
          <cell r="A1125" t="str">
            <v>Pacific Northwest; Westside</v>
          </cell>
          <cell r="B1125" t="str">
            <v>Hardwood</v>
          </cell>
          <cell r="C1125" t="str">
            <v>All</v>
          </cell>
          <cell r="D1125">
            <v>12</v>
          </cell>
          <cell r="E1125">
            <v>0.20300000000000001</v>
          </cell>
          <cell r="F1125">
            <v>0.13200000000000001</v>
          </cell>
          <cell r="G1125">
            <v>0.39900000000000002</v>
          </cell>
          <cell r="H1125">
            <v>0.26500000000000001</v>
          </cell>
        </row>
        <row r="1126">
          <cell r="A1126" t="str">
            <v>Pacific Northwest; Westside</v>
          </cell>
          <cell r="B1126" t="str">
            <v>Hardwood</v>
          </cell>
          <cell r="C1126" t="str">
            <v>All</v>
          </cell>
          <cell r="D1126">
            <v>13</v>
          </cell>
          <cell r="E1126">
            <v>0.192</v>
          </cell>
          <cell r="F1126">
            <v>0.13600000000000001</v>
          </cell>
          <cell r="G1126">
            <v>0.40300000000000002</v>
          </cell>
          <cell r="H1126">
            <v>0.26900000000000002</v>
          </cell>
        </row>
        <row r="1127">
          <cell r="A1127" t="str">
            <v>Pacific Northwest; Westside</v>
          </cell>
          <cell r="B1127" t="str">
            <v>Hardwood</v>
          </cell>
          <cell r="C1127" t="str">
            <v>All</v>
          </cell>
          <cell r="D1127">
            <v>14</v>
          </cell>
          <cell r="E1127">
            <v>0.182</v>
          </cell>
          <cell r="F1127">
            <v>0.14000000000000001</v>
          </cell>
          <cell r="G1127">
            <v>0.40600000000000003</v>
          </cell>
          <cell r="H1127">
            <v>0.27200000000000002</v>
          </cell>
        </row>
        <row r="1128">
          <cell r="A1128" t="str">
            <v>Pacific Northwest; Westside</v>
          </cell>
          <cell r="B1128" t="str">
            <v>Hardwood</v>
          </cell>
          <cell r="C1128" t="str">
            <v>All</v>
          </cell>
          <cell r="D1128">
            <v>15</v>
          </cell>
          <cell r="E1128">
            <v>0.17399999999999999</v>
          </cell>
          <cell r="F1128">
            <v>0.14199999999999999</v>
          </cell>
          <cell r="G1128">
            <v>0.40899999999999997</v>
          </cell>
          <cell r="H1128">
            <v>0.27500000000000002</v>
          </cell>
        </row>
        <row r="1129">
          <cell r="A1129" t="str">
            <v>Pacific Northwest; Westside</v>
          </cell>
          <cell r="B1129" t="str">
            <v>Hardwood</v>
          </cell>
          <cell r="C1129" t="str">
            <v>All</v>
          </cell>
          <cell r="D1129">
            <v>16</v>
          </cell>
          <cell r="E1129">
            <v>0.16600000000000001</v>
          </cell>
          <cell r="F1129">
            <v>0.14499999999999999</v>
          </cell>
          <cell r="G1129">
            <v>0.41199999999999998</v>
          </cell>
          <cell r="H1129">
            <v>0.27700000000000002</v>
          </cell>
        </row>
        <row r="1130">
          <cell r="A1130" t="str">
            <v>Pacific Northwest; Westside</v>
          </cell>
          <cell r="B1130" t="str">
            <v>Hardwood</v>
          </cell>
          <cell r="C1130" t="str">
            <v>All</v>
          </cell>
          <cell r="D1130">
            <v>17</v>
          </cell>
          <cell r="E1130">
            <v>0.16</v>
          </cell>
          <cell r="F1130">
            <v>0.14699999999999999</v>
          </cell>
          <cell r="G1130">
            <v>0.41399999999999998</v>
          </cell>
          <cell r="H1130">
            <v>0.27900000000000003</v>
          </cell>
        </row>
        <row r="1131">
          <cell r="A1131" t="str">
            <v>Pacific Northwest; Westside</v>
          </cell>
          <cell r="B1131" t="str">
            <v>Hardwood</v>
          </cell>
          <cell r="C1131" t="str">
            <v>All</v>
          </cell>
          <cell r="D1131">
            <v>18</v>
          </cell>
          <cell r="E1131">
            <v>0.154</v>
          </cell>
          <cell r="F1131">
            <v>0.14799999999999999</v>
          </cell>
          <cell r="G1131">
            <v>0.41599999999999998</v>
          </cell>
          <cell r="H1131">
            <v>0.28100000000000003</v>
          </cell>
        </row>
        <row r="1132">
          <cell r="A1132" t="str">
            <v>Pacific Northwest; Westside</v>
          </cell>
          <cell r="B1132" t="str">
            <v>Hardwood</v>
          </cell>
          <cell r="C1132" t="str">
            <v>All</v>
          </cell>
          <cell r="D1132">
            <v>19</v>
          </cell>
          <cell r="E1132">
            <v>0.14799999999999999</v>
          </cell>
          <cell r="F1132">
            <v>0.15</v>
          </cell>
          <cell r="G1132">
            <v>0.41799999999999998</v>
          </cell>
          <cell r="H1132">
            <v>0.28399999999999997</v>
          </cell>
        </row>
        <row r="1133">
          <cell r="A1133" t="str">
            <v>Pacific Northwest; Westside</v>
          </cell>
          <cell r="B1133" t="str">
            <v>Hardwood</v>
          </cell>
          <cell r="C1133" t="str">
            <v>All</v>
          </cell>
          <cell r="D1133">
            <v>20</v>
          </cell>
          <cell r="E1133">
            <v>0.14299999999999999</v>
          </cell>
          <cell r="F1133">
            <v>0.152</v>
          </cell>
          <cell r="G1133">
            <v>0.42</v>
          </cell>
          <cell r="H1133">
            <v>0.28499999999999998</v>
          </cell>
        </row>
        <row r="1134">
          <cell r="A1134" t="str">
            <v>Pacific Northwest; Westside</v>
          </cell>
          <cell r="B1134" t="str">
            <v>Hardwood</v>
          </cell>
          <cell r="C1134" t="str">
            <v>All</v>
          </cell>
          <cell r="D1134">
            <v>21</v>
          </cell>
          <cell r="E1134">
            <v>0.13800000000000001</v>
          </cell>
          <cell r="F1134">
            <v>0.153</v>
          </cell>
          <cell r="G1134">
            <v>0.42199999999999999</v>
          </cell>
          <cell r="H1134">
            <v>0.28699999999999998</v>
          </cell>
        </row>
        <row r="1135">
          <cell r="A1135" t="str">
            <v>Pacific Northwest; Westside</v>
          </cell>
          <cell r="B1135" t="str">
            <v>Hardwood</v>
          </cell>
          <cell r="C1135" t="str">
            <v>All</v>
          </cell>
          <cell r="D1135">
            <v>22</v>
          </cell>
          <cell r="E1135">
            <v>0.13400000000000001</v>
          </cell>
          <cell r="F1135">
            <v>0.154</v>
          </cell>
          <cell r="G1135">
            <v>0.42299999999999999</v>
          </cell>
          <cell r="H1135">
            <v>0.28899999999999998</v>
          </cell>
        </row>
        <row r="1136">
          <cell r="A1136" t="str">
            <v>Pacific Northwest; Westside</v>
          </cell>
          <cell r="B1136" t="str">
            <v>Hardwood</v>
          </cell>
          <cell r="C1136" t="str">
            <v>All</v>
          </cell>
          <cell r="D1136">
            <v>23</v>
          </cell>
          <cell r="E1136">
            <v>0.13</v>
          </cell>
          <cell r="F1136">
            <v>0.155</v>
          </cell>
          <cell r="G1136">
            <v>0.42499999999999999</v>
          </cell>
          <cell r="H1136">
            <v>0.29099999999999998</v>
          </cell>
        </row>
        <row r="1137">
          <cell r="A1137" t="str">
            <v>Pacific Northwest; Westside</v>
          </cell>
          <cell r="B1137" t="str">
            <v>Hardwood</v>
          </cell>
          <cell r="C1137" t="str">
            <v>All</v>
          </cell>
          <cell r="D1137">
            <v>24</v>
          </cell>
          <cell r="E1137">
            <v>0.126</v>
          </cell>
          <cell r="F1137">
            <v>0.156</v>
          </cell>
          <cell r="G1137">
            <v>0.42599999999999999</v>
          </cell>
          <cell r="H1137">
            <v>0.29199999999999998</v>
          </cell>
        </row>
        <row r="1138">
          <cell r="A1138" t="str">
            <v>Pacific Northwest; Westside</v>
          </cell>
          <cell r="B1138" t="str">
            <v>Hardwood</v>
          </cell>
          <cell r="C1138" t="str">
            <v>All</v>
          </cell>
          <cell r="D1138">
            <v>25</v>
          </cell>
          <cell r="E1138">
            <v>0.122</v>
          </cell>
          <cell r="F1138">
            <v>0.157</v>
          </cell>
          <cell r="G1138">
            <v>0.42699999999999999</v>
          </cell>
          <cell r="H1138">
            <v>0.29399999999999998</v>
          </cell>
        </row>
        <row r="1139">
          <cell r="A1139" t="str">
            <v>Pacific Northwest; Westside</v>
          </cell>
          <cell r="B1139" t="str">
            <v>Hardwood</v>
          </cell>
          <cell r="C1139" t="str">
            <v>All</v>
          </cell>
          <cell r="D1139">
            <v>26</v>
          </cell>
          <cell r="E1139">
            <v>0.11899999999999999</v>
          </cell>
          <cell r="F1139">
            <v>0.157</v>
          </cell>
          <cell r="G1139">
            <v>0.42799999999999999</v>
          </cell>
          <cell r="H1139">
            <v>0.29499999999999998</v>
          </cell>
        </row>
        <row r="1140">
          <cell r="A1140" t="str">
            <v>Pacific Northwest; Westside</v>
          </cell>
          <cell r="B1140" t="str">
            <v>Hardwood</v>
          </cell>
          <cell r="C1140" t="str">
            <v>All</v>
          </cell>
          <cell r="D1140">
            <v>27</v>
          </cell>
          <cell r="E1140">
            <v>0.11600000000000001</v>
          </cell>
          <cell r="F1140">
            <v>0.158</v>
          </cell>
          <cell r="G1140">
            <v>0.42899999999999999</v>
          </cell>
          <cell r="H1140">
            <v>0.29699999999999999</v>
          </cell>
        </row>
        <row r="1141">
          <cell r="A1141" t="str">
            <v>Pacific Northwest; Westside</v>
          </cell>
          <cell r="B1141" t="str">
            <v>Hardwood</v>
          </cell>
          <cell r="C1141" t="str">
            <v>All</v>
          </cell>
          <cell r="D1141">
            <v>28</v>
          </cell>
          <cell r="E1141">
            <v>0.113</v>
          </cell>
          <cell r="F1141">
            <v>0.159</v>
          </cell>
          <cell r="G1141">
            <v>0.43</v>
          </cell>
          <cell r="H1141">
            <v>0.29799999999999999</v>
          </cell>
        </row>
        <row r="1142">
          <cell r="A1142" t="str">
            <v>Pacific Northwest; Westside</v>
          </cell>
          <cell r="B1142" t="str">
            <v>Hardwood</v>
          </cell>
          <cell r="C1142" t="str">
            <v>All</v>
          </cell>
          <cell r="D1142">
            <v>29</v>
          </cell>
          <cell r="E1142">
            <v>0.11</v>
          </cell>
          <cell r="F1142">
            <v>0.159</v>
          </cell>
          <cell r="G1142">
            <v>0.43099999999999999</v>
          </cell>
          <cell r="H1142">
            <v>0.29899999999999999</v>
          </cell>
        </row>
        <row r="1143">
          <cell r="A1143" t="str">
            <v>Pacific Northwest; Westside</v>
          </cell>
          <cell r="B1143" t="str">
            <v>Hardwood</v>
          </cell>
          <cell r="C1143" t="str">
            <v>All</v>
          </cell>
          <cell r="D1143">
            <v>30</v>
          </cell>
          <cell r="E1143">
            <v>0.107</v>
          </cell>
          <cell r="F1143">
            <v>0.16</v>
          </cell>
          <cell r="G1143">
            <v>0.432</v>
          </cell>
          <cell r="H1143">
            <v>0.30099999999999999</v>
          </cell>
        </row>
        <row r="1144">
          <cell r="A1144" t="str">
            <v>Pacific Northwest; Westside</v>
          </cell>
          <cell r="B1144" t="str">
            <v>Hardwood</v>
          </cell>
          <cell r="C1144" t="str">
            <v>All</v>
          </cell>
          <cell r="D1144">
            <v>31</v>
          </cell>
          <cell r="E1144">
            <v>0.104</v>
          </cell>
          <cell r="F1144">
            <v>0.16</v>
          </cell>
          <cell r="G1144">
            <v>0.433</v>
          </cell>
          <cell r="H1144">
            <v>0.30199999999999999</v>
          </cell>
        </row>
        <row r="1145">
          <cell r="A1145" t="str">
            <v>Pacific Northwest; Westside</v>
          </cell>
          <cell r="B1145" t="str">
            <v>Hardwood</v>
          </cell>
          <cell r="C1145" t="str">
            <v>All</v>
          </cell>
          <cell r="D1145">
            <v>32</v>
          </cell>
          <cell r="E1145">
            <v>0.10199999999999999</v>
          </cell>
          <cell r="F1145">
            <v>0.161</v>
          </cell>
          <cell r="G1145">
            <v>0.434</v>
          </cell>
          <cell r="H1145">
            <v>0.30299999999999999</v>
          </cell>
        </row>
        <row r="1146">
          <cell r="A1146" t="str">
            <v>Pacific Northwest; Westside</v>
          </cell>
          <cell r="B1146" t="str">
            <v>Hardwood</v>
          </cell>
          <cell r="C1146" t="str">
            <v>All</v>
          </cell>
          <cell r="D1146">
            <v>33</v>
          </cell>
          <cell r="E1146">
            <v>9.9000000000000005E-2</v>
          </cell>
          <cell r="F1146">
            <v>0.161</v>
          </cell>
          <cell r="G1146">
            <v>0.435</v>
          </cell>
          <cell r="H1146">
            <v>0.30399999999999999</v>
          </cell>
        </row>
        <row r="1147">
          <cell r="A1147" t="str">
            <v>Pacific Northwest; Westside</v>
          </cell>
          <cell r="B1147" t="str">
            <v>Hardwood</v>
          </cell>
          <cell r="C1147" t="str">
            <v>All</v>
          </cell>
          <cell r="D1147">
            <v>34</v>
          </cell>
          <cell r="E1147">
            <v>9.7000000000000003E-2</v>
          </cell>
          <cell r="F1147">
            <v>0.16200000000000001</v>
          </cell>
          <cell r="G1147">
            <v>0.436</v>
          </cell>
          <cell r="H1147">
            <v>0.30499999999999999</v>
          </cell>
        </row>
        <row r="1148">
          <cell r="A1148" t="str">
            <v>Pacific Northwest; Westside</v>
          </cell>
          <cell r="B1148" t="str">
            <v>Hardwood</v>
          </cell>
          <cell r="C1148" t="str">
            <v>All</v>
          </cell>
          <cell r="D1148">
            <v>35</v>
          </cell>
          <cell r="E1148">
            <v>9.5000000000000001E-2</v>
          </cell>
          <cell r="F1148">
            <v>0.16200000000000001</v>
          </cell>
          <cell r="G1148">
            <v>0.436</v>
          </cell>
          <cell r="H1148">
            <v>0.30599999999999999</v>
          </cell>
        </row>
        <row r="1149">
          <cell r="A1149" t="str">
            <v>Pacific Northwest; Westside</v>
          </cell>
          <cell r="B1149" t="str">
            <v>Hardwood</v>
          </cell>
          <cell r="C1149" t="str">
            <v>All</v>
          </cell>
          <cell r="D1149">
            <v>36</v>
          </cell>
          <cell r="E1149">
            <v>9.2999999999999999E-2</v>
          </cell>
          <cell r="F1149">
            <v>0.16300000000000001</v>
          </cell>
          <cell r="G1149">
            <v>0.437</v>
          </cell>
          <cell r="H1149">
            <v>0.308</v>
          </cell>
        </row>
        <row r="1150">
          <cell r="A1150" t="str">
            <v>Pacific Northwest; Westside</v>
          </cell>
          <cell r="B1150" t="str">
            <v>Hardwood</v>
          </cell>
          <cell r="C1150" t="str">
            <v>All</v>
          </cell>
          <cell r="D1150">
            <v>37</v>
          </cell>
          <cell r="E1150">
            <v>9.0999999999999998E-2</v>
          </cell>
          <cell r="F1150">
            <v>0.16300000000000001</v>
          </cell>
          <cell r="G1150">
            <v>0.438</v>
          </cell>
          <cell r="H1150">
            <v>0.309</v>
          </cell>
        </row>
        <row r="1151">
          <cell r="A1151" t="str">
            <v>Pacific Northwest; Westside</v>
          </cell>
          <cell r="B1151" t="str">
            <v>Hardwood</v>
          </cell>
          <cell r="C1151" t="str">
            <v>All</v>
          </cell>
          <cell r="D1151">
            <v>38</v>
          </cell>
          <cell r="E1151">
            <v>8.7999999999999995E-2</v>
          </cell>
          <cell r="F1151">
            <v>0.16400000000000001</v>
          </cell>
          <cell r="G1151">
            <v>0.438</v>
          </cell>
          <cell r="H1151">
            <v>0.31</v>
          </cell>
        </row>
        <row r="1152">
          <cell r="A1152" t="str">
            <v>Pacific Northwest; Westside</v>
          </cell>
          <cell r="B1152" t="str">
            <v>Hardwood</v>
          </cell>
          <cell r="C1152" t="str">
            <v>All</v>
          </cell>
          <cell r="D1152">
            <v>39</v>
          </cell>
          <cell r="E1152">
            <v>8.6999999999999994E-2</v>
          </cell>
          <cell r="F1152">
            <v>0.16400000000000001</v>
          </cell>
          <cell r="G1152">
            <v>0.439</v>
          </cell>
          <cell r="H1152">
            <v>0.311</v>
          </cell>
        </row>
        <row r="1153">
          <cell r="A1153" t="str">
            <v>Pacific Northwest; Westside</v>
          </cell>
          <cell r="B1153" t="str">
            <v>Hardwood</v>
          </cell>
          <cell r="C1153" t="str">
            <v>All</v>
          </cell>
          <cell r="D1153">
            <v>40</v>
          </cell>
          <cell r="E1153">
            <v>8.5000000000000006E-2</v>
          </cell>
          <cell r="F1153">
            <v>0.16400000000000001</v>
          </cell>
          <cell r="G1153">
            <v>0.44</v>
          </cell>
          <cell r="H1153">
            <v>0.312</v>
          </cell>
        </row>
        <row r="1154">
          <cell r="A1154" t="str">
            <v>Pacific Northwest; Westside</v>
          </cell>
          <cell r="B1154" t="str">
            <v>Hardwood</v>
          </cell>
          <cell r="C1154" t="str">
            <v>All</v>
          </cell>
          <cell r="D1154">
            <v>41</v>
          </cell>
          <cell r="E1154">
            <v>8.3000000000000004E-2</v>
          </cell>
          <cell r="F1154">
            <v>0.16500000000000001</v>
          </cell>
          <cell r="G1154">
            <v>0.44</v>
          </cell>
          <cell r="H1154">
            <v>0.313</v>
          </cell>
        </row>
        <row r="1155">
          <cell r="A1155" t="str">
            <v>Pacific Northwest; Westside</v>
          </cell>
          <cell r="B1155" t="str">
            <v>Hardwood</v>
          </cell>
          <cell r="C1155" t="str">
            <v>All</v>
          </cell>
          <cell r="D1155">
            <v>42</v>
          </cell>
          <cell r="E1155">
            <v>8.1000000000000003E-2</v>
          </cell>
          <cell r="F1155">
            <v>0.16500000000000001</v>
          </cell>
          <cell r="G1155">
            <v>0.441</v>
          </cell>
          <cell r="H1155">
            <v>0.314</v>
          </cell>
        </row>
        <row r="1156">
          <cell r="A1156" t="str">
            <v>Pacific Northwest; Westside</v>
          </cell>
          <cell r="B1156" t="str">
            <v>Hardwood</v>
          </cell>
          <cell r="C1156" t="str">
            <v>All</v>
          </cell>
          <cell r="D1156">
            <v>43</v>
          </cell>
          <cell r="E1156">
            <v>7.9000000000000001E-2</v>
          </cell>
          <cell r="F1156">
            <v>0.16500000000000001</v>
          </cell>
          <cell r="G1156">
            <v>0.441</v>
          </cell>
          <cell r="H1156">
            <v>0.314</v>
          </cell>
        </row>
        <row r="1157">
          <cell r="A1157" t="str">
            <v>Pacific Northwest; Westside</v>
          </cell>
          <cell r="B1157" t="str">
            <v>Hardwood</v>
          </cell>
          <cell r="C1157" t="str">
            <v>All</v>
          </cell>
          <cell r="D1157">
            <v>44</v>
          </cell>
          <cell r="E1157">
            <v>7.8E-2</v>
          </cell>
          <cell r="F1157">
            <v>0.16600000000000001</v>
          </cell>
          <cell r="G1157">
            <v>0.442</v>
          </cell>
          <cell r="H1157">
            <v>0.315</v>
          </cell>
        </row>
        <row r="1158">
          <cell r="A1158" t="str">
            <v>Pacific Northwest; Westside</v>
          </cell>
          <cell r="B1158" t="str">
            <v>Hardwood</v>
          </cell>
          <cell r="C1158" t="str">
            <v>All</v>
          </cell>
          <cell r="D1158">
            <v>45</v>
          </cell>
          <cell r="E1158">
            <v>7.5999999999999998E-2</v>
          </cell>
          <cell r="F1158">
            <v>0.16600000000000001</v>
          </cell>
          <cell r="G1158">
            <v>0.442</v>
          </cell>
          <cell r="H1158">
            <v>0.316</v>
          </cell>
        </row>
        <row r="1159">
          <cell r="A1159" t="str">
            <v>Pacific Northwest; Westside</v>
          </cell>
          <cell r="B1159" t="str">
            <v>Hardwood</v>
          </cell>
          <cell r="C1159" t="str">
            <v>All</v>
          </cell>
          <cell r="D1159">
            <v>46</v>
          </cell>
          <cell r="E1159">
            <v>7.3999999999999996E-2</v>
          </cell>
          <cell r="F1159">
            <v>0.16600000000000001</v>
          </cell>
          <cell r="G1159">
            <v>0.442</v>
          </cell>
          <cell r="H1159">
            <v>0.317</v>
          </cell>
        </row>
        <row r="1160">
          <cell r="A1160" t="str">
            <v>Pacific Northwest; Westside</v>
          </cell>
          <cell r="B1160" t="str">
            <v>Hardwood</v>
          </cell>
          <cell r="C1160" t="str">
            <v>All</v>
          </cell>
          <cell r="D1160">
            <v>47</v>
          </cell>
          <cell r="E1160">
            <v>7.2999999999999995E-2</v>
          </cell>
          <cell r="F1160">
            <v>0.16600000000000001</v>
          </cell>
          <cell r="G1160">
            <v>0.443</v>
          </cell>
          <cell r="H1160">
            <v>0.318</v>
          </cell>
        </row>
        <row r="1161">
          <cell r="A1161" t="str">
            <v>Pacific Northwest; Westside</v>
          </cell>
          <cell r="B1161" t="str">
            <v>Hardwood</v>
          </cell>
          <cell r="C1161" t="str">
            <v>All</v>
          </cell>
          <cell r="D1161">
            <v>48</v>
          </cell>
          <cell r="E1161">
            <v>7.0999999999999994E-2</v>
          </cell>
          <cell r="F1161">
            <v>0.16700000000000001</v>
          </cell>
          <cell r="G1161">
            <v>0.443</v>
          </cell>
          <cell r="H1161">
            <v>0.31900000000000001</v>
          </cell>
        </row>
        <row r="1162">
          <cell r="A1162" t="str">
            <v>Pacific Northwest; Westside</v>
          </cell>
          <cell r="B1162" t="str">
            <v>Hardwood</v>
          </cell>
          <cell r="C1162" t="str">
            <v>All</v>
          </cell>
          <cell r="D1162">
            <v>49</v>
          </cell>
          <cell r="E1162">
            <v>7.0000000000000007E-2</v>
          </cell>
          <cell r="F1162">
            <v>0.16700000000000001</v>
          </cell>
          <cell r="G1162">
            <v>0.443</v>
          </cell>
          <cell r="H1162">
            <v>0.31900000000000001</v>
          </cell>
        </row>
        <row r="1163">
          <cell r="A1163" t="str">
            <v>Pacific Northwest; Westside</v>
          </cell>
          <cell r="B1163" t="str">
            <v>Hardwood</v>
          </cell>
          <cell r="C1163" t="str">
            <v>All</v>
          </cell>
          <cell r="D1163">
            <v>50</v>
          </cell>
          <cell r="E1163">
            <v>6.9000000000000006E-2</v>
          </cell>
          <cell r="F1163">
            <v>0.16700000000000001</v>
          </cell>
          <cell r="G1163">
            <v>0.44400000000000001</v>
          </cell>
          <cell r="H1163">
            <v>0.32</v>
          </cell>
        </row>
        <row r="1164">
          <cell r="A1164" t="str">
            <v>Pacific Northwest; Westside</v>
          </cell>
          <cell r="B1164" t="str">
            <v>Hardwood</v>
          </cell>
          <cell r="C1164" t="str">
            <v>All</v>
          </cell>
          <cell r="D1164">
            <v>51</v>
          </cell>
          <cell r="E1164">
            <v>6.7000000000000004E-2</v>
          </cell>
          <cell r="F1164">
            <v>0.16800000000000001</v>
          </cell>
          <cell r="G1164">
            <v>0.44400000000000001</v>
          </cell>
          <cell r="H1164">
            <v>0.32100000000000001</v>
          </cell>
        </row>
        <row r="1165">
          <cell r="A1165" t="str">
            <v>Pacific Northwest; Westside</v>
          </cell>
          <cell r="B1165" t="str">
            <v>Hardwood</v>
          </cell>
          <cell r="C1165" t="str">
            <v>All</v>
          </cell>
          <cell r="D1165">
            <v>52</v>
          </cell>
          <cell r="E1165">
            <v>6.6000000000000003E-2</v>
          </cell>
          <cell r="F1165">
            <v>0.16800000000000001</v>
          </cell>
          <cell r="G1165">
            <v>0.44400000000000001</v>
          </cell>
          <cell r="H1165">
            <v>0.32200000000000001</v>
          </cell>
        </row>
        <row r="1166">
          <cell r="A1166" t="str">
            <v>Pacific Northwest; Westside</v>
          </cell>
          <cell r="B1166" t="str">
            <v>Hardwood</v>
          </cell>
          <cell r="C1166" t="str">
            <v>All</v>
          </cell>
          <cell r="D1166">
            <v>53</v>
          </cell>
          <cell r="E1166">
            <v>6.5000000000000002E-2</v>
          </cell>
          <cell r="F1166">
            <v>0.16800000000000001</v>
          </cell>
          <cell r="G1166">
            <v>0.44500000000000001</v>
          </cell>
          <cell r="H1166">
            <v>0.32300000000000001</v>
          </cell>
        </row>
        <row r="1167">
          <cell r="A1167" t="str">
            <v>Pacific Northwest; Westside</v>
          </cell>
          <cell r="B1167" t="str">
            <v>Hardwood</v>
          </cell>
          <cell r="C1167" t="str">
            <v>All</v>
          </cell>
          <cell r="D1167">
            <v>54</v>
          </cell>
          <cell r="E1167">
            <v>6.3E-2</v>
          </cell>
          <cell r="F1167">
            <v>0.16800000000000001</v>
          </cell>
          <cell r="G1167">
            <v>0.44500000000000001</v>
          </cell>
          <cell r="H1167">
            <v>0.32300000000000001</v>
          </cell>
        </row>
        <row r="1168">
          <cell r="A1168" t="str">
            <v>Pacific Northwest; Westside</v>
          </cell>
          <cell r="B1168" t="str">
            <v>Hardwood</v>
          </cell>
          <cell r="C1168" t="str">
            <v>All</v>
          </cell>
          <cell r="D1168">
            <v>55</v>
          </cell>
          <cell r="E1168">
            <v>6.2E-2</v>
          </cell>
          <cell r="F1168">
            <v>0.16900000000000001</v>
          </cell>
          <cell r="G1168">
            <v>0.44500000000000001</v>
          </cell>
          <cell r="H1168">
            <v>0.32400000000000001</v>
          </cell>
        </row>
        <row r="1169">
          <cell r="A1169" t="str">
            <v>Pacific Northwest; Westside</v>
          </cell>
          <cell r="B1169" t="str">
            <v>Hardwood</v>
          </cell>
          <cell r="C1169" t="str">
            <v>All</v>
          </cell>
          <cell r="D1169">
            <v>56</v>
          </cell>
          <cell r="E1169">
            <v>6.0999999999999999E-2</v>
          </cell>
          <cell r="F1169">
            <v>0.16900000000000001</v>
          </cell>
          <cell r="G1169">
            <v>0.44500000000000001</v>
          </cell>
          <cell r="H1169">
            <v>0.32500000000000001</v>
          </cell>
        </row>
        <row r="1170">
          <cell r="A1170" t="str">
            <v>Pacific Northwest; Westside</v>
          </cell>
          <cell r="B1170" t="str">
            <v>Hardwood</v>
          </cell>
          <cell r="C1170" t="str">
            <v>All</v>
          </cell>
          <cell r="D1170">
            <v>57</v>
          </cell>
          <cell r="E1170">
            <v>0.06</v>
          </cell>
          <cell r="F1170">
            <v>0.16900000000000001</v>
          </cell>
          <cell r="G1170">
            <v>0.44600000000000001</v>
          </cell>
          <cell r="H1170">
            <v>0.32500000000000001</v>
          </cell>
        </row>
        <row r="1171">
          <cell r="A1171" t="str">
            <v>Pacific Northwest; Westside</v>
          </cell>
          <cell r="B1171" t="str">
            <v>Hardwood</v>
          </cell>
          <cell r="C1171" t="str">
            <v>All</v>
          </cell>
          <cell r="D1171">
            <v>58</v>
          </cell>
          <cell r="E1171">
            <v>5.8999999999999997E-2</v>
          </cell>
          <cell r="F1171">
            <v>0.16900000000000001</v>
          </cell>
          <cell r="G1171">
            <v>0.44600000000000001</v>
          </cell>
          <cell r="H1171">
            <v>0.32600000000000001</v>
          </cell>
        </row>
        <row r="1172">
          <cell r="A1172" t="str">
            <v>Pacific Northwest; Westside</v>
          </cell>
          <cell r="B1172" t="str">
            <v>Hardwood</v>
          </cell>
          <cell r="C1172" t="str">
            <v>All</v>
          </cell>
          <cell r="D1172">
            <v>59</v>
          </cell>
          <cell r="E1172">
            <v>5.8000000000000003E-2</v>
          </cell>
          <cell r="F1172">
            <v>0.17</v>
          </cell>
          <cell r="G1172">
            <v>0.44600000000000001</v>
          </cell>
          <cell r="H1172">
            <v>0.32700000000000001</v>
          </cell>
        </row>
        <row r="1173">
          <cell r="A1173" t="str">
            <v>Pacific Northwest; Westside</v>
          </cell>
          <cell r="B1173" t="str">
            <v>Hardwood</v>
          </cell>
          <cell r="C1173" t="str">
            <v>All</v>
          </cell>
          <cell r="D1173">
            <v>60</v>
          </cell>
          <cell r="E1173">
            <v>5.7000000000000002E-2</v>
          </cell>
          <cell r="F1173">
            <v>0.17</v>
          </cell>
          <cell r="G1173">
            <v>0.44600000000000001</v>
          </cell>
          <cell r="H1173">
            <v>0.32700000000000001</v>
          </cell>
        </row>
        <row r="1174">
          <cell r="A1174" t="str">
            <v>Pacific Northwest; Westside</v>
          </cell>
          <cell r="B1174" t="str">
            <v>Hardwood</v>
          </cell>
          <cell r="C1174" t="str">
            <v>All</v>
          </cell>
          <cell r="D1174">
            <v>61</v>
          </cell>
          <cell r="E1174">
            <v>5.6000000000000001E-2</v>
          </cell>
          <cell r="F1174">
            <v>0.17</v>
          </cell>
          <cell r="G1174">
            <v>0.44600000000000001</v>
          </cell>
          <cell r="H1174">
            <v>0.32800000000000001</v>
          </cell>
        </row>
        <row r="1175">
          <cell r="A1175" t="str">
            <v>Pacific Northwest; Westside</v>
          </cell>
          <cell r="B1175" t="str">
            <v>Hardwood</v>
          </cell>
          <cell r="C1175" t="str">
            <v>All</v>
          </cell>
          <cell r="D1175">
            <v>62</v>
          </cell>
          <cell r="E1175">
            <v>5.5E-2</v>
          </cell>
          <cell r="F1175">
            <v>0.17</v>
          </cell>
          <cell r="G1175">
            <v>0.44600000000000001</v>
          </cell>
          <cell r="H1175">
            <v>0.32900000000000001</v>
          </cell>
        </row>
        <row r="1176">
          <cell r="A1176" t="str">
            <v>Pacific Northwest; Westside</v>
          </cell>
          <cell r="B1176" t="str">
            <v>Hardwood</v>
          </cell>
          <cell r="C1176" t="str">
            <v>All</v>
          </cell>
          <cell r="D1176">
            <v>63</v>
          </cell>
          <cell r="E1176">
            <v>5.3999999999999999E-2</v>
          </cell>
          <cell r="F1176">
            <v>0.17100000000000001</v>
          </cell>
          <cell r="G1176">
            <v>0.44700000000000001</v>
          </cell>
          <cell r="H1176">
            <v>0.32900000000000001</v>
          </cell>
        </row>
        <row r="1177">
          <cell r="A1177" t="str">
            <v>Pacific Northwest; Westside</v>
          </cell>
          <cell r="B1177" t="str">
            <v>Hardwood</v>
          </cell>
          <cell r="C1177" t="str">
            <v>All</v>
          </cell>
          <cell r="D1177">
            <v>64</v>
          </cell>
          <cell r="E1177">
            <v>5.2999999999999999E-2</v>
          </cell>
          <cell r="F1177">
            <v>0.17100000000000001</v>
          </cell>
          <cell r="G1177">
            <v>0.44700000000000001</v>
          </cell>
          <cell r="H1177">
            <v>0.33</v>
          </cell>
        </row>
        <row r="1178">
          <cell r="A1178" t="str">
            <v>Pacific Northwest; Westside</v>
          </cell>
          <cell r="B1178" t="str">
            <v>Hardwood</v>
          </cell>
          <cell r="C1178" t="str">
            <v>All</v>
          </cell>
          <cell r="D1178">
            <v>65</v>
          </cell>
          <cell r="E1178">
            <v>5.1999999999999998E-2</v>
          </cell>
          <cell r="F1178">
            <v>0.17100000000000001</v>
          </cell>
          <cell r="G1178">
            <v>0.44700000000000001</v>
          </cell>
          <cell r="H1178">
            <v>0.33</v>
          </cell>
        </row>
        <row r="1179">
          <cell r="A1179" t="str">
            <v>Pacific Northwest; Westside</v>
          </cell>
          <cell r="B1179" t="str">
            <v>Hardwood</v>
          </cell>
          <cell r="C1179" t="str">
            <v>All</v>
          </cell>
          <cell r="D1179">
            <v>66</v>
          </cell>
          <cell r="E1179">
            <v>5.0999999999999997E-2</v>
          </cell>
          <cell r="F1179">
            <v>0.17100000000000001</v>
          </cell>
          <cell r="G1179">
            <v>0.44700000000000001</v>
          </cell>
          <cell r="H1179">
            <v>0.33100000000000002</v>
          </cell>
        </row>
        <row r="1180">
          <cell r="A1180" t="str">
            <v>Pacific Northwest; Westside</v>
          </cell>
          <cell r="B1180" t="str">
            <v>Hardwood</v>
          </cell>
          <cell r="C1180" t="str">
            <v>All</v>
          </cell>
          <cell r="D1180">
            <v>67</v>
          </cell>
          <cell r="E1180">
            <v>0.05</v>
          </cell>
          <cell r="F1180">
            <v>0.17100000000000001</v>
          </cell>
          <cell r="G1180">
            <v>0.44700000000000001</v>
          </cell>
          <cell r="H1180">
            <v>0.33100000000000002</v>
          </cell>
        </row>
        <row r="1181">
          <cell r="A1181" t="str">
            <v>Pacific Northwest; Westside</v>
          </cell>
          <cell r="B1181" t="str">
            <v>Hardwood</v>
          </cell>
          <cell r="C1181" t="str">
            <v>All</v>
          </cell>
          <cell r="D1181">
            <v>68</v>
          </cell>
          <cell r="E1181">
            <v>4.9000000000000002E-2</v>
          </cell>
          <cell r="F1181">
            <v>0.17199999999999999</v>
          </cell>
          <cell r="G1181">
            <v>0.44700000000000001</v>
          </cell>
          <cell r="H1181">
            <v>0.33200000000000002</v>
          </cell>
        </row>
        <row r="1182">
          <cell r="A1182" t="str">
            <v>Pacific Northwest; Westside</v>
          </cell>
          <cell r="B1182" t="str">
            <v>Hardwood</v>
          </cell>
          <cell r="C1182" t="str">
            <v>All</v>
          </cell>
          <cell r="D1182">
            <v>69</v>
          </cell>
          <cell r="E1182">
            <v>4.8000000000000001E-2</v>
          </cell>
          <cell r="F1182">
            <v>0.17199999999999999</v>
          </cell>
          <cell r="G1182">
            <v>0.44700000000000001</v>
          </cell>
          <cell r="H1182">
            <v>0.33300000000000002</v>
          </cell>
        </row>
        <row r="1183">
          <cell r="A1183" t="str">
            <v>Pacific Northwest; Westside</v>
          </cell>
          <cell r="B1183" t="str">
            <v>Hardwood</v>
          </cell>
          <cell r="C1183" t="str">
            <v>All</v>
          </cell>
          <cell r="D1183">
            <v>70</v>
          </cell>
          <cell r="E1183">
            <v>4.8000000000000001E-2</v>
          </cell>
          <cell r="F1183">
            <v>0.17199999999999999</v>
          </cell>
          <cell r="G1183">
            <v>0.44700000000000001</v>
          </cell>
          <cell r="H1183">
            <v>0.33300000000000002</v>
          </cell>
        </row>
        <row r="1184">
          <cell r="A1184" t="str">
            <v>Pacific Northwest; Westside</v>
          </cell>
          <cell r="B1184" t="str">
            <v>Hardwood</v>
          </cell>
          <cell r="C1184" t="str">
            <v>All</v>
          </cell>
          <cell r="D1184">
            <v>71</v>
          </cell>
          <cell r="E1184">
            <v>4.7E-2</v>
          </cell>
          <cell r="F1184">
            <v>0.17199999999999999</v>
          </cell>
          <cell r="G1184">
            <v>0.44700000000000001</v>
          </cell>
          <cell r="H1184">
            <v>0.33400000000000002</v>
          </cell>
        </row>
        <row r="1185">
          <cell r="A1185" t="str">
            <v>Pacific Northwest; Westside</v>
          </cell>
          <cell r="B1185" t="str">
            <v>Hardwood</v>
          </cell>
          <cell r="C1185" t="str">
            <v>All</v>
          </cell>
          <cell r="D1185">
            <v>72</v>
          </cell>
          <cell r="E1185">
            <v>4.5999999999999999E-2</v>
          </cell>
          <cell r="F1185">
            <v>0.17199999999999999</v>
          </cell>
          <cell r="G1185">
            <v>0.44700000000000001</v>
          </cell>
          <cell r="H1185">
            <v>0.33400000000000002</v>
          </cell>
        </row>
        <row r="1186">
          <cell r="A1186" t="str">
            <v>Pacific Northwest; Westside</v>
          </cell>
          <cell r="B1186" t="str">
            <v>Hardwood</v>
          </cell>
          <cell r="C1186" t="str">
            <v>All</v>
          </cell>
          <cell r="D1186">
            <v>73</v>
          </cell>
          <cell r="E1186">
            <v>4.4999999999999998E-2</v>
          </cell>
          <cell r="F1186">
            <v>0.17299999999999999</v>
          </cell>
          <cell r="G1186">
            <v>0.44700000000000001</v>
          </cell>
          <cell r="H1186">
            <v>0.33500000000000002</v>
          </cell>
        </row>
        <row r="1187">
          <cell r="A1187" t="str">
            <v>Pacific Northwest; Westside</v>
          </cell>
          <cell r="B1187" t="str">
            <v>Hardwood</v>
          </cell>
          <cell r="C1187" t="str">
            <v>All</v>
          </cell>
          <cell r="D1187">
            <v>74</v>
          </cell>
          <cell r="E1187">
            <v>4.3999999999999997E-2</v>
          </cell>
          <cell r="F1187">
            <v>0.17299999999999999</v>
          </cell>
          <cell r="G1187">
            <v>0.44700000000000001</v>
          </cell>
          <cell r="H1187">
            <v>0.33500000000000002</v>
          </cell>
        </row>
        <row r="1188">
          <cell r="A1188" t="str">
            <v>Pacific Northwest; Westside</v>
          </cell>
          <cell r="B1188" t="str">
            <v>Hardwood</v>
          </cell>
          <cell r="C1188" t="str">
            <v>All</v>
          </cell>
          <cell r="D1188">
            <v>75</v>
          </cell>
          <cell r="E1188">
            <v>4.3999999999999997E-2</v>
          </cell>
          <cell r="F1188">
            <v>0.17299999999999999</v>
          </cell>
          <cell r="G1188">
            <v>0.44700000000000001</v>
          </cell>
          <cell r="H1188">
            <v>0.33600000000000002</v>
          </cell>
        </row>
        <row r="1189">
          <cell r="A1189" t="str">
            <v>Pacific Northwest; Westside</v>
          </cell>
          <cell r="B1189" t="str">
            <v>Hardwood</v>
          </cell>
          <cell r="C1189" t="str">
            <v>All</v>
          </cell>
          <cell r="D1189">
            <v>76</v>
          </cell>
          <cell r="E1189">
            <v>4.2999999999999997E-2</v>
          </cell>
          <cell r="F1189">
            <v>0.17299999999999999</v>
          </cell>
          <cell r="G1189">
            <v>0.44700000000000001</v>
          </cell>
          <cell r="H1189">
            <v>0.33600000000000002</v>
          </cell>
        </row>
        <row r="1190">
          <cell r="A1190" t="str">
            <v>Pacific Northwest; Westside</v>
          </cell>
          <cell r="B1190" t="str">
            <v>Hardwood</v>
          </cell>
          <cell r="C1190" t="str">
            <v>All</v>
          </cell>
          <cell r="D1190">
            <v>77</v>
          </cell>
          <cell r="E1190">
            <v>4.2000000000000003E-2</v>
          </cell>
          <cell r="F1190">
            <v>0.17299999999999999</v>
          </cell>
          <cell r="G1190">
            <v>0.44700000000000001</v>
          </cell>
          <cell r="H1190">
            <v>0.33700000000000002</v>
          </cell>
        </row>
        <row r="1191">
          <cell r="A1191" t="str">
            <v>Pacific Northwest; Westside</v>
          </cell>
          <cell r="B1191" t="str">
            <v>Hardwood</v>
          </cell>
          <cell r="C1191" t="str">
            <v>All</v>
          </cell>
          <cell r="D1191">
            <v>78</v>
          </cell>
          <cell r="E1191">
            <v>4.2000000000000003E-2</v>
          </cell>
          <cell r="F1191">
            <v>0.17399999999999999</v>
          </cell>
          <cell r="G1191">
            <v>0.44700000000000001</v>
          </cell>
          <cell r="H1191">
            <v>0.33700000000000002</v>
          </cell>
        </row>
        <row r="1192">
          <cell r="A1192" t="str">
            <v>Pacific Northwest; Westside</v>
          </cell>
          <cell r="B1192" t="str">
            <v>Hardwood</v>
          </cell>
          <cell r="C1192" t="str">
            <v>All</v>
          </cell>
          <cell r="D1192">
            <v>79</v>
          </cell>
          <cell r="E1192">
            <v>4.1000000000000002E-2</v>
          </cell>
          <cell r="F1192">
            <v>0.17399999999999999</v>
          </cell>
          <cell r="G1192">
            <v>0.44800000000000001</v>
          </cell>
          <cell r="H1192">
            <v>0.33800000000000002</v>
          </cell>
        </row>
        <row r="1193">
          <cell r="A1193" t="str">
            <v>Pacific Northwest; Westside</v>
          </cell>
          <cell r="B1193" t="str">
            <v>Hardwood</v>
          </cell>
          <cell r="C1193" t="str">
            <v>All</v>
          </cell>
          <cell r="D1193">
            <v>80</v>
          </cell>
          <cell r="E1193">
            <v>0.04</v>
          </cell>
          <cell r="F1193">
            <v>0.17399999999999999</v>
          </cell>
          <cell r="G1193">
            <v>0.44800000000000001</v>
          </cell>
          <cell r="H1193">
            <v>0.33800000000000002</v>
          </cell>
        </row>
        <row r="1194">
          <cell r="A1194" t="str">
            <v>Pacific Northwest; Westside</v>
          </cell>
          <cell r="B1194" t="str">
            <v>Hardwood</v>
          </cell>
          <cell r="C1194" t="str">
            <v>All</v>
          </cell>
          <cell r="D1194">
            <v>81</v>
          </cell>
          <cell r="E1194">
            <v>0.04</v>
          </cell>
          <cell r="F1194">
            <v>0.17399999999999999</v>
          </cell>
          <cell r="G1194">
            <v>0.44800000000000001</v>
          </cell>
          <cell r="H1194">
            <v>0.33900000000000002</v>
          </cell>
        </row>
        <row r="1195">
          <cell r="A1195" t="str">
            <v>Pacific Northwest; Westside</v>
          </cell>
          <cell r="B1195" t="str">
            <v>Hardwood</v>
          </cell>
          <cell r="C1195" t="str">
            <v>All</v>
          </cell>
          <cell r="D1195">
            <v>82</v>
          </cell>
          <cell r="E1195">
            <v>3.9E-2</v>
          </cell>
          <cell r="F1195">
            <v>0.17399999999999999</v>
          </cell>
          <cell r="G1195">
            <v>0.44800000000000001</v>
          </cell>
          <cell r="H1195">
            <v>0.33900000000000002</v>
          </cell>
        </row>
        <row r="1196">
          <cell r="A1196" t="str">
            <v>Pacific Northwest; Westside</v>
          </cell>
          <cell r="B1196" t="str">
            <v>Hardwood</v>
          </cell>
          <cell r="C1196" t="str">
            <v>All</v>
          </cell>
          <cell r="D1196">
            <v>83</v>
          </cell>
          <cell r="E1196">
            <v>3.7999999999999999E-2</v>
          </cell>
          <cell r="F1196">
            <v>0.17499999999999999</v>
          </cell>
          <cell r="G1196">
            <v>0.44800000000000001</v>
          </cell>
          <cell r="H1196">
            <v>0.33900000000000002</v>
          </cell>
        </row>
        <row r="1197">
          <cell r="A1197" t="str">
            <v>Pacific Northwest; Westside</v>
          </cell>
          <cell r="B1197" t="str">
            <v>Hardwood</v>
          </cell>
          <cell r="C1197" t="str">
            <v>All</v>
          </cell>
          <cell r="D1197">
            <v>84</v>
          </cell>
          <cell r="E1197">
            <v>3.7999999999999999E-2</v>
          </cell>
          <cell r="F1197">
            <v>0.17499999999999999</v>
          </cell>
          <cell r="G1197">
            <v>0.44800000000000001</v>
          </cell>
          <cell r="H1197">
            <v>0.34</v>
          </cell>
        </row>
        <row r="1198">
          <cell r="A1198" t="str">
            <v>Pacific Northwest; Westside</v>
          </cell>
          <cell r="B1198" t="str">
            <v>Hardwood</v>
          </cell>
          <cell r="C1198" t="str">
            <v>All</v>
          </cell>
          <cell r="D1198">
            <v>85</v>
          </cell>
          <cell r="E1198">
            <v>3.6999999999999998E-2</v>
          </cell>
          <cell r="F1198">
            <v>0.17499999999999999</v>
          </cell>
          <cell r="G1198">
            <v>0.44800000000000001</v>
          </cell>
          <cell r="H1198">
            <v>0.34</v>
          </cell>
        </row>
        <row r="1199">
          <cell r="A1199" t="str">
            <v>Pacific Northwest; Westside</v>
          </cell>
          <cell r="B1199" t="str">
            <v>Hardwood</v>
          </cell>
          <cell r="C1199" t="str">
            <v>All</v>
          </cell>
          <cell r="D1199">
            <v>86</v>
          </cell>
          <cell r="E1199">
            <v>3.6999999999999998E-2</v>
          </cell>
          <cell r="F1199">
            <v>0.17499999999999999</v>
          </cell>
          <cell r="G1199">
            <v>0.44800000000000001</v>
          </cell>
          <cell r="H1199">
            <v>0.34100000000000003</v>
          </cell>
        </row>
        <row r="1200">
          <cell r="A1200" t="str">
            <v>Pacific Northwest; Westside</v>
          </cell>
          <cell r="B1200" t="str">
            <v>Hardwood</v>
          </cell>
          <cell r="C1200" t="str">
            <v>All</v>
          </cell>
          <cell r="D1200">
            <v>87</v>
          </cell>
          <cell r="E1200">
            <v>3.5999999999999997E-2</v>
          </cell>
          <cell r="F1200">
            <v>0.17499999999999999</v>
          </cell>
          <cell r="G1200">
            <v>0.44800000000000001</v>
          </cell>
          <cell r="H1200">
            <v>0.34100000000000003</v>
          </cell>
        </row>
        <row r="1201">
          <cell r="A1201" t="str">
            <v>Pacific Northwest; Westside</v>
          </cell>
          <cell r="B1201" t="str">
            <v>Hardwood</v>
          </cell>
          <cell r="C1201" t="str">
            <v>All</v>
          </cell>
          <cell r="D1201">
            <v>88</v>
          </cell>
          <cell r="E1201">
            <v>3.5999999999999997E-2</v>
          </cell>
          <cell r="F1201">
            <v>0.17499999999999999</v>
          </cell>
          <cell r="G1201">
            <v>0.44800000000000001</v>
          </cell>
          <cell r="H1201">
            <v>0.34100000000000003</v>
          </cell>
        </row>
        <row r="1202">
          <cell r="A1202" t="str">
            <v>Pacific Northwest; Westside</v>
          </cell>
          <cell r="B1202" t="str">
            <v>Hardwood</v>
          </cell>
          <cell r="C1202" t="str">
            <v>All</v>
          </cell>
          <cell r="D1202">
            <v>89</v>
          </cell>
          <cell r="E1202">
            <v>3.5000000000000003E-2</v>
          </cell>
          <cell r="F1202">
            <v>0.17599999999999999</v>
          </cell>
          <cell r="G1202">
            <v>0.44800000000000001</v>
          </cell>
          <cell r="H1202">
            <v>0.34200000000000003</v>
          </cell>
        </row>
        <row r="1203">
          <cell r="A1203" t="str">
            <v>Pacific Northwest; Westside</v>
          </cell>
          <cell r="B1203" t="str">
            <v>Hardwood</v>
          </cell>
          <cell r="C1203" t="str">
            <v>All</v>
          </cell>
          <cell r="D1203">
            <v>90</v>
          </cell>
          <cell r="E1203">
            <v>3.5000000000000003E-2</v>
          </cell>
          <cell r="F1203">
            <v>0.17599999999999999</v>
          </cell>
          <cell r="G1203">
            <v>0.44800000000000001</v>
          </cell>
          <cell r="H1203">
            <v>0.34200000000000003</v>
          </cell>
        </row>
        <row r="1204">
          <cell r="A1204" t="str">
            <v>Pacific Northwest; Westside</v>
          </cell>
          <cell r="B1204" t="str">
            <v>Hardwood</v>
          </cell>
          <cell r="C1204" t="str">
            <v>All</v>
          </cell>
          <cell r="D1204">
            <v>91</v>
          </cell>
          <cell r="E1204">
            <v>3.4000000000000002E-2</v>
          </cell>
          <cell r="F1204">
            <v>0.17599999999999999</v>
          </cell>
          <cell r="G1204">
            <v>0.44800000000000001</v>
          </cell>
          <cell r="H1204">
            <v>0.34300000000000003</v>
          </cell>
        </row>
        <row r="1205">
          <cell r="A1205" t="str">
            <v>Pacific Northwest; Westside</v>
          </cell>
          <cell r="B1205" t="str">
            <v>Hardwood</v>
          </cell>
          <cell r="C1205" t="str">
            <v>All</v>
          </cell>
          <cell r="D1205">
            <v>92</v>
          </cell>
          <cell r="E1205">
            <v>3.3000000000000002E-2</v>
          </cell>
          <cell r="F1205">
            <v>0.17599999999999999</v>
          </cell>
          <cell r="G1205">
            <v>0.44800000000000001</v>
          </cell>
          <cell r="H1205">
            <v>0.34300000000000003</v>
          </cell>
        </row>
        <row r="1206">
          <cell r="A1206" t="str">
            <v>Pacific Northwest; Westside</v>
          </cell>
          <cell r="B1206" t="str">
            <v>Hardwood</v>
          </cell>
          <cell r="C1206" t="str">
            <v>All</v>
          </cell>
          <cell r="D1206">
            <v>93</v>
          </cell>
          <cell r="E1206">
            <v>3.3000000000000002E-2</v>
          </cell>
          <cell r="F1206">
            <v>0.17599999999999999</v>
          </cell>
          <cell r="G1206">
            <v>0.44800000000000001</v>
          </cell>
          <cell r="H1206">
            <v>0.34300000000000003</v>
          </cell>
        </row>
        <row r="1207">
          <cell r="A1207" t="str">
            <v>Pacific Northwest; Westside</v>
          </cell>
          <cell r="B1207" t="str">
            <v>Hardwood</v>
          </cell>
          <cell r="C1207" t="str">
            <v>All</v>
          </cell>
          <cell r="D1207">
            <v>94</v>
          </cell>
          <cell r="E1207">
            <v>3.3000000000000002E-2</v>
          </cell>
          <cell r="F1207">
            <v>0.17599999999999999</v>
          </cell>
          <cell r="G1207">
            <v>0.44800000000000001</v>
          </cell>
          <cell r="H1207">
            <v>0.34399999999999997</v>
          </cell>
        </row>
        <row r="1208">
          <cell r="A1208" t="str">
            <v>Pacific Northwest; Westside</v>
          </cell>
          <cell r="B1208" t="str">
            <v>Hardwood</v>
          </cell>
          <cell r="C1208" t="str">
            <v>All</v>
          </cell>
          <cell r="D1208">
            <v>95</v>
          </cell>
          <cell r="E1208">
            <v>3.2000000000000001E-2</v>
          </cell>
          <cell r="F1208">
            <v>0.17699999999999999</v>
          </cell>
          <cell r="G1208">
            <v>0.44800000000000001</v>
          </cell>
          <cell r="H1208">
            <v>0.34399999999999997</v>
          </cell>
        </row>
        <row r="1209">
          <cell r="A1209" t="str">
            <v>Pacific Northwest; Westside</v>
          </cell>
          <cell r="B1209" t="str">
            <v>Hardwood</v>
          </cell>
          <cell r="C1209" t="str">
            <v>All</v>
          </cell>
          <cell r="D1209">
            <v>96</v>
          </cell>
          <cell r="E1209">
            <v>3.2000000000000001E-2</v>
          </cell>
          <cell r="F1209">
            <v>0.17699999999999999</v>
          </cell>
          <cell r="G1209">
            <v>0.44800000000000001</v>
          </cell>
          <cell r="H1209">
            <v>0.34399999999999997</v>
          </cell>
        </row>
        <row r="1210">
          <cell r="A1210" t="str">
            <v>Pacific Northwest; Westside</v>
          </cell>
          <cell r="B1210" t="str">
            <v>Hardwood</v>
          </cell>
          <cell r="C1210" t="str">
            <v>All</v>
          </cell>
          <cell r="D1210">
            <v>97</v>
          </cell>
          <cell r="E1210">
            <v>3.1E-2</v>
          </cell>
          <cell r="F1210">
            <v>0.17699999999999999</v>
          </cell>
          <cell r="G1210">
            <v>0.44800000000000001</v>
          </cell>
          <cell r="H1210">
            <v>0.34499999999999997</v>
          </cell>
        </row>
        <row r="1211">
          <cell r="A1211" t="str">
            <v>Pacific Northwest; Westside</v>
          </cell>
          <cell r="B1211" t="str">
            <v>Hardwood</v>
          </cell>
          <cell r="C1211" t="str">
            <v>All</v>
          </cell>
          <cell r="D1211">
            <v>98</v>
          </cell>
          <cell r="E1211">
            <v>3.1E-2</v>
          </cell>
          <cell r="F1211">
            <v>0.17699999999999999</v>
          </cell>
          <cell r="G1211">
            <v>0.44800000000000001</v>
          </cell>
          <cell r="H1211">
            <v>0.34499999999999997</v>
          </cell>
        </row>
        <row r="1212">
          <cell r="A1212" t="str">
            <v>Pacific Northwest; Westside</v>
          </cell>
          <cell r="B1212" t="str">
            <v>Hardwood</v>
          </cell>
          <cell r="C1212" t="str">
            <v>All</v>
          </cell>
          <cell r="D1212">
            <v>99</v>
          </cell>
          <cell r="E1212">
            <v>0.03</v>
          </cell>
          <cell r="F1212">
            <v>0.17699999999999999</v>
          </cell>
          <cell r="G1212">
            <v>0.44800000000000001</v>
          </cell>
          <cell r="H1212">
            <v>0.34499999999999997</v>
          </cell>
        </row>
        <row r="1213">
          <cell r="A1213" t="str">
            <v>Pacific Northwest; Westside</v>
          </cell>
          <cell r="B1213" t="str">
            <v>Hardwood</v>
          </cell>
          <cell r="C1213" t="str">
            <v>All</v>
          </cell>
          <cell r="D1213">
            <v>100</v>
          </cell>
          <cell r="E1213">
            <v>0.03</v>
          </cell>
          <cell r="F1213">
            <v>0.17699999999999999</v>
          </cell>
          <cell r="G1213">
            <v>0.44800000000000001</v>
          </cell>
          <cell r="H1213">
            <v>0.34499999999999997</v>
          </cell>
        </row>
        <row r="1214">
          <cell r="A1214" t="str">
            <v>Pacific Southwest</v>
          </cell>
          <cell r="B1214" t="str">
            <v>Softwood</v>
          </cell>
          <cell r="C1214" t="str">
            <v>All</v>
          </cell>
          <cell r="D1214">
            <v>0</v>
          </cell>
          <cell r="E1214">
            <v>0.67500000000000004</v>
          </cell>
          <cell r="F1214">
            <v>0</v>
          </cell>
          <cell r="G1214">
            <v>0.17</v>
          </cell>
          <cell r="H1214">
            <v>0.156</v>
          </cell>
        </row>
        <row r="1215">
          <cell r="A1215" t="str">
            <v>Pacific Southwest</v>
          </cell>
          <cell r="B1215" t="str">
            <v>Softwood</v>
          </cell>
          <cell r="C1215" t="str">
            <v>All</v>
          </cell>
          <cell r="D1215">
            <v>1</v>
          </cell>
          <cell r="E1215">
            <v>0.63700000000000001</v>
          </cell>
          <cell r="F1215">
            <v>1.7999999999999999E-2</v>
          </cell>
          <cell r="G1215">
            <v>0.18</v>
          </cell>
          <cell r="H1215">
            <v>0.16600000000000001</v>
          </cell>
        </row>
        <row r="1216">
          <cell r="A1216" t="str">
            <v>Pacific Southwest</v>
          </cell>
          <cell r="B1216" t="str">
            <v>Softwood</v>
          </cell>
          <cell r="C1216" t="str">
            <v>All</v>
          </cell>
          <cell r="D1216">
            <v>2</v>
          </cell>
          <cell r="E1216">
            <v>0.60199999999999998</v>
          </cell>
          <cell r="F1216">
            <v>3.4000000000000002E-2</v>
          </cell>
          <cell r="G1216">
            <v>0.189</v>
          </cell>
          <cell r="H1216">
            <v>0.17499999999999999</v>
          </cell>
        </row>
        <row r="1217">
          <cell r="A1217" t="str">
            <v>Pacific Southwest</v>
          </cell>
          <cell r="B1217" t="str">
            <v>Softwood</v>
          </cell>
          <cell r="C1217" t="str">
            <v>All</v>
          </cell>
          <cell r="D1217">
            <v>3</v>
          </cell>
          <cell r="E1217">
            <v>0.57199999999999995</v>
          </cell>
          <cell r="F1217">
            <v>4.8000000000000001E-2</v>
          </cell>
          <cell r="G1217">
            <v>0.19700000000000001</v>
          </cell>
          <cell r="H1217">
            <v>0.183</v>
          </cell>
        </row>
        <row r="1218">
          <cell r="A1218" t="str">
            <v>Pacific Southwest</v>
          </cell>
          <cell r="B1218" t="str">
            <v>Softwood</v>
          </cell>
          <cell r="C1218" t="str">
            <v>All</v>
          </cell>
          <cell r="D1218">
            <v>4</v>
          </cell>
          <cell r="E1218">
            <v>0.54500000000000004</v>
          </cell>
          <cell r="F1218">
            <v>6.0999999999999999E-2</v>
          </cell>
          <cell r="G1218">
            <v>0.20399999999999999</v>
          </cell>
          <cell r="H1218">
            <v>0.191</v>
          </cell>
        </row>
        <row r="1219">
          <cell r="A1219" t="str">
            <v>Pacific Southwest</v>
          </cell>
          <cell r="B1219" t="str">
            <v>Softwood</v>
          </cell>
          <cell r="C1219" t="str">
            <v>All</v>
          </cell>
          <cell r="D1219">
            <v>5</v>
          </cell>
          <cell r="E1219">
            <v>0.52100000000000002</v>
          </cell>
          <cell r="F1219">
            <v>7.1999999999999995E-2</v>
          </cell>
          <cell r="G1219">
            <v>0.21</v>
          </cell>
          <cell r="H1219">
            <v>0.19700000000000001</v>
          </cell>
        </row>
        <row r="1220">
          <cell r="A1220" t="str">
            <v>Pacific Southwest</v>
          </cell>
          <cell r="B1220" t="str">
            <v>Softwood</v>
          </cell>
          <cell r="C1220" t="str">
            <v>All</v>
          </cell>
          <cell r="D1220">
            <v>6</v>
          </cell>
          <cell r="E1220">
            <v>0.498</v>
          </cell>
          <cell r="F1220">
            <v>8.2000000000000003E-2</v>
          </cell>
          <cell r="G1220">
            <v>0.216</v>
          </cell>
          <cell r="H1220">
            <v>0.20399999999999999</v>
          </cell>
        </row>
        <row r="1221">
          <cell r="A1221" t="str">
            <v>Pacific Southwest</v>
          </cell>
          <cell r="B1221" t="str">
            <v>Softwood</v>
          </cell>
          <cell r="C1221" t="str">
            <v>All</v>
          </cell>
          <cell r="D1221">
            <v>7</v>
          </cell>
          <cell r="E1221">
            <v>0.47799999999999998</v>
          </cell>
          <cell r="F1221">
            <v>9.1999999999999998E-2</v>
          </cell>
          <cell r="G1221">
            <v>0.221</v>
          </cell>
          <cell r="H1221">
            <v>0.20899999999999999</v>
          </cell>
        </row>
        <row r="1222">
          <cell r="A1222" t="str">
            <v>Pacific Southwest</v>
          </cell>
          <cell r="B1222" t="str">
            <v>Softwood</v>
          </cell>
          <cell r="C1222" t="str">
            <v>All</v>
          </cell>
          <cell r="D1222">
            <v>8</v>
          </cell>
          <cell r="E1222">
            <v>0.45800000000000002</v>
          </cell>
          <cell r="F1222">
            <v>0.10100000000000001</v>
          </cell>
          <cell r="G1222">
            <v>0.22600000000000001</v>
          </cell>
          <cell r="H1222">
            <v>0.215</v>
          </cell>
        </row>
        <row r="1223">
          <cell r="A1223" t="str">
            <v>Pacific Southwest</v>
          </cell>
          <cell r="B1223" t="str">
            <v>Softwood</v>
          </cell>
          <cell r="C1223" t="str">
            <v>All</v>
          </cell>
          <cell r="D1223">
            <v>9</v>
          </cell>
          <cell r="E1223">
            <v>0.44</v>
          </cell>
          <cell r="F1223">
            <v>0.109</v>
          </cell>
          <cell r="G1223">
            <v>0.23100000000000001</v>
          </cell>
          <cell r="H1223">
            <v>0.22</v>
          </cell>
        </row>
        <row r="1224">
          <cell r="A1224" t="str">
            <v>Pacific Southwest</v>
          </cell>
          <cell r="B1224" t="str">
            <v>Softwood</v>
          </cell>
          <cell r="C1224" t="str">
            <v>All</v>
          </cell>
          <cell r="D1224">
            <v>10</v>
          </cell>
          <cell r="E1224">
            <v>0.42399999999999999</v>
          </cell>
          <cell r="F1224">
            <v>0.11600000000000001</v>
          </cell>
          <cell r="G1224">
            <v>0.23499999999999999</v>
          </cell>
          <cell r="H1224">
            <v>0.22500000000000001</v>
          </cell>
        </row>
        <row r="1225">
          <cell r="A1225" t="str">
            <v>Pacific Southwest</v>
          </cell>
          <cell r="B1225" t="str">
            <v>Softwood</v>
          </cell>
          <cell r="C1225" t="str">
            <v>All</v>
          </cell>
          <cell r="D1225">
            <v>11</v>
          </cell>
          <cell r="E1225">
            <v>0.40899999999999997</v>
          </cell>
          <cell r="F1225">
            <v>0.123</v>
          </cell>
          <cell r="G1225">
            <v>0.23899999999999999</v>
          </cell>
          <cell r="H1225">
            <v>0.22900000000000001</v>
          </cell>
        </row>
        <row r="1226">
          <cell r="A1226" t="str">
            <v>Pacific Southwest</v>
          </cell>
          <cell r="B1226" t="str">
            <v>Softwood</v>
          </cell>
          <cell r="C1226" t="str">
            <v>All</v>
          </cell>
          <cell r="D1226">
            <v>12</v>
          </cell>
          <cell r="E1226">
            <v>0.39600000000000002</v>
          </cell>
          <cell r="F1226">
            <v>0.128</v>
          </cell>
          <cell r="G1226">
            <v>0.24199999999999999</v>
          </cell>
          <cell r="H1226">
            <v>0.23300000000000001</v>
          </cell>
        </row>
        <row r="1227">
          <cell r="A1227" t="str">
            <v>Pacific Southwest</v>
          </cell>
          <cell r="B1227" t="str">
            <v>Softwood</v>
          </cell>
          <cell r="C1227" t="str">
            <v>All</v>
          </cell>
          <cell r="D1227">
            <v>13</v>
          </cell>
          <cell r="E1227">
            <v>0.38400000000000001</v>
          </cell>
          <cell r="F1227">
            <v>0.13400000000000001</v>
          </cell>
          <cell r="G1227">
            <v>0.245</v>
          </cell>
          <cell r="H1227">
            <v>0.23699999999999999</v>
          </cell>
        </row>
        <row r="1228">
          <cell r="A1228" t="str">
            <v>Pacific Southwest</v>
          </cell>
          <cell r="B1228" t="str">
            <v>Softwood</v>
          </cell>
          <cell r="C1228" t="str">
            <v>All</v>
          </cell>
          <cell r="D1228">
            <v>14</v>
          </cell>
          <cell r="E1228">
            <v>0.373</v>
          </cell>
          <cell r="F1228">
            <v>0.13900000000000001</v>
          </cell>
          <cell r="G1228">
            <v>0.248</v>
          </cell>
          <cell r="H1228">
            <v>0.24</v>
          </cell>
        </row>
        <row r="1229">
          <cell r="A1229" t="str">
            <v>Pacific Southwest</v>
          </cell>
          <cell r="B1229" t="str">
            <v>Softwood</v>
          </cell>
          <cell r="C1229" t="str">
            <v>All</v>
          </cell>
          <cell r="D1229">
            <v>15</v>
          </cell>
          <cell r="E1229">
            <v>0.36299999999999999</v>
          </cell>
          <cell r="F1229">
            <v>0.14299999999999999</v>
          </cell>
          <cell r="G1229">
            <v>0.25</v>
          </cell>
          <cell r="H1229">
            <v>0.24299999999999999</v>
          </cell>
        </row>
        <row r="1230">
          <cell r="A1230" t="str">
            <v>Pacific Southwest</v>
          </cell>
          <cell r="B1230" t="str">
            <v>Softwood</v>
          </cell>
          <cell r="C1230" t="str">
            <v>All</v>
          </cell>
          <cell r="D1230">
            <v>16</v>
          </cell>
          <cell r="E1230">
            <v>0.35399999999999998</v>
          </cell>
          <cell r="F1230">
            <v>0.14699999999999999</v>
          </cell>
          <cell r="G1230">
            <v>0.253</v>
          </cell>
          <cell r="H1230">
            <v>0.246</v>
          </cell>
        </row>
        <row r="1231">
          <cell r="A1231" t="str">
            <v>Pacific Southwest</v>
          </cell>
          <cell r="B1231" t="str">
            <v>Softwood</v>
          </cell>
          <cell r="C1231" t="str">
            <v>All</v>
          </cell>
          <cell r="D1231">
            <v>17</v>
          </cell>
          <cell r="E1231">
            <v>0.34599999999999997</v>
          </cell>
          <cell r="F1231">
            <v>0.151</v>
          </cell>
          <cell r="G1231">
            <v>0.255</v>
          </cell>
          <cell r="H1231">
            <v>0.249</v>
          </cell>
        </row>
        <row r="1232">
          <cell r="A1232" t="str">
            <v>Pacific Southwest</v>
          </cell>
          <cell r="B1232" t="str">
            <v>Softwood</v>
          </cell>
          <cell r="C1232" t="str">
            <v>All</v>
          </cell>
          <cell r="D1232">
            <v>18</v>
          </cell>
          <cell r="E1232">
            <v>0.33800000000000002</v>
          </cell>
          <cell r="F1232">
            <v>0.154</v>
          </cell>
          <cell r="G1232">
            <v>0.25700000000000001</v>
          </cell>
          <cell r="H1232">
            <v>0.252</v>
          </cell>
        </row>
        <row r="1233">
          <cell r="A1233" t="str">
            <v>Pacific Southwest</v>
          </cell>
          <cell r="B1233" t="str">
            <v>Softwood</v>
          </cell>
          <cell r="C1233" t="str">
            <v>All</v>
          </cell>
          <cell r="D1233">
            <v>19</v>
          </cell>
          <cell r="E1233">
            <v>0.33</v>
          </cell>
          <cell r="F1233">
            <v>0.157</v>
          </cell>
          <cell r="G1233">
            <v>0.25900000000000001</v>
          </cell>
          <cell r="H1233">
            <v>0.254</v>
          </cell>
        </row>
        <row r="1234">
          <cell r="A1234" t="str">
            <v>Pacific Southwest</v>
          </cell>
          <cell r="B1234" t="str">
            <v>Softwood</v>
          </cell>
          <cell r="C1234" t="str">
            <v>All</v>
          </cell>
          <cell r="D1234">
            <v>20</v>
          </cell>
          <cell r="E1234">
            <v>0.32300000000000001</v>
          </cell>
          <cell r="F1234">
            <v>0.161</v>
          </cell>
          <cell r="G1234">
            <v>0.26</v>
          </cell>
          <cell r="H1234">
            <v>0.25700000000000001</v>
          </cell>
        </row>
        <row r="1235">
          <cell r="A1235" t="str">
            <v>Pacific Southwest</v>
          </cell>
          <cell r="B1235" t="str">
            <v>Softwood</v>
          </cell>
          <cell r="C1235" t="str">
            <v>All</v>
          </cell>
          <cell r="D1235">
            <v>21</v>
          </cell>
          <cell r="E1235">
            <v>0.316</v>
          </cell>
          <cell r="F1235">
            <v>0.16300000000000001</v>
          </cell>
          <cell r="G1235">
            <v>0.26200000000000001</v>
          </cell>
          <cell r="H1235">
            <v>0.25900000000000001</v>
          </cell>
        </row>
        <row r="1236">
          <cell r="A1236" t="str">
            <v>Pacific Southwest</v>
          </cell>
          <cell r="B1236" t="str">
            <v>Softwood</v>
          </cell>
          <cell r="C1236" t="str">
            <v>All</v>
          </cell>
          <cell r="D1236">
            <v>22</v>
          </cell>
          <cell r="E1236">
            <v>0.309</v>
          </cell>
          <cell r="F1236">
            <v>0.16600000000000001</v>
          </cell>
          <cell r="G1236">
            <v>0.26300000000000001</v>
          </cell>
          <cell r="H1236">
            <v>0.26100000000000001</v>
          </cell>
        </row>
        <row r="1237">
          <cell r="A1237" t="str">
            <v>Pacific Southwest</v>
          </cell>
          <cell r="B1237" t="str">
            <v>Softwood</v>
          </cell>
          <cell r="C1237" t="str">
            <v>All</v>
          </cell>
          <cell r="D1237">
            <v>23</v>
          </cell>
          <cell r="E1237">
            <v>0.30299999999999999</v>
          </cell>
          <cell r="F1237">
            <v>0.16900000000000001</v>
          </cell>
          <cell r="G1237">
            <v>0.26500000000000001</v>
          </cell>
          <cell r="H1237">
            <v>0.26300000000000001</v>
          </cell>
        </row>
        <row r="1238">
          <cell r="A1238" t="str">
            <v>Pacific Southwest</v>
          </cell>
          <cell r="B1238" t="str">
            <v>Softwood</v>
          </cell>
          <cell r="C1238" t="str">
            <v>All</v>
          </cell>
          <cell r="D1238">
            <v>24</v>
          </cell>
          <cell r="E1238">
            <v>0.29699999999999999</v>
          </cell>
          <cell r="F1238">
            <v>0.17100000000000001</v>
          </cell>
          <cell r="G1238">
            <v>0.26600000000000001</v>
          </cell>
          <cell r="H1238">
            <v>0.26500000000000001</v>
          </cell>
        </row>
        <row r="1239">
          <cell r="A1239" t="str">
            <v>Pacific Southwest</v>
          </cell>
          <cell r="B1239" t="str">
            <v>Softwood</v>
          </cell>
          <cell r="C1239" t="str">
            <v>All</v>
          </cell>
          <cell r="D1239">
            <v>25</v>
          </cell>
          <cell r="E1239">
            <v>0.29199999999999998</v>
          </cell>
          <cell r="F1239">
            <v>0.17299999999999999</v>
          </cell>
          <cell r="G1239">
            <v>0.26800000000000002</v>
          </cell>
          <cell r="H1239">
            <v>0.26700000000000002</v>
          </cell>
        </row>
        <row r="1240">
          <cell r="A1240" t="str">
            <v>Pacific Southwest</v>
          </cell>
          <cell r="B1240" t="str">
            <v>Softwood</v>
          </cell>
          <cell r="C1240" t="str">
            <v>All</v>
          </cell>
          <cell r="D1240">
            <v>26</v>
          </cell>
          <cell r="E1240">
            <v>0.28599999999999998</v>
          </cell>
          <cell r="F1240">
            <v>0.17599999999999999</v>
          </cell>
          <cell r="G1240">
            <v>0.26900000000000002</v>
          </cell>
          <cell r="H1240">
            <v>0.26900000000000002</v>
          </cell>
        </row>
        <row r="1241">
          <cell r="A1241" t="str">
            <v>Pacific Southwest</v>
          </cell>
          <cell r="B1241" t="str">
            <v>Softwood</v>
          </cell>
          <cell r="C1241" t="str">
            <v>All</v>
          </cell>
          <cell r="D1241">
            <v>27</v>
          </cell>
          <cell r="E1241">
            <v>0.28100000000000003</v>
          </cell>
          <cell r="F1241">
            <v>0.17799999999999999</v>
          </cell>
          <cell r="G1241">
            <v>0.27</v>
          </cell>
          <cell r="H1241">
            <v>0.27100000000000002</v>
          </cell>
        </row>
        <row r="1242">
          <cell r="A1242" t="str">
            <v>Pacific Southwest</v>
          </cell>
          <cell r="B1242" t="str">
            <v>Softwood</v>
          </cell>
          <cell r="C1242" t="str">
            <v>All</v>
          </cell>
          <cell r="D1242">
            <v>28</v>
          </cell>
          <cell r="E1242">
            <v>0.27600000000000002</v>
          </cell>
          <cell r="F1242">
            <v>0.18</v>
          </cell>
          <cell r="G1242">
            <v>0.27100000000000002</v>
          </cell>
          <cell r="H1242">
            <v>0.27300000000000002</v>
          </cell>
        </row>
        <row r="1243">
          <cell r="A1243" t="str">
            <v>Pacific Southwest</v>
          </cell>
          <cell r="B1243" t="str">
            <v>Softwood</v>
          </cell>
          <cell r="C1243" t="str">
            <v>All</v>
          </cell>
          <cell r="D1243">
            <v>29</v>
          </cell>
          <cell r="E1243">
            <v>0.27100000000000002</v>
          </cell>
          <cell r="F1243">
            <v>0.182</v>
          </cell>
          <cell r="G1243">
            <v>0.27200000000000002</v>
          </cell>
          <cell r="H1243">
            <v>0.27500000000000002</v>
          </cell>
        </row>
        <row r="1244">
          <cell r="A1244" t="str">
            <v>Pacific Southwest</v>
          </cell>
          <cell r="B1244" t="str">
            <v>Softwood</v>
          </cell>
          <cell r="C1244" t="str">
            <v>All</v>
          </cell>
          <cell r="D1244">
            <v>30</v>
          </cell>
          <cell r="E1244">
            <v>0.26600000000000001</v>
          </cell>
          <cell r="F1244">
            <v>0.183</v>
          </cell>
          <cell r="G1244">
            <v>0.27300000000000002</v>
          </cell>
          <cell r="H1244">
            <v>0.27700000000000002</v>
          </cell>
        </row>
        <row r="1245">
          <cell r="A1245" t="str">
            <v>Pacific Southwest</v>
          </cell>
          <cell r="B1245" t="str">
            <v>Softwood</v>
          </cell>
          <cell r="C1245" t="str">
            <v>All</v>
          </cell>
          <cell r="D1245">
            <v>31</v>
          </cell>
          <cell r="E1245">
            <v>0.26200000000000001</v>
          </cell>
          <cell r="F1245">
            <v>0.185</v>
          </cell>
          <cell r="G1245">
            <v>0.27400000000000002</v>
          </cell>
          <cell r="H1245">
            <v>0.27900000000000003</v>
          </cell>
        </row>
        <row r="1246">
          <cell r="A1246" t="str">
            <v>Pacific Southwest</v>
          </cell>
          <cell r="B1246" t="str">
            <v>Softwood</v>
          </cell>
          <cell r="C1246" t="str">
            <v>All</v>
          </cell>
          <cell r="D1246">
            <v>32</v>
          </cell>
          <cell r="E1246">
            <v>0.25700000000000001</v>
          </cell>
          <cell r="F1246">
            <v>0.187</v>
          </cell>
          <cell r="G1246">
            <v>0.27500000000000002</v>
          </cell>
          <cell r="H1246">
            <v>0.28000000000000003</v>
          </cell>
        </row>
        <row r="1247">
          <cell r="A1247" t="str">
            <v>Pacific Southwest</v>
          </cell>
          <cell r="B1247" t="str">
            <v>Softwood</v>
          </cell>
          <cell r="C1247" t="str">
            <v>All</v>
          </cell>
          <cell r="D1247">
            <v>33</v>
          </cell>
          <cell r="E1247">
            <v>0.253</v>
          </cell>
          <cell r="F1247">
            <v>0.189</v>
          </cell>
          <cell r="G1247">
            <v>0.27600000000000002</v>
          </cell>
          <cell r="H1247">
            <v>0.28199999999999997</v>
          </cell>
        </row>
        <row r="1248">
          <cell r="A1248" t="str">
            <v>Pacific Southwest</v>
          </cell>
          <cell r="B1248" t="str">
            <v>Softwood</v>
          </cell>
          <cell r="C1248" t="str">
            <v>All</v>
          </cell>
          <cell r="D1248">
            <v>34</v>
          </cell>
          <cell r="E1248">
            <v>0.249</v>
          </cell>
          <cell r="F1248">
            <v>0.19</v>
          </cell>
          <cell r="G1248">
            <v>0.27700000000000002</v>
          </cell>
          <cell r="H1248">
            <v>0.28399999999999997</v>
          </cell>
        </row>
        <row r="1249">
          <cell r="A1249" t="str">
            <v>Pacific Southwest</v>
          </cell>
          <cell r="B1249" t="str">
            <v>Softwood</v>
          </cell>
          <cell r="C1249" t="str">
            <v>All</v>
          </cell>
          <cell r="D1249">
            <v>35</v>
          </cell>
          <cell r="E1249">
            <v>0.245</v>
          </cell>
          <cell r="F1249">
            <v>0.192</v>
          </cell>
          <cell r="G1249">
            <v>0.27800000000000002</v>
          </cell>
          <cell r="H1249">
            <v>0.28499999999999998</v>
          </cell>
        </row>
        <row r="1250">
          <cell r="A1250" t="str">
            <v>Pacific Southwest</v>
          </cell>
          <cell r="B1250" t="str">
            <v>Softwood</v>
          </cell>
          <cell r="C1250" t="str">
            <v>All</v>
          </cell>
          <cell r="D1250">
            <v>36</v>
          </cell>
          <cell r="E1250">
            <v>0.24099999999999999</v>
          </cell>
          <cell r="F1250">
            <v>0.193</v>
          </cell>
          <cell r="G1250">
            <v>0.27900000000000003</v>
          </cell>
          <cell r="H1250">
            <v>0.28699999999999998</v>
          </cell>
        </row>
        <row r="1251">
          <cell r="A1251" t="str">
            <v>Pacific Southwest</v>
          </cell>
          <cell r="B1251" t="str">
            <v>Softwood</v>
          </cell>
          <cell r="C1251" t="str">
            <v>All</v>
          </cell>
          <cell r="D1251">
            <v>37</v>
          </cell>
          <cell r="E1251">
            <v>0.23699999999999999</v>
          </cell>
          <cell r="F1251">
            <v>0.19400000000000001</v>
          </cell>
          <cell r="G1251">
            <v>0.28000000000000003</v>
          </cell>
          <cell r="H1251">
            <v>0.28799999999999998</v>
          </cell>
        </row>
        <row r="1252">
          <cell r="A1252" t="str">
            <v>Pacific Southwest</v>
          </cell>
          <cell r="B1252" t="str">
            <v>Softwood</v>
          </cell>
          <cell r="C1252" t="str">
            <v>All</v>
          </cell>
          <cell r="D1252">
            <v>38</v>
          </cell>
          <cell r="E1252">
            <v>0.23400000000000001</v>
          </cell>
          <cell r="F1252">
            <v>0.19600000000000001</v>
          </cell>
          <cell r="G1252">
            <v>0.28100000000000003</v>
          </cell>
          <cell r="H1252">
            <v>0.28999999999999998</v>
          </cell>
        </row>
        <row r="1253">
          <cell r="A1253" t="str">
            <v>Pacific Southwest</v>
          </cell>
          <cell r="B1253" t="str">
            <v>Softwood</v>
          </cell>
          <cell r="C1253" t="str">
            <v>All</v>
          </cell>
          <cell r="D1253">
            <v>39</v>
          </cell>
          <cell r="E1253">
            <v>0.23</v>
          </cell>
          <cell r="F1253">
            <v>0.19700000000000001</v>
          </cell>
          <cell r="G1253">
            <v>0.28100000000000003</v>
          </cell>
          <cell r="H1253">
            <v>0.29099999999999998</v>
          </cell>
        </row>
        <row r="1254">
          <cell r="A1254" t="str">
            <v>Pacific Southwest</v>
          </cell>
          <cell r="B1254" t="str">
            <v>Softwood</v>
          </cell>
          <cell r="C1254" t="str">
            <v>All</v>
          </cell>
          <cell r="D1254">
            <v>40</v>
          </cell>
          <cell r="E1254">
            <v>0.22600000000000001</v>
          </cell>
          <cell r="F1254">
            <v>0.19800000000000001</v>
          </cell>
          <cell r="G1254">
            <v>0.28199999999999997</v>
          </cell>
          <cell r="H1254">
            <v>0.29299999999999998</v>
          </cell>
        </row>
        <row r="1255">
          <cell r="A1255" t="str">
            <v>Pacific Southwest</v>
          </cell>
          <cell r="B1255" t="str">
            <v>Softwood</v>
          </cell>
          <cell r="C1255" t="str">
            <v>All</v>
          </cell>
          <cell r="D1255">
            <v>41</v>
          </cell>
          <cell r="E1255">
            <v>0.223</v>
          </cell>
          <cell r="F1255">
            <v>0.2</v>
          </cell>
          <cell r="G1255">
            <v>0.28299999999999997</v>
          </cell>
          <cell r="H1255">
            <v>0.29399999999999998</v>
          </cell>
        </row>
        <row r="1256">
          <cell r="A1256" t="str">
            <v>Pacific Southwest</v>
          </cell>
          <cell r="B1256" t="str">
            <v>Softwood</v>
          </cell>
          <cell r="C1256" t="str">
            <v>All</v>
          </cell>
          <cell r="D1256">
            <v>42</v>
          </cell>
          <cell r="E1256">
            <v>0.22</v>
          </cell>
          <cell r="F1256">
            <v>0.20100000000000001</v>
          </cell>
          <cell r="G1256">
            <v>0.28299999999999997</v>
          </cell>
          <cell r="H1256">
            <v>0.29599999999999999</v>
          </cell>
        </row>
        <row r="1257">
          <cell r="A1257" t="str">
            <v>Pacific Southwest</v>
          </cell>
          <cell r="B1257" t="str">
            <v>Softwood</v>
          </cell>
          <cell r="C1257" t="str">
            <v>All</v>
          </cell>
          <cell r="D1257">
            <v>43</v>
          </cell>
          <cell r="E1257">
            <v>0.217</v>
          </cell>
          <cell r="F1257">
            <v>0.20200000000000001</v>
          </cell>
          <cell r="G1257">
            <v>0.28399999999999997</v>
          </cell>
          <cell r="H1257">
            <v>0.29699999999999999</v>
          </cell>
        </row>
        <row r="1258">
          <cell r="A1258" t="str">
            <v>Pacific Southwest</v>
          </cell>
          <cell r="B1258" t="str">
            <v>Softwood</v>
          </cell>
          <cell r="C1258" t="str">
            <v>All</v>
          </cell>
          <cell r="D1258">
            <v>44</v>
          </cell>
          <cell r="E1258">
            <v>0.21299999999999999</v>
          </cell>
          <cell r="F1258">
            <v>0.20300000000000001</v>
          </cell>
          <cell r="G1258">
            <v>0.28499999999999998</v>
          </cell>
          <cell r="H1258">
            <v>0.29899999999999999</v>
          </cell>
        </row>
        <row r="1259">
          <cell r="A1259" t="str">
            <v>Pacific Southwest</v>
          </cell>
          <cell r="B1259" t="str">
            <v>Softwood</v>
          </cell>
          <cell r="C1259" t="str">
            <v>All</v>
          </cell>
          <cell r="D1259">
            <v>45</v>
          </cell>
          <cell r="E1259">
            <v>0.21</v>
          </cell>
          <cell r="F1259">
            <v>0.20399999999999999</v>
          </cell>
          <cell r="G1259">
            <v>0.28499999999999998</v>
          </cell>
          <cell r="H1259">
            <v>0.3</v>
          </cell>
        </row>
        <row r="1260">
          <cell r="A1260" t="str">
            <v>Pacific Southwest</v>
          </cell>
          <cell r="B1260" t="str">
            <v>Softwood</v>
          </cell>
          <cell r="C1260" t="str">
            <v>All</v>
          </cell>
          <cell r="D1260">
            <v>46</v>
          </cell>
          <cell r="E1260">
            <v>0.20699999999999999</v>
          </cell>
          <cell r="F1260">
            <v>0.20599999999999999</v>
          </cell>
          <cell r="G1260">
            <v>0.28599999999999998</v>
          </cell>
          <cell r="H1260">
            <v>0.30099999999999999</v>
          </cell>
        </row>
        <row r="1261">
          <cell r="A1261" t="str">
            <v>Pacific Southwest</v>
          </cell>
          <cell r="B1261" t="str">
            <v>Softwood</v>
          </cell>
          <cell r="C1261" t="str">
            <v>All</v>
          </cell>
          <cell r="D1261">
            <v>47</v>
          </cell>
          <cell r="E1261">
            <v>0.20499999999999999</v>
          </cell>
          <cell r="F1261">
            <v>0.20699999999999999</v>
          </cell>
          <cell r="G1261">
            <v>0.28599999999999998</v>
          </cell>
          <cell r="H1261">
            <v>0.30199999999999999</v>
          </cell>
        </row>
        <row r="1262">
          <cell r="A1262" t="str">
            <v>Pacific Southwest</v>
          </cell>
          <cell r="B1262" t="str">
            <v>Softwood</v>
          </cell>
          <cell r="C1262" t="str">
            <v>All</v>
          </cell>
          <cell r="D1262">
            <v>48</v>
          </cell>
          <cell r="E1262">
            <v>0.20200000000000001</v>
          </cell>
          <cell r="F1262">
            <v>0.20799999999999999</v>
          </cell>
          <cell r="G1262">
            <v>0.28699999999999998</v>
          </cell>
          <cell r="H1262">
            <v>0.30399999999999999</v>
          </cell>
        </row>
        <row r="1263">
          <cell r="A1263" t="str">
            <v>Pacific Southwest</v>
          </cell>
          <cell r="B1263" t="str">
            <v>Softwood</v>
          </cell>
          <cell r="C1263" t="str">
            <v>All</v>
          </cell>
          <cell r="D1263">
            <v>49</v>
          </cell>
          <cell r="E1263">
            <v>0.19900000000000001</v>
          </cell>
          <cell r="F1263">
            <v>0.20899999999999999</v>
          </cell>
          <cell r="G1263">
            <v>0.28699999999999998</v>
          </cell>
          <cell r="H1263">
            <v>0.30499999999999999</v>
          </cell>
        </row>
        <row r="1264">
          <cell r="A1264" t="str">
            <v>Pacific Southwest</v>
          </cell>
          <cell r="B1264" t="str">
            <v>Softwood</v>
          </cell>
          <cell r="C1264" t="str">
            <v>All</v>
          </cell>
          <cell r="D1264">
            <v>50</v>
          </cell>
          <cell r="E1264">
            <v>0.19600000000000001</v>
          </cell>
          <cell r="F1264">
            <v>0.21</v>
          </cell>
          <cell r="G1264">
            <v>0.28799999999999998</v>
          </cell>
          <cell r="H1264">
            <v>0.30599999999999999</v>
          </cell>
        </row>
        <row r="1265">
          <cell r="A1265" t="str">
            <v>Pacific Southwest</v>
          </cell>
          <cell r="B1265" t="str">
            <v>Softwood</v>
          </cell>
          <cell r="C1265" t="str">
            <v>All</v>
          </cell>
          <cell r="D1265">
            <v>51</v>
          </cell>
          <cell r="E1265">
            <v>0.19400000000000001</v>
          </cell>
          <cell r="F1265">
            <v>0.21099999999999999</v>
          </cell>
          <cell r="G1265">
            <v>0.28799999999999998</v>
          </cell>
          <cell r="H1265">
            <v>0.307</v>
          </cell>
        </row>
        <row r="1266">
          <cell r="A1266" t="str">
            <v>Pacific Southwest</v>
          </cell>
          <cell r="B1266" t="str">
            <v>Softwood</v>
          </cell>
          <cell r="C1266" t="str">
            <v>All</v>
          </cell>
          <cell r="D1266">
            <v>52</v>
          </cell>
          <cell r="E1266">
            <v>0.191</v>
          </cell>
          <cell r="F1266">
            <v>0.21199999999999999</v>
          </cell>
          <cell r="G1266">
            <v>0.28899999999999998</v>
          </cell>
          <cell r="H1266">
            <v>0.308</v>
          </cell>
        </row>
        <row r="1267">
          <cell r="A1267" t="str">
            <v>Pacific Southwest</v>
          </cell>
          <cell r="B1267" t="str">
            <v>Softwood</v>
          </cell>
          <cell r="C1267" t="str">
            <v>All</v>
          </cell>
          <cell r="D1267">
            <v>53</v>
          </cell>
          <cell r="E1267">
            <v>0.189</v>
          </cell>
          <cell r="F1267">
            <v>0.21199999999999999</v>
          </cell>
          <cell r="G1267">
            <v>0.28899999999999998</v>
          </cell>
          <cell r="H1267">
            <v>0.31</v>
          </cell>
        </row>
        <row r="1268">
          <cell r="A1268" t="str">
            <v>Pacific Southwest</v>
          </cell>
          <cell r="B1268" t="str">
            <v>Softwood</v>
          </cell>
          <cell r="C1268" t="str">
            <v>All</v>
          </cell>
          <cell r="D1268">
            <v>54</v>
          </cell>
          <cell r="E1268">
            <v>0.186</v>
          </cell>
          <cell r="F1268">
            <v>0.21299999999999999</v>
          </cell>
          <cell r="G1268">
            <v>0.28999999999999998</v>
          </cell>
          <cell r="H1268">
            <v>0.311</v>
          </cell>
        </row>
        <row r="1269">
          <cell r="A1269" t="str">
            <v>Pacific Southwest</v>
          </cell>
          <cell r="B1269" t="str">
            <v>Softwood</v>
          </cell>
          <cell r="C1269" t="str">
            <v>All</v>
          </cell>
          <cell r="D1269">
            <v>55</v>
          </cell>
          <cell r="E1269">
            <v>0.184</v>
          </cell>
          <cell r="F1269">
            <v>0.214</v>
          </cell>
          <cell r="G1269">
            <v>0.28999999999999998</v>
          </cell>
          <cell r="H1269">
            <v>0.312</v>
          </cell>
        </row>
        <row r="1270">
          <cell r="A1270" t="str">
            <v>Pacific Southwest</v>
          </cell>
          <cell r="B1270" t="str">
            <v>Softwood</v>
          </cell>
          <cell r="C1270" t="str">
            <v>All</v>
          </cell>
          <cell r="D1270">
            <v>56</v>
          </cell>
          <cell r="E1270">
            <v>0.18099999999999999</v>
          </cell>
          <cell r="F1270">
            <v>0.215</v>
          </cell>
          <cell r="G1270">
            <v>0.28999999999999998</v>
          </cell>
          <cell r="H1270">
            <v>0.313</v>
          </cell>
        </row>
        <row r="1271">
          <cell r="A1271" t="str">
            <v>Pacific Southwest</v>
          </cell>
          <cell r="B1271" t="str">
            <v>Softwood</v>
          </cell>
          <cell r="C1271" t="str">
            <v>All</v>
          </cell>
          <cell r="D1271">
            <v>57</v>
          </cell>
          <cell r="E1271">
            <v>0.17899999999999999</v>
          </cell>
          <cell r="F1271">
            <v>0.216</v>
          </cell>
          <cell r="G1271">
            <v>0.29099999999999998</v>
          </cell>
          <cell r="H1271">
            <v>0.314</v>
          </cell>
        </row>
        <row r="1272">
          <cell r="A1272" t="str">
            <v>Pacific Southwest</v>
          </cell>
          <cell r="B1272" t="str">
            <v>Softwood</v>
          </cell>
          <cell r="C1272" t="str">
            <v>All</v>
          </cell>
          <cell r="D1272">
            <v>58</v>
          </cell>
          <cell r="E1272">
            <v>0.17699999999999999</v>
          </cell>
          <cell r="F1272">
            <v>0.217</v>
          </cell>
          <cell r="G1272">
            <v>0.29099999999999998</v>
          </cell>
          <cell r="H1272">
            <v>0.315</v>
          </cell>
        </row>
        <row r="1273">
          <cell r="A1273" t="str">
            <v>Pacific Southwest</v>
          </cell>
          <cell r="B1273" t="str">
            <v>Softwood</v>
          </cell>
          <cell r="C1273" t="str">
            <v>All</v>
          </cell>
          <cell r="D1273">
            <v>59</v>
          </cell>
          <cell r="E1273">
            <v>0.17499999999999999</v>
          </cell>
          <cell r="F1273">
            <v>0.218</v>
          </cell>
          <cell r="G1273">
            <v>0.29099999999999998</v>
          </cell>
          <cell r="H1273">
            <v>0.316</v>
          </cell>
        </row>
        <row r="1274">
          <cell r="A1274" t="str">
            <v>Pacific Southwest</v>
          </cell>
          <cell r="B1274" t="str">
            <v>Softwood</v>
          </cell>
          <cell r="C1274" t="str">
            <v>All</v>
          </cell>
          <cell r="D1274">
            <v>60</v>
          </cell>
          <cell r="E1274">
            <v>0.17299999999999999</v>
          </cell>
          <cell r="F1274">
            <v>0.218</v>
          </cell>
          <cell r="G1274">
            <v>0.29199999999999998</v>
          </cell>
          <cell r="H1274">
            <v>0.317</v>
          </cell>
        </row>
        <row r="1275">
          <cell r="A1275" t="str">
            <v>Pacific Southwest</v>
          </cell>
          <cell r="B1275" t="str">
            <v>Softwood</v>
          </cell>
          <cell r="C1275" t="str">
            <v>All</v>
          </cell>
          <cell r="D1275">
            <v>61</v>
          </cell>
          <cell r="E1275">
            <v>0.17</v>
          </cell>
          <cell r="F1275">
            <v>0.219</v>
          </cell>
          <cell r="G1275">
            <v>0.29199999999999998</v>
          </cell>
          <cell r="H1275">
            <v>0.318</v>
          </cell>
        </row>
        <row r="1276">
          <cell r="A1276" t="str">
            <v>Pacific Southwest</v>
          </cell>
          <cell r="B1276" t="str">
            <v>Softwood</v>
          </cell>
          <cell r="C1276" t="str">
            <v>All</v>
          </cell>
          <cell r="D1276">
            <v>62</v>
          </cell>
          <cell r="E1276">
            <v>0.16800000000000001</v>
          </cell>
          <cell r="F1276">
            <v>0.22</v>
          </cell>
          <cell r="G1276">
            <v>0.29199999999999998</v>
          </cell>
          <cell r="H1276">
            <v>0.31900000000000001</v>
          </cell>
        </row>
        <row r="1277">
          <cell r="A1277" t="str">
            <v>Pacific Southwest</v>
          </cell>
          <cell r="B1277" t="str">
            <v>Softwood</v>
          </cell>
          <cell r="C1277" t="str">
            <v>All</v>
          </cell>
          <cell r="D1277">
            <v>63</v>
          </cell>
          <cell r="E1277">
            <v>0.16600000000000001</v>
          </cell>
          <cell r="F1277">
            <v>0.221</v>
          </cell>
          <cell r="G1277">
            <v>0.29299999999999998</v>
          </cell>
          <cell r="H1277">
            <v>0.32</v>
          </cell>
        </row>
        <row r="1278">
          <cell r="A1278" t="str">
            <v>Pacific Southwest</v>
          </cell>
          <cell r="B1278" t="str">
            <v>Softwood</v>
          </cell>
          <cell r="C1278" t="str">
            <v>All</v>
          </cell>
          <cell r="D1278">
            <v>64</v>
          </cell>
          <cell r="E1278">
            <v>0.16400000000000001</v>
          </cell>
          <cell r="F1278">
            <v>0.221</v>
          </cell>
          <cell r="G1278">
            <v>0.29299999999999998</v>
          </cell>
          <cell r="H1278">
            <v>0.32100000000000001</v>
          </cell>
        </row>
        <row r="1279">
          <cell r="A1279" t="str">
            <v>Pacific Southwest</v>
          </cell>
          <cell r="B1279" t="str">
            <v>Softwood</v>
          </cell>
          <cell r="C1279" t="str">
            <v>All</v>
          </cell>
          <cell r="D1279">
            <v>65</v>
          </cell>
          <cell r="E1279">
            <v>0.16200000000000001</v>
          </cell>
          <cell r="F1279">
            <v>0.222</v>
          </cell>
          <cell r="G1279">
            <v>0.29299999999999998</v>
          </cell>
          <cell r="H1279">
            <v>0.32200000000000001</v>
          </cell>
        </row>
        <row r="1280">
          <cell r="A1280" t="str">
            <v>Pacific Southwest</v>
          </cell>
          <cell r="B1280" t="str">
            <v>Softwood</v>
          </cell>
          <cell r="C1280" t="str">
            <v>All</v>
          </cell>
          <cell r="D1280">
            <v>66</v>
          </cell>
          <cell r="E1280">
            <v>0.161</v>
          </cell>
          <cell r="F1280">
            <v>0.223</v>
          </cell>
          <cell r="G1280">
            <v>0.29299999999999998</v>
          </cell>
          <cell r="H1280">
            <v>0.32300000000000001</v>
          </cell>
        </row>
        <row r="1281">
          <cell r="A1281" t="str">
            <v>Pacific Southwest</v>
          </cell>
          <cell r="B1281" t="str">
            <v>Softwood</v>
          </cell>
          <cell r="C1281" t="str">
            <v>All</v>
          </cell>
          <cell r="D1281">
            <v>67</v>
          </cell>
          <cell r="E1281">
            <v>0.159</v>
          </cell>
          <cell r="F1281">
            <v>0.224</v>
          </cell>
          <cell r="G1281">
            <v>0.29399999999999998</v>
          </cell>
          <cell r="H1281">
            <v>0.32400000000000001</v>
          </cell>
        </row>
        <row r="1282">
          <cell r="A1282" t="str">
            <v>Pacific Southwest</v>
          </cell>
          <cell r="B1282" t="str">
            <v>Softwood</v>
          </cell>
          <cell r="C1282" t="str">
            <v>All</v>
          </cell>
          <cell r="D1282">
            <v>68</v>
          </cell>
          <cell r="E1282">
            <v>0.157</v>
          </cell>
          <cell r="F1282">
            <v>0.224</v>
          </cell>
          <cell r="G1282">
            <v>0.29399999999999998</v>
          </cell>
          <cell r="H1282">
            <v>0.32500000000000001</v>
          </cell>
        </row>
        <row r="1283">
          <cell r="A1283" t="str">
            <v>Pacific Southwest</v>
          </cell>
          <cell r="B1283" t="str">
            <v>Softwood</v>
          </cell>
          <cell r="C1283" t="str">
            <v>All</v>
          </cell>
          <cell r="D1283">
            <v>69</v>
          </cell>
          <cell r="E1283">
            <v>0.155</v>
          </cell>
          <cell r="F1283">
            <v>0.22500000000000001</v>
          </cell>
          <cell r="G1283">
            <v>0.29399999999999998</v>
          </cell>
          <cell r="H1283">
            <v>0.32600000000000001</v>
          </cell>
        </row>
        <row r="1284">
          <cell r="A1284" t="str">
            <v>Pacific Southwest</v>
          </cell>
          <cell r="B1284" t="str">
            <v>Softwood</v>
          </cell>
          <cell r="C1284" t="str">
            <v>All</v>
          </cell>
          <cell r="D1284">
            <v>70</v>
          </cell>
          <cell r="E1284">
            <v>0.153</v>
          </cell>
          <cell r="F1284">
            <v>0.22600000000000001</v>
          </cell>
          <cell r="G1284">
            <v>0.29399999999999998</v>
          </cell>
          <cell r="H1284">
            <v>0.32700000000000001</v>
          </cell>
        </row>
        <row r="1285">
          <cell r="A1285" t="str">
            <v>Pacific Southwest</v>
          </cell>
          <cell r="B1285" t="str">
            <v>Softwood</v>
          </cell>
          <cell r="C1285" t="str">
            <v>All</v>
          </cell>
          <cell r="D1285">
            <v>71</v>
          </cell>
          <cell r="E1285">
            <v>0.152</v>
          </cell>
          <cell r="F1285">
            <v>0.22600000000000001</v>
          </cell>
          <cell r="G1285">
            <v>0.29399999999999998</v>
          </cell>
          <cell r="H1285">
            <v>0.32800000000000001</v>
          </cell>
        </row>
        <row r="1286">
          <cell r="A1286" t="str">
            <v>Pacific Southwest</v>
          </cell>
          <cell r="B1286" t="str">
            <v>Softwood</v>
          </cell>
          <cell r="C1286" t="str">
            <v>All</v>
          </cell>
          <cell r="D1286">
            <v>72</v>
          </cell>
          <cell r="E1286">
            <v>0.15</v>
          </cell>
          <cell r="F1286">
            <v>0.22700000000000001</v>
          </cell>
          <cell r="G1286">
            <v>0.29499999999999998</v>
          </cell>
          <cell r="H1286">
            <v>0.32900000000000001</v>
          </cell>
        </row>
        <row r="1287">
          <cell r="A1287" t="str">
            <v>Pacific Southwest</v>
          </cell>
          <cell r="B1287" t="str">
            <v>Softwood</v>
          </cell>
          <cell r="C1287" t="str">
            <v>All</v>
          </cell>
          <cell r="D1287">
            <v>73</v>
          </cell>
          <cell r="E1287">
            <v>0.14799999999999999</v>
          </cell>
          <cell r="F1287">
            <v>0.22800000000000001</v>
          </cell>
          <cell r="G1287">
            <v>0.29499999999999998</v>
          </cell>
          <cell r="H1287">
            <v>0.32900000000000001</v>
          </cell>
        </row>
        <row r="1288">
          <cell r="A1288" t="str">
            <v>Pacific Southwest</v>
          </cell>
          <cell r="B1288" t="str">
            <v>Softwood</v>
          </cell>
          <cell r="C1288" t="str">
            <v>All</v>
          </cell>
          <cell r="D1288">
            <v>74</v>
          </cell>
          <cell r="E1288">
            <v>0.14699999999999999</v>
          </cell>
          <cell r="F1288">
            <v>0.22800000000000001</v>
          </cell>
          <cell r="G1288">
            <v>0.29499999999999998</v>
          </cell>
          <cell r="H1288">
            <v>0.33</v>
          </cell>
        </row>
        <row r="1289">
          <cell r="A1289" t="str">
            <v>Pacific Southwest</v>
          </cell>
          <cell r="B1289" t="str">
            <v>Softwood</v>
          </cell>
          <cell r="C1289" t="str">
            <v>All</v>
          </cell>
          <cell r="D1289">
            <v>75</v>
          </cell>
          <cell r="E1289">
            <v>0.14499999999999999</v>
          </cell>
          <cell r="F1289">
            <v>0.22900000000000001</v>
          </cell>
          <cell r="G1289">
            <v>0.29499999999999998</v>
          </cell>
          <cell r="H1289">
            <v>0.33100000000000002</v>
          </cell>
        </row>
        <row r="1290">
          <cell r="A1290" t="str">
            <v>Pacific Southwest</v>
          </cell>
          <cell r="B1290" t="str">
            <v>Softwood</v>
          </cell>
          <cell r="C1290" t="str">
            <v>All</v>
          </cell>
          <cell r="D1290">
            <v>76</v>
          </cell>
          <cell r="E1290">
            <v>0.14299999999999999</v>
          </cell>
          <cell r="F1290">
            <v>0.23</v>
          </cell>
          <cell r="G1290">
            <v>0.29499999999999998</v>
          </cell>
          <cell r="H1290">
            <v>0.33200000000000002</v>
          </cell>
        </row>
        <row r="1291">
          <cell r="A1291" t="str">
            <v>Pacific Southwest</v>
          </cell>
          <cell r="B1291" t="str">
            <v>Softwood</v>
          </cell>
          <cell r="C1291" t="str">
            <v>All</v>
          </cell>
          <cell r="D1291">
            <v>77</v>
          </cell>
          <cell r="E1291">
            <v>0.14199999999999999</v>
          </cell>
          <cell r="F1291">
            <v>0.23</v>
          </cell>
          <cell r="G1291">
            <v>0.29499999999999998</v>
          </cell>
          <cell r="H1291">
            <v>0.33300000000000002</v>
          </cell>
        </row>
        <row r="1292">
          <cell r="A1292" t="str">
            <v>Pacific Southwest</v>
          </cell>
          <cell r="B1292" t="str">
            <v>Softwood</v>
          </cell>
          <cell r="C1292" t="str">
            <v>All</v>
          </cell>
          <cell r="D1292">
            <v>78</v>
          </cell>
          <cell r="E1292">
            <v>0.14000000000000001</v>
          </cell>
          <cell r="F1292">
            <v>0.23100000000000001</v>
          </cell>
          <cell r="G1292">
            <v>0.29499999999999998</v>
          </cell>
          <cell r="H1292">
            <v>0.33400000000000002</v>
          </cell>
        </row>
        <row r="1293">
          <cell r="A1293" t="str">
            <v>Pacific Southwest</v>
          </cell>
          <cell r="B1293" t="str">
            <v>Softwood</v>
          </cell>
          <cell r="C1293" t="str">
            <v>All</v>
          </cell>
          <cell r="D1293">
            <v>79</v>
          </cell>
          <cell r="E1293">
            <v>0.13900000000000001</v>
          </cell>
          <cell r="F1293">
            <v>0.23100000000000001</v>
          </cell>
          <cell r="G1293">
            <v>0.29499999999999998</v>
          </cell>
          <cell r="H1293">
            <v>0.33400000000000002</v>
          </cell>
        </row>
        <row r="1294">
          <cell r="A1294" t="str">
            <v>Pacific Southwest</v>
          </cell>
          <cell r="B1294" t="str">
            <v>Softwood</v>
          </cell>
          <cell r="C1294" t="str">
            <v>All</v>
          </cell>
          <cell r="D1294">
            <v>80</v>
          </cell>
          <cell r="E1294">
            <v>0.13700000000000001</v>
          </cell>
          <cell r="F1294">
            <v>0.23200000000000001</v>
          </cell>
          <cell r="G1294">
            <v>0.29599999999999999</v>
          </cell>
          <cell r="H1294">
            <v>0.33500000000000002</v>
          </cell>
        </row>
        <row r="1295">
          <cell r="A1295" t="str">
            <v>Pacific Southwest</v>
          </cell>
          <cell r="B1295" t="str">
            <v>Softwood</v>
          </cell>
          <cell r="C1295" t="str">
            <v>All</v>
          </cell>
          <cell r="D1295">
            <v>81</v>
          </cell>
          <cell r="E1295">
            <v>0.13600000000000001</v>
          </cell>
          <cell r="F1295">
            <v>0.23300000000000001</v>
          </cell>
          <cell r="G1295">
            <v>0.29599999999999999</v>
          </cell>
          <cell r="H1295">
            <v>0.33600000000000002</v>
          </cell>
        </row>
        <row r="1296">
          <cell r="A1296" t="str">
            <v>Pacific Southwest</v>
          </cell>
          <cell r="B1296" t="str">
            <v>Softwood</v>
          </cell>
          <cell r="C1296" t="str">
            <v>All</v>
          </cell>
          <cell r="D1296">
            <v>82</v>
          </cell>
          <cell r="E1296">
            <v>0.13400000000000001</v>
          </cell>
          <cell r="F1296">
            <v>0.23300000000000001</v>
          </cell>
          <cell r="G1296">
            <v>0.29599999999999999</v>
          </cell>
          <cell r="H1296">
            <v>0.33700000000000002</v>
          </cell>
        </row>
        <row r="1297">
          <cell r="A1297" t="str">
            <v>Pacific Southwest</v>
          </cell>
          <cell r="B1297" t="str">
            <v>Softwood</v>
          </cell>
          <cell r="C1297" t="str">
            <v>All</v>
          </cell>
          <cell r="D1297">
            <v>83</v>
          </cell>
          <cell r="E1297">
            <v>0.13300000000000001</v>
          </cell>
          <cell r="F1297">
            <v>0.23400000000000001</v>
          </cell>
          <cell r="G1297">
            <v>0.29599999999999999</v>
          </cell>
          <cell r="H1297">
            <v>0.33800000000000002</v>
          </cell>
        </row>
        <row r="1298">
          <cell r="A1298" t="str">
            <v>Pacific Southwest</v>
          </cell>
          <cell r="B1298" t="str">
            <v>Softwood</v>
          </cell>
          <cell r="C1298" t="str">
            <v>All</v>
          </cell>
          <cell r="D1298">
            <v>84</v>
          </cell>
          <cell r="E1298">
            <v>0.13100000000000001</v>
          </cell>
          <cell r="F1298">
            <v>0.23400000000000001</v>
          </cell>
          <cell r="G1298">
            <v>0.29599999999999999</v>
          </cell>
          <cell r="H1298">
            <v>0.33800000000000002</v>
          </cell>
        </row>
        <row r="1299">
          <cell r="A1299" t="str">
            <v>Pacific Southwest</v>
          </cell>
          <cell r="B1299" t="str">
            <v>Softwood</v>
          </cell>
          <cell r="C1299" t="str">
            <v>All</v>
          </cell>
          <cell r="D1299">
            <v>85</v>
          </cell>
          <cell r="E1299">
            <v>0.13</v>
          </cell>
          <cell r="F1299">
            <v>0.23499999999999999</v>
          </cell>
          <cell r="G1299">
            <v>0.29599999999999999</v>
          </cell>
          <cell r="H1299">
            <v>0.33900000000000002</v>
          </cell>
        </row>
        <row r="1300">
          <cell r="A1300" t="str">
            <v>Pacific Southwest</v>
          </cell>
          <cell r="B1300" t="str">
            <v>Softwood</v>
          </cell>
          <cell r="C1300" t="str">
            <v>All</v>
          </cell>
          <cell r="D1300">
            <v>86</v>
          </cell>
          <cell r="E1300">
            <v>0.129</v>
          </cell>
          <cell r="F1300">
            <v>0.23499999999999999</v>
          </cell>
          <cell r="G1300">
            <v>0.29599999999999999</v>
          </cell>
          <cell r="H1300">
            <v>0.34</v>
          </cell>
        </row>
        <row r="1301">
          <cell r="A1301" t="str">
            <v>Pacific Southwest</v>
          </cell>
          <cell r="B1301" t="str">
            <v>Softwood</v>
          </cell>
          <cell r="C1301" t="str">
            <v>All</v>
          </cell>
          <cell r="D1301">
            <v>87</v>
          </cell>
          <cell r="E1301">
            <v>0.127</v>
          </cell>
          <cell r="F1301">
            <v>0.23599999999999999</v>
          </cell>
          <cell r="G1301">
            <v>0.29599999999999999</v>
          </cell>
          <cell r="H1301">
            <v>0.34100000000000003</v>
          </cell>
        </row>
        <row r="1302">
          <cell r="A1302" t="str">
            <v>Pacific Southwest</v>
          </cell>
          <cell r="B1302" t="str">
            <v>Softwood</v>
          </cell>
          <cell r="C1302" t="str">
            <v>All</v>
          </cell>
          <cell r="D1302">
            <v>88</v>
          </cell>
          <cell r="E1302">
            <v>0.126</v>
          </cell>
          <cell r="F1302">
            <v>0.23699999999999999</v>
          </cell>
          <cell r="G1302">
            <v>0.29599999999999999</v>
          </cell>
          <cell r="H1302">
            <v>0.34100000000000003</v>
          </cell>
        </row>
        <row r="1303">
          <cell r="A1303" t="str">
            <v>Pacific Southwest</v>
          </cell>
          <cell r="B1303" t="str">
            <v>Softwood</v>
          </cell>
          <cell r="C1303" t="str">
            <v>All</v>
          </cell>
          <cell r="D1303">
            <v>89</v>
          </cell>
          <cell r="E1303">
            <v>0.125</v>
          </cell>
          <cell r="F1303">
            <v>0.23699999999999999</v>
          </cell>
          <cell r="G1303">
            <v>0.29599999999999999</v>
          </cell>
          <cell r="H1303">
            <v>0.34200000000000003</v>
          </cell>
        </row>
        <row r="1304">
          <cell r="A1304" t="str">
            <v>Pacific Southwest</v>
          </cell>
          <cell r="B1304" t="str">
            <v>Softwood</v>
          </cell>
          <cell r="C1304" t="str">
            <v>All</v>
          </cell>
          <cell r="D1304">
            <v>90</v>
          </cell>
          <cell r="E1304">
            <v>0.124</v>
          </cell>
          <cell r="F1304">
            <v>0.23799999999999999</v>
          </cell>
          <cell r="G1304">
            <v>0.29599999999999999</v>
          </cell>
          <cell r="H1304">
            <v>0.34300000000000003</v>
          </cell>
        </row>
        <row r="1305">
          <cell r="A1305" t="str">
            <v>Pacific Southwest</v>
          </cell>
          <cell r="B1305" t="str">
            <v>Softwood</v>
          </cell>
          <cell r="C1305" t="str">
            <v>All</v>
          </cell>
          <cell r="D1305">
            <v>91</v>
          </cell>
          <cell r="E1305">
            <v>0.122</v>
          </cell>
          <cell r="F1305">
            <v>0.23799999999999999</v>
          </cell>
          <cell r="G1305">
            <v>0.29599999999999999</v>
          </cell>
          <cell r="H1305">
            <v>0.34300000000000003</v>
          </cell>
        </row>
        <row r="1306">
          <cell r="A1306" t="str">
            <v>Pacific Southwest</v>
          </cell>
          <cell r="B1306" t="str">
            <v>Softwood</v>
          </cell>
          <cell r="C1306" t="str">
            <v>All</v>
          </cell>
          <cell r="D1306">
            <v>92</v>
          </cell>
          <cell r="E1306">
            <v>0.121</v>
          </cell>
          <cell r="F1306">
            <v>0.23899999999999999</v>
          </cell>
          <cell r="G1306">
            <v>0.29599999999999999</v>
          </cell>
          <cell r="H1306">
            <v>0.34399999999999997</v>
          </cell>
        </row>
        <row r="1307">
          <cell r="A1307" t="str">
            <v>Pacific Southwest</v>
          </cell>
          <cell r="B1307" t="str">
            <v>Softwood</v>
          </cell>
          <cell r="C1307" t="str">
            <v>All</v>
          </cell>
          <cell r="D1307">
            <v>93</v>
          </cell>
          <cell r="E1307">
            <v>0.12</v>
          </cell>
          <cell r="F1307">
            <v>0.23899999999999999</v>
          </cell>
          <cell r="G1307">
            <v>0.29599999999999999</v>
          </cell>
          <cell r="H1307">
            <v>0.34499999999999997</v>
          </cell>
        </row>
        <row r="1308">
          <cell r="A1308" t="str">
            <v>Pacific Southwest</v>
          </cell>
          <cell r="B1308" t="str">
            <v>Softwood</v>
          </cell>
          <cell r="C1308" t="str">
            <v>All</v>
          </cell>
          <cell r="D1308">
            <v>94</v>
          </cell>
          <cell r="E1308">
            <v>0.11899999999999999</v>
          </cell>
          <cell r="F1308">
            <v>0.24</v>
          </cell>
          <cell r="G1308">
            <v>0.29599999999999999</v>
          </cell>
          <cell r="H1308">
            <v>0.34499999999999997</v>
          </cell>
        </row>
        <row r="1309">
          <cell r="A1309" t="str">
            <v>Pacific Southwest</v>
          </cell>
          <cell r="B1309" t="str">
            <v>Softwood</v>
          </cell>
          <cell r="C1309" t="str">
            <v>All</v>
          </cell>
          <cell r="D1309">
            <v>95</v>
          </cell>
          <cell r="E1309">
            <v>0.11700000000000001</v>
          </cell>
          <cell r="F1309">
            <v>0.24</v>
          </cell>
          <cell r="G1309">
            <v>0.29599999999999999</v>
          </cell>
          <cell r="H1309">
            <v>0.34599999999999997</v>
          </cell>
        </row>
        <row r="1310">
          <cell r="A1310" t="str">
            <v>Pacific Southwest</v>
          </cell>
          <cell r="B1310" t="str">
            <v>Softwood</v>
          </cell>
          <cell r="C1310" t="str">
            <v>All</v>
          </cell>
          <cell r="D1310">
            <v>96</v>
          </cell>
          <cell r="E1310">
            <v>0.11600000000000001</v>
          </cell>
          <cell r="F1310">
            <v>0.24099999999999999</v>
          </cell>
          <cell r="G1310">
            <v>0.29599999999999999</v>
          </cell>
          <cell r="H1310">
            <v>0.34699999999999998</v>
          </cell>
        </row>
        <row r="1311">
          <cell r="A1311" t="str">
            <v>Pacific Southwest</v>
          </cell>
          <cell r="B1311" t="str">
            <v>Softwood</v>
          </cell>
          <cell r="C1311" t="str">
            <v>All</v>
          </cell>
          <cell r="D1311">
            <v>97</v>
          </cell>
          <cell r="E1311">
            <v>0.115</v>
          </cell>
          <cell r="F1311">
            <v>0.24099999999999999</v>
          </cell>
          <cell r="G1311">
            <v>0.29599999999999999</v>
          </cell>
          <cell r="H1311">
            <v>0.34699999999999998</v>
          </cell>
        </row>
        <row r="1312">
          <cell r="A1312" t="str">
            <v>Pacific Southwest</v>
          </cell>
          <cell r="B1312" t="str">
            <v>Softwood</v>
          </cell>
          <cell r="C1312" t="str">
            <v>All</v>
          </cell>
          <cell r="D1312">
            <v>98</v>
          </cell>
          <cell r="E1312">
            <v>0.114</v>
          </cell>
          <cell r="F1312">
            <v>0.24199999999999999</v>
          </cell>
          <cell r="G1312">
            <v>0.29599999999999999</v>
          </cell>
          <cell r="H1312">
            <v>0.34799999999999998</v>
          </cell>
        </row>
        <row r="1313">
          <cell r="A1313" t="str">
            <v>Pacific Southwest</v>
          </cell>
          <cell r="B1313" t="str">
            <v>Softwood</v>
          </cell>
          <cell r="C1313" t="str">
            <v>All</v>
          </cell>
          <cell r="D1313">
            <v>99</v>
          </cell>
          <cell r="E1313">
            <v>0.113</v>
          </cell>
          <cell r="F1313">
            <v>0.24199999999999999</v>
          </cell>
          <cell r="G1313">
            <v>0.29599999999999999</v>
          </cell>
          <cell r="H1313">
            <v>0.34899999999999998</v>
          </cell>
        </row>
        <row r="1314">
          <cell r="A1314" t="str">
            <v>Pacific Southwest</v>
          </cell>
          <cell r="B1314" t="str">
            <v>Softwood</v>
          </cell>
          <cell r="C1314" t="str">
            <v>All</v>
          </cell>
          <cell r="D1314">
            <v>100</v>
          </cell>
          <cell r="E1314">
            <v>0.112</v>
          </cell>
          <cell r="F1314">
            <v>0.24299999999999999</v>
          </cell>
          <cell r="G1314">
            <v>0.29599999999999999</v>
          </cell>
          <cell r="H1314">
            <v>0.34899999999999998</v>
          </cell>
        </row>
        <row r="1315">
          <cell r="A1315" t="str">
            <v>Rocky Mountain</v>
          </cell>
          <cell r="B1315" t="str">
            <v>Softwood</v>
          </cell>
          <cell r="C1315" t="str">
            <v>All</v>
          </cell>
          <cell r="D1315">
            <v>0</v>
          </cell>
          <cell r="E1315">
            <v>0.70399999999999996</v>
          </cell>
          <cell r="F1315">
            <v>0</v>
          </cell>
          <cell r="G1315">
            <v>0.20899999999999999</v>
          </cell>
          <cell r="H1315">
            <v>8.6999999999999994E-2</v>
          </cell>
        </row>
        <row r="1316">
          <cell r="A1316" t="str">
            <v>Rocky Mountain</v>
          </cell>
          <cell r="B1316" t="str">
            <v>Softwood</v>
          </cell>
          <cell r="C1316" t="str">
            <v>All</v>
          </cell>
          <cell r="D1316">
            <v>1</v>
          </cell>
          <cell r="E1316">
            <v>0.66400000000000003</v>
          </cell>
          <cell r="F1316">
            <v>1.9E-2</v>
          </cell>
          <cell r="G1316">
            <v>0.223</v>
          </cell>
          <cell r="H1316">
            <v>9.4E-2</v>
          </cell>
        </row>
        <row r="1317">
          <cell r="A1317" t="str">
            <v>Rocky Mountain</v>
          </cell>
          <cell r="B1317" t="str">
            <v>Softwood</v>
          </cell>
          <cell r="C1317" t="str">
            <v>All</v>
          </cell>
          <cell r="D1317">
            <v>2</v>
          </cell>
          <cell r="E1317">
            <v>0.628</v>
          </cell>
          <cell r="F1317">
            <v>3.5999999999999997E-2</v>
          </cell>
          <cell r="G1317">
            <v>0.23499999999999999</v>
          </cell>
          <cell r="H1317">
            <v>0.10100000000000001</v>
          </cell>
        </row>
        <row r="1318">
          <cell r="A1318" t="str">
            <v>Rocky Mountain</v>
          </cell>
          <cell r="B1318" t="str">
            <v>Softwood</v>
          </cell>
          <cell r="C1318" t="str">
            <v>All</v>
          </cell>
          <cell r="D1318">
            <v>3</v>
          </cell>
          <cell r="E1318">
            <v>0.59499999999999997</v>
          </cell>
          <cell r="F1318">
            <v>5.0999999999999997E-2</v>
          </cell>
          <cell r="G1318">
            <v>0.247</v>
          </cell>
          <cell r="H1318">
            <v>0.107</v>
          </cell>
        </row>
        <row r="1319">
          <cell r="A1319" t="str">
            <v>Rocky Mountain</v>
          </cell>
          <cell r="B1319" t="str">
            <v>Softwood</v>
          </cell>
          <cell r="C1319" t="str">
            <v>All</v>
          </cell>
          <cell r="D1319">
            <v>4</v>
          </cell>
          <cell r="E1319">
            <v>0.56699999999999995</v>
          </cell>
          <cell r="F1319">
            <v>6.5000000000000002E-2</v>
          </cell>
          <cell r="G1319">
            <v>0.25600000000000001</v>
          </cell>
          <cell r="H1319">
            <v>0.112</v>
          </cell>
        </row>
        <row r="1320">
          <cell r="A1320" t="str">
            <v>Rocky Mountain</v>
          </cell>
          <cell r="B1320" t="str">
            <v>Softwood</v>
          </cell>
          <cell r="C1320" t="str">
            <v>All</v>
          </cell>
          <cell r="D1320">
            <v>5</v>
          </cell>
          <cell r="E1320">
            <v>0.54100000000000004</v>
          </cell>
          <cell r="F1320">
            <v>7.6999999999999999E-2</v>
          </cell>
          <cell r="G1320">
            <v>0.26500000000000001</v>
          </cell>
          <cell r="H1320">
            <v>0.11799999999999999</v>
          </cell>
        </row>
        <row r="1321">
          <cell r="A1321" t="str">
            <v>Rocky Mountain</v>
          </cell>
          <cell r="B1321" t="str">
            <v>Softwood</v>
          </cell>
          <cell r="C1321" t="str">
            <v>All</v>
          </cell>
          <cell r="D1321">
            <v>6</v>
          </cell>
          <cell r="E1321">
            <v>0.51700000000000002</v>
          </cell>
          <cell r="F1321">
            <v>8.7999999999999995E-2</v>
          </cell>
          <cell r="G1321">
            <v>0.27300000000000002</v>
          </cell>
          <cell r="H1321">
            <v>0.122</v>
          </cell>
        </row>
        <row r="1322">
          <cell r="A1322" t="str">
            <v>Rocky Mountain</v>
          </cell>
          <cell r="B1322" t="str">
            <v>Softwood</v>
          </cell>
          <cell r="C1322" t="str">
            <v>All</v>
          </cell>
          <cell r="D1322">
            <v>7</v>
          </cell>
          <cell r="E1322">
            <v>0.495</v>
          </cell>
          <cell r="F1322">
            <v>9.8000000000000004E-2</v>
          </cell>
          <cell r="G1322">
            <v>0.28000000000000003</v>
          </cell>
          <cell r="H1322">
            <v>0.127</v>
          </cell>
        </row>
        <row r="1323">
          <cell r="A1323" t="str">
            <v>Rocky Mountain</v>
          </cell>
          <cell r="B1323" t="str">
            <v>Softwood</v>
          </cell>
          <cell r="C1323" t="str">
            <v>All</v>
          </cell>
          <cell r="D1323">
            <v>8</v>
          </cell>
          <cell r="E1323">
            <v>0.47399999999999998</v>
          </cell>
          <cell r="F1323">
            <v>0.107</v>
          </cell>
          <cell r="G1323">
            <v>0.28699999999999998</v>
          </cell>
          <cell r="H1323">
            <v>0.13100000000000001</v>
          </cell>
        </row>
        <row r="1324">
          <cell r="A1324" t="str">
            <v>Rocky Mountain</v>
          </cell>
          <cell r="B1324" t="str">
            <v>Softwood</v>
          </cell>
          <cell r="C1324" t="str">
            <v>All</v>
          </cell>
          <cell r="D1324">
            <v>9</v>
          </cell>
          <cell r="E1324">
            <v>0.45500000000000002</v>
          </cell>
          <cell r="F1324">
            <v>0.11600000000000001</v>
          </cell>
          <cell r="G1324">
            <v>0.29399999999999998</v>
          </cell>
          <cell r="H1324">
            <v>0.13500000000000001</v>
          </cell>
        </row>
        <row r="1325">
          <cell r="A1325" t="str">
            <v>Rocky Mountain</v>
          </cell>
          <cell r="B1325" t="str">
            <v>Softwood</v>
          </cell>
          <cell r="C1325" t="str">
            <v>All</v>
          </cell>
          <cell r="D1325">
            <v>10</v>
          </cell>
          <cell r="E1325">
            <v>0.438</v>
          </cell>
          <cell r="F1325">
            <v>0.124</v>
          </cell>
          <cell r="G1325">
            <v>0.3</v>
          </cell>
          <cell r="H1325">
            <v>0.13900000000000001</v>
          </cell>
        </row>
        <row r="1326">
          <cell r="A1326" t="str">
            <v>Rocky Mountain</v>
          </cell>
          <cell r="B1326" t="str">
            <v>Softwood</v>
          </cell>
          <cell r="C1326" t="str">
            <v>All</v>
          </cell>
          <cell r="D1326">
            <v>11</v>
          </cell>
          <cell r="E1326">
            <v>0.42199999999999999</v>
          </cell>
          <cell r="F1326">
            <v>0.13100000000000001</v>
          </cell>
          <cell r="G1326">
            <v>0.30499999999999999</v>
          </cell>
          <cell r="H1326">
            <v>0.14199999999999999</v>
          </cell>
        </row>
        <row r="1327">
          <cell r="A1327" t="str">
            <v>Rocky Mountain</v>
          </cell>
          <cell r="B1327" t="str">
            <v>Softwood</v>
          </cell>
          <cell r="C1327" t="str">
            <v>All</v>
          </cell>
          <cell r="D1327">
            <v>12</v>
          </cell>
          <cell r="E1327">
            <v>0.40799999999999997</v>
          </cell>
          <cell r="F1327">
            <v>0.13700000000000001</v>
          </cell>
          <cell r="G1327">
            <v>0.309</v>
          </cell>
          <cell r="H1327">
            <v>0.14499999999999999</v>
          </cell>
        </row>
        <row r="1328">
          <cell r="A1328" t="str">
            <v>Rocky Mountain</v>
          </cell>
          <cell r="B1328" t="str">
            <v>Softwood</v>
          </cell>
          <cell r="C1328" t="str">
            <v>All</v>
          </cell>
          <cell r="D1328">
            <v>13</v>
          </cell>
          <cell r="E1328">
            <v>0.39500000000000002</v>
          </cell>
          <cell r="F1328">
            <v>0.14299999999999999</v>
          </cell>
          <cell r="G1328">
            <v>0.313</v>
          </cell>
          <cell r="H1328">
            <v>0.14799999999999999</v>
          </cell>
        </row>
        <row r="1329">
          <cell r="A1329" t="str">
            <v>Rocky Mountain</v>
          </cell>
          <cell r="B1329" t="str">
            <v>Softwood</v>
          </cell>
          <cell r="C1329" t="str">
            <v>All</v>
          </cell>
          <cell r="D1329">
            <v>14</v>
          </cell>
          <cell r="E1329">
            <v>0.38400000000000001</v>
          </cell>
          <cell r="F1329">
            <v>0.14799999999999999</v>
          </cell>
          <cell r="G1329">
            <v>0.317</v>
          </cell>
          <cell r="H1329">
            <v>0.151</v>
          </cell>
        </row>
        <row r="1330">
          <cell r="A1330" t="str">
            <v>Rocky Mountain</v>
          </cell>
          <cell r="B1330" t="str">
            <v>Softwood</v>
          </cell>
          <cell r="C1330" t="str">
            <v>All</v>
          </cell>
          <cell r="D1330">
            <v>15</v>
          </cell>
          <cell r="E1330">
            <v>0.373</v>
          </cell>
          <cell r="F1330">
            <v>0.152</v>
          </cell>
          <cell r="G1330">
            <v>0.32</v>
          </cell>
          <cell r="H1330">
            <v>0.154</v>
          </cell>
        </row>
        <row r="1331">
          <cell r="A1331" t="str">
            <v>Rocky Mountain</v>
          </cell>
          <cell r="B1331" t="str">
            <v>Softwood</v>
          </cell>
          <cell r="C1331" t="str">
            <v>All</v>
          </cell>
          <cell r="D1331">
            <v>16</v>
          </cell>
          <cell r="E1331">
            <v>0.36399999999999999</v>
          </cell>
          <cell r="F1331">
            <v>0.157</v>
          </cell>
          <cell r="G1331">
            <v>0.32300000000000001</v>
          </cell>
          <cell r="H1331">
            <v>0.156</v>
          </cell>
        </row>
        <row r="1332">
          <cell r="A1332" t="str">
            <v>Rocky Mountain</v>
          </cell>
          <cell r="B1332" t="str">
            <v>Softwood</v>
          </cell>
          <cell r="C1332" t="str">
            <v>All</v>
          </cell>
          <cell r="D1332">
            <v>17</v>
          </cell>
          <cell r="E1332">
            <v>0.35399999999999998</v>
          </cell>
          <cell r="F1332">
            <v>0.161</v>
          </cell>
          <cell r="G1332">
            <v>0.32600000000000001</v>
          </cell>
          <cell r="H1332">
            <v>0.159</v>
          </cell>
        </row>
        <row r="1333">
          <cell r="A1333" t="str">
            <v>Rocky Mountain</v>
          </cell>
          <cell r="B1333" t="str">
            <v>Softwood</v>
          </cell>
          <cell r="C1333" t="str">
            <v>All</v>
          </cell>
          <cell r="D1333">
            <v>18</v>
          </cell>
          <cell r="E1333">
            <v>0.34599999999999997</v>
          </cell>
          <cell r="F1333">
            <v>0.16400000000000001</v>
          </cell>
          <cell r="G1333">
            <v>0.32900000000000001</v>
          </cell>
          <cell r="H1333">
            <v>0.161</v>
          </cell>
        </row>
        <row r="1334">
          <cell r="A1334" t="str">
            <v>Rocky Mountain</v>
          </cell>
          <cell r="B1334" t="str">
            <v>Softwood</v>
          </cell>
          <cell r="C1334" t="str">
            <v>All</v>
          </cell>
          <cell r="D1334">
            <v>19</v>
          </cell>
          <cell r="E1334">
            <v>0.33800000000000002</v>
          </cell>
          <cell r="F1334">
            <v>0.16800000000000001</v>
          </cell>
          <cell r="G1334">
            <v>0.33100000000000002</v>
          </cell>
          <cell r="H1334">
            <v>0.16300000000000001</v>
          </cell>
        </row>
        <row r="1335">
          <cell r="A1335" t="str">
            <v>Rocky Mountain</v>
          </cell>
          <cell r="B1335" t="str">
            <v>Softwood</v>
          </cell>
          <cell r="C1335" t="str">
            <v>All</v>
          </cell>
          <cell r="D1335">
            <v>20</v>
          </cell>
          <cell r="E1335">
            <v>0.33</v>
          </cell>
          <cell r="F1335">
            <v>0.17100000000000001</v>
          </cell>
          <cell r="G1335">
            <v>0.33300000000000002</v>
          </cell>
          <cell r="H1335">
            <v>0.16500000000000001</v>
          </cell>
        </row>
        <row r="1336">
          <cell r="A1336" t="str">
            <v>Rocky Mountain</v>
          </cell>
          <cell r="B1336" t="str">
            <v>Softwood</v>
          </cell>
          <cell r="C1336" t="str">
            <v>All</v>
          </cell>
          <cell r="D1336">
            <v>21</v>
          </cell>
          <cell r="E1336">
            <v>0.32300000000000001</v>
          </cell>
          <cell r="F1336">
            <v>0.17399999999999999</v>
          </cell>
          <cell r="G1336">
            <v>0.33500000000000002</v>
          </cell>
          <cell r="H1336">
            <v>0.16800000000000001</v>
          </cell>
        </row>
        <row r="1337">
          <cell r="A1337" t="str">
            <v>Rocky Mountain</v>
          </cell>
          <cell r="B1337" t="str">
            <v>Softwood</v>
          </cell>
          <cell r="C1337" t="str">
            <v>All</v>
          </cell>
          <cell r="D1337">
            <v>22</v>
          </cell>
          <cell r="E1337">
            <v>0.316</v>
          </cell>
          <cell r="F1337">
            <v>0.17699999999999999</v>
          </cell>
          <cell r="G1337">
            <v>0.33700000000000002</v>
          </cell>
          <cell r="H1337">
            <v>0.17</v>
          </cell>
        </row>
        <row r="1338">
          <cell r="A1338" t="str">
            <v>Rocky Mountain</v>
          </cell>
          <cell r="B1338" t="str">
            <v>Softwood</v>
          </cell>
          <cell r="C1338" t="str">
            <v>All</v>
          </cell>
          <cell r="D1338">
            <v>23</v>
          </cell>
          <cell r="E1338">
            <v>0.31</v>
          </cell>
          <cell r="F1338">
            <v>0.18</v>
          </cell>
          <cell r="G1338">
            <v>0.33900000000000002</v>
          </cell>
          <cell r="H1338">
            <v>0.17199999999999999</v>
          </cell>
        </row>
        <row r="1339">
          <cell r="A1339" t="str">
            <v>Rocky Mountain</v>
          </cell>
          <cell r="B1339" t="str">
            <v>Softwood</v>
          </cell>
          <cell r="C1339" t="str">
            <v>All</v>
          </cell>
          <cell r="D1339">
            <v>24</v>
          </cell>
          <cell r="E1339">
            <v>0.30299999999999999</v>
          </cell>
          <cell r="F1339">
            <v>0.182</v>
          </cell>
          <cell r="G1339">
            <v>0.34100000000000003</v>
          </cell>
          <cell r="H1339">
            <v>0.17299999999999999</v>
          </cell>
        </row>
        <row r="1340">
          <cell r="A1340" t="str">
            <v>Rocky Mountain</v>
          </cell>
          <cell r="B1340" t="str">
            <v>Softwood</v>
          </cell>
          <cell r="C1340" t="str">
            <v>All</v>
          </cell>
          <cell r="D1340">
            <v>25</v>
          </cell>
          <cell r="E1340">
            <v>0.29699999999999999</v>
          </cell>
          <cell r="F1340">
            <v>0.185</v>
          </cell>
          <cell r="G1340">
            <v>0.34300000000000003</v>
          </cell>
          <cell r="H1340">
            <v>0.17499999999999999</v>
          </cell>
        </row>
        <row r="1341">
          <cell r="A1341" t="str">
            <v>Rocky Mountain</v>
          </cell>
          <cell r="B1341" t="str">
            <v>Softwood</v>
          </cell>
          <cell r="C1341" t="str">
            <v>All</v>
          </cell>
          <cell r="D1341">
            <v>26</v>
          </cell>
          <cell r="E1341">
            <v>0.29199999999999998</v>
          </cell>
          <cell r="F1341">
            <v>0.187</v>
          </cell>
          <cell r="G1341">
            <v>0.34399999999999997</v>
          </cell>
          <cell r="H1341">
            <v>0.17699999999999999</v>
          </cell>
        </row>
        <row r="1342">
          <cell r="A1342" t="str">
            <v>Rocky Mountain</v>
          </cell>
          <cell r="B1342" t="str">
            <v>Softwood</v>
          </cell>
          <cell r="C1342" t="str">
            <v>All</v>
          </cell>
          <cell r="D1342">
            <v>27</v>
          </cell>
          <cell r="E1342">
            <v>0.28599999999999998</v>
          </cell>
          <cell r="F1342">
            <v>0.189</v>
          </cell>
          <cell r="G1342">
            <v>0.34599999999999997</v>
          </cell>
          <cell r="H1342">
            <v>0.17899999999999999</v>
          </cell>
        </row>
        <row r="1343">
          <cell r="A1343" t="str">
            <v>Rocky Mountain</v>
          </cell>
          <cell r="B1343" t="str">
            <v>Softwood</v>
          </cell>
          <cell r="C1343" t="str">
            <v>All</v>
          </cell>
          <cell r="D1343">
            <v>28</v>
          </cell>
          <cell r="E1343">
            <v>0.28100000000000003</v>
          </cell>
          <cell r="F1343">
            <v>0.191</v>
          </cell>
          <cell r="G1343">
            <v>0.34699999999999998</v>
          </cell>
          <cell r="H1343">
            <v>0.18099999999999999</v>
          </cell>
        </row>
        <row r="1344">
          <cell r="A1344" t="str">
            <v>Rocky Mountain</v>
          </cell>
          <cell r="B1344" t="str">
            <v>Softwood</v>
          </cell>
          <cell r="C1344" t="str">
            <v>All</v>
          </cell>
          <cell r="D1344">
            <v>29</v>
          </cell>
          <cell r="E1344">
            <v>0.27600000000000002</v>
          </cell>
          <cell r="F1344">
            <v>0.193</v>
          </cell>
          <cell r="G1344">
            <v>0.34899999999999998</v>
          </cell>
          <cell r="H1344">
            <v>0.182</v>
          </cell>
        </row>
        <row r="1345">
          <cell r="A1345" t="str">
            <v>Rocky Mountain</v>
          </cell>
          <cell r="B1345" t="str">
            <v>Softwood</v>
          </cell>
          <cell r="C1345" t="str">
            <v>All</v>
          </cell>
          <cell r="D1345">
            <v>30</v>
          </cell>
          <cell r="E1345">
            <v>0.27100000000000002</v>
          </cell>
          <cell r="F1345">
            <v>0.19500000000000001</v>
          </cell>
          <cell r="G1345">
            <v>0.35</v>
          </cell>
          <cell r="H1345">
            <v>0.184</v>
          </cell>
        </row>
        <row r="1346">
          <cell r="A1346" t="str">
            <v>Rocky Mountain</v>
          </cell>
          <cell r="B1346" t="str">
            <v>Softwood</v>
          </cell>
          <cell r="C1346" t="str">
            <v>All</v>
          </cell>
          <cell r="D1346">
            <v>31</v>
          </cell>
          <cell r="E1346">
            <v>0.26600000000000001</v>
          </cell>
          <cell r="F1346">
            <v>0.19700000000000001</v>
          </cell>
          <cell r="G1346">
            <v>0.35099999999999998</v>
          </cell>
          <cell r="H1346">
            <v>0.186</v>
          </cell>
        </row>
        <row r="1347">
          <cell r="A1347" t="str">
            <v>Rocky Mountain</v>
          </cell>
          <cell r="B1347" t="str">
            <v>Softwood</v>
          </cell>
          <cell r="C1347" t="str">
            <v>All</v>
          </cell>
          <cell r="D1347">
            <v>32</v>
          </cell>
          <cell r="E1347">
            <v>0.26100000000000001</v>
          </cell>
          <cell r="F1347">
            <v>0.19900000000000001</v>
          </cell>
          <cell r="G1347">
            <v>0.35199999999999998</v>
          </cell>
          <cell r="H1347">
            <v>0.187</v>
          </cell>
        </row>
        <row r="1348">
          <cell r="A1348" t="str">
            <v>Rocky Mountain</v>
          </cell>
          <cell r="B1348" t="str">
            <v>Softwood</v>
          </cell>
          <cell r="C1348" t="str">
            <v>All</v>
          </cell>
          <cell r="D1348">
            <v>33</v>
          </cell>
          <cell r="E1348">
            <v>0.25700000000000001</v>
          </cell>
          <cell r="F1348">
            <v>0.2</v>
          </cell>
          <cell r="G1348">
            <v>0.35399999999999998</v>
          </cell>
          <cell r="H1348">
            <v>0.189</v>
          </cell>
        </row>
        <row r="1349">
          <cell r="A1349" t="str">
            <v>Rocky Mountain</v>
          </cell>
          <cell r="B1349" t="str">
            <v>Softwood</v>
          </cell>
          <cell r="C1349" t="str">
            <v>All</v>
          </cell>
          <cell r="D1349">
            <v>34</v>
          </cell>
          <cell r="E1349">
            <v>0.253</v>
          </cell>
          <cell r="F1349">
            <v>0.20200000000000001</v>
          </cell>
          <cell r="G1349">
            <v>0.35499999999999998</v>
          </cell>
          <cell r="H1349">
            <v>0.191</v>
          </cell>
        </row>
        <row r="1350">
          <cell r="A1350" t="str">
            <v>Rocky Mountain</v>
          </cell>
          <cell r="B1350" t="str">
            <v>Softwood</v>
          </cell>
          <cell r="C1350" t="str">
            <v>All</v>
          </cell>
          <cell r="D1350">
            <v>35</v>
          </cell>
          <cell r="E1350">
            <v>0.248</v>
          </cell>
          <cell r="F1350">
            <v>0.20399999999999999</v>
          </cell>
          <cell r="G1350">
            <v>0.35599999999999998</v>
          </cell>
          <cell r="H1350">
            <v>0.192</v>
          </cell>
        </row>
        <row r="1351">
          <cell r="A1351" t="str">
            <v>Rocky Mountain</v>
          </cell>
          <cell r="B1351" t="str">
            <v>Softwood</v>
          </cell>
          <cell r="C1351" t="str">
            <v>All</v>
          </cell>
          <cell r="D1351">
            <v>36</v>
          </cell>
          <cell r="E1351">
            <v>0.24399999999999999</v>
          </cell>
          <cell r="F1351">
            <v>0.20499999999999999</v>
          </cell>
          <cell r="G1351">
            <v>0.35699999999999998</v>
          </cell>
          <cell r="H1351">
            <v>0.19400000000000001</v>
          </cell>
        </row>
        <row r="1352">
          <cell r="A1352" t="str">
            <v>Rocky Mountain</v>
          </cell>
          <cell r="B1352" t="str">
            <v>Softwood</v>
          </cell>
          <cell r="C1352" t="str">
            <v>All</v>
          </cell>
          <cell r="D1352">
            <v>37</v>
          </cell>
          <cell r="E1352">
            <v>0.24</v>
          </cell>
          <cell r="F1352">
            <v>0.20699999999999999</v>
          </cell>
          <cell r="G1352">
            <v>0.35799999999999998</v>
          </cell>
          <cell r="H1352">
            <v>0.19500000000000001</v>
          </cell>
        </row>
        <row r="1353">
          <cell r="A1353" t="str">
            <v>Rocky Mountain</v>
          </cell>
          <cell r="B1353" t="str">
            <v>Softwood</v>
          </cell>
          <cell r="C1353" t="str">
            <v>All</v>
          </cell>
          <cell r="D1353">
            <v>38</v>
          </cell>
          <cell r="E1353">
            <v>0.23699999999999999</v>
          </cell>
          <cell r="F1353">
            <v>0.20799999999999999</v>
          </cell>
          <cell r="G1353">
            <v>0.35899999999999999</v>
          </cell>
          <cell r="H1353">
            <v>0.19700000000000001</v>
          </cell>
        </row>
        <row r="1354">
          <cell r="A1354" t="str">
            <v>Rocky Mountain</v>
          </cell>
          <cell r="B1354" t="str">
            <v>Softwood</v>
          </cell>
          <cell r="C1354" t="str">
            <v>All</v>
          </cell>
          <cell r="D1354">
            <v>39</v>
          </cell>
          <cell r="E1354">
            <v>0.23300000000000001</v>
          </cell>
          <cell r="F1354">
            <v>0.20899999999999999</v>
          </cell>
          <cell r="G1354">
            <v>0.36</v>
          </cell>
          <cell r="H1354">
            <v>0.19800000000000001</v>
          </cell>
        </row>
        <row r="1355">
          <cell r="A1355" t="str">
            <v>Rocky Mountain</v>
          </cell>
          <cell r="B1355" t="str">
            <v>Softwood</v>
          </cell>
          <cell r="C1355" t="str">
            <v>All</v>
          </cell>
          <cell r="D1355">
            <v>40</v>
          </cell>
          <cell r="E1355">
            <v>0.22900000000000001</v>
          </cell>
          <cell r="F1355">
            <v>0.21099999999999999</v>
          </cell>
          <cell r="G1355">
            <v>0.36</v>
          </cell>
          <cell r="H1355">
            <v>0.2</v>
          </cell>
        </row>
        <row r="1356">
          <cell r="A1356" t="str">
            <v>Rocky Mountain</v>
          </cell>
          <cell r="B1356" t="str">
            <v>Softwood</v>
          </cell>
          <cell r="C1356" t="str">
            <v>All</v>
          </cell>
          <cell r="D1356">
            <v>41</v>
          </cell>
          <cell r="E1356">
            <v>0.22600000000000001</v>
          </cell>
          <cell r="F1356">
            <v>0.21199999999999999</v>
          </cell>
          <cell r="G1356">
            <v>0.36099999999999999</v>
          </cell>
          <cell r="H1356">
            <v>0.20100000000000001</v>
          </cell>
        </row>
        <row r="1357">
          <cell r="A1357" t="str">
            <v>Rocky Mountain</v>
          </cell>
          <cell r="B1357" t="str">
            <v>Softwood</v>
          </cell>
          <cell r="C1357" t="str">
            <v>All</v>
          </cell>
          <cell r="D1357">
            <v>42</v>
          </cell>
          <cell r="E1357">
            <v>0.222</v>
          </cell>
          <cell r="F1357">
            <v>0.21299999999999999</v>
          </cell>
          <cell r="G1357">
            <v>0.36199999999999999</v>
          </cell>
          <cell r="H1357">
            <v>0.20200000000000001</v>
          </cell>
        </row>
        <row r="1358">
          <cell r="A1358" t="str">
            <v>Rocky Mountain</v>
          </cell>
          <cell r="B1358" t="str">
            <v>Softwood</v>
          </cell>
          <cell r="C1358" t="str">
            <v>All</v>
          </cell>
          <cell r="D1358">
            <v>43</v>
          </cell>
          <cell r="E1358">
            <v>0.219</v>
          </cell>
          <cell r="F1358">
            <v>0.214</v>
          </cell>
          <cell r="G1358">
            <v>0.36299999999999999</v>
          </cell>
          <cell r="H1358">
            <v>0.20399999999999999</v>
          </cell>
        </row>
        <row r="1359">
          <cell r="A1359" t="str">
            <v>Rocky Mountain</v>
          </cell>
          <cell r="B1359" t="str">
            <v>Softwood</v>
          </cell>
          <cell r="C1359" t="str">
            <v>All</v>
          </cell>
          <cell r="D1359">
            <v>44</v>
          </cell>
          <cell r="E1359">
            <v>0.216</v>
          </cell>
          <cell r="F1359">
            <v>0.216</v>
          </cell>
          <cell r="G1359">
            <v>0.36299999999999999</v>
          </cell>
          <cell r="H1359">
            <v>0.20499999999999999</v>
          </cell>
        </row>
        <row r="1360">
          <cell r="A1360" t="str">
            <v>Rocky Mountain</v>
          </cell>
          <cell r="B1360" t="str">
            <v>Softwood</v>
          </cell>
          <cell r="C1360" t="str">
            <v>All</v>
          </cell>
          <cell r="D1360">
            <v>45</v>
          </cell>
          <cell r="E1360">
            <v>0.21299999999999999</v>
          </cell>
          <cell r="F1360">
            <v>0.217</v>
          </cell>
          <cell r="G1360">
            <v>0.36399999999999999</v>
          </cell>
          <cell r="H1360">
            <v>0.20699999999999999</v>
          </cell>
        </row>
        <row r="1361">
          <cell r="A1361" t="str">
            <v>Rocky Mountain</v>
          </cell>
          <cell r="B1361" t="str">
            <v>Softwood</v>
          </cell>
          <cell r="C1361" t="str">
            <v>All</v>
          </cell>
          <cell r="D1361">
            <v>46</v>
          </cell>
          <cell r="E1361">
            <v>0.21</v>
          </cell>
          <cell r="F1361">
            <v>0.218</v>
          </cell>
          <cell r="G1361">
            <v>0.36499999999999999</v>
          </cell>
          <cell r="H1361">
            <v>0.20799999999999999</v>
          </cell>
        </row>
        <row r="1362">
          <cell r="A1362" t="str">
            <v>Rocky Mountain</v>
          </cell>
          <cell r="B1362" t="str">
            <v>Softwood</v>
          </cell>
          <cell r="C1362" t="str">
            <v>All</v>
          </cell>
          <cell r="D1362">
            <v>47</v>
          </cell>
          <cell r="E1362">
            <v>0.20699999999999999</v>
          </cell>
          <cell r="F1362">
            <v>0.219</v>
          </cell>
          <cell r="G1362">
            <v>0.36499999999999999</v>
          </cell>
          <cell r="H1362">
            <v>0.20899999999999999</v>
          </cell>
        </row>
        <row r="1363">
          <cell r="A1363" t="str">
            <v>Rocky Mountain</v>
          </cell>
          <cell r="B1363" t="str">
            <v>Softwood</v>
          </cell>
          <cell r="C1363" t="str">
            <v>All</v>
          </cell>
          <cell r="D1363">
            <v>48</v>
          </cell>
          <cell r="E1363">
            <v>0.20399999999999999</v>
          </cell>
          <cell r="F1363">
            <v>0.22</v>
          </cell>
          <cell r="G1363">
            <v>0.36599999999999999</v>
          </cell>
          <cell r="H1363">
            <v>0.21</v>
          </cell>
        </row>
        <row r="1364">
          <cell r="A1364" t="str">
            <v>Rocky Mountain</v>
          </cell>
          <cell r="B1364" t="str">
            <v>Softwood</v>
          </cell>
          <cell r="C1364" t="str">
            <v>All</v>
          </cell>
          <cell r="D1364">
            <v>49</v>
          </cell>
          <cell r="E1364">
            <v>0.20100000000000001</v>
          </cell>
          <cell r="F1364">
            <v>0.221</v>
          </cell>
          <cell r="G1364">
            <v>0.36599999999999999</v>
          </cell>
          <cell r="H1364">
            <v>0.21199999999999999</v>
          </cell>
        </row>
        <row r="1365">
          <cell r="A1365" t="str">
            <v>Rocky Mountain</v>
          </cell>
          <cell r="B1365" t="str">
            <v>Softwood</v>
          </cell>
          <cell r="C1365" t="str">
            <v>All</v>
          </cell>
          <cell r="D1365">
            <v>50</v>
          </cell>
          <cell r="E1365">
            <v>0.19800000000000001</v>
          </cell>
          <cell r="F1365">
            <v>0.222</v>
          </cell>
          <cell r="G1365">
            <v>0.36699999999999999</v>
          </cell>
          <cell r="H1365">
            <v>0.21299999999999999</v>
          </cell>
        </row>
        <row r="1366">
          <cell r="A1366" t="str">
            <v>Rocky Mountain</v>
          </cell>
          <cell r="B1366" t="str">
            <v>Softwood</v>
          </cell>
          <cell r="C1366" t="str">
            <v>All</v>
          </cell>
          <cell r="D1366">
            <v>51</v>
          </cell>
          <cell r="E1366">
            <v>0.19500000000000001</v>
          </cell>
          <cell r="F1366">
            <v>0.223</v>
          </cell>
          <cell r="G1366">
            <v>0.36799999999999999</v>
          </cell>
          <cell r="H1366">
            <v>0.214</v>
          </cell>
        </row>
        <row r="1367">
          <cell r="A1367" t="str">
            <v>Rocky Mountain</v>
          </cell>
          <cell r="B1367" t="str">
            <v>Softwood</v>
          </cell>
          <cell r="C1367" t="str">
            <v>All</v>
          </cell>
          <cell r="D1367">
            <v>52</v>
          </cell>
          <cell r="E1367">
            <v>0.193</v>
          </cell>
          <cell r="F1367">
            <v>0.224</v>
          </cell>
          <cell r="G1367">
            <v>0.36799999999999999</v>
          </cell>
          <cell r="H1367">
            <v>0.215</v>
          </cell>
        </row>
        <row r="1368">
          <cell r="A1368" t="str">
            <v>Rocky Mountain</v>
          </cell>
          <cell r="B1368" t="str">
            <v>Softwood</v>
          </cell>
          <cell r="C1368" t="str">
            <v>All</v>
          </cell>
          <cell r="D1368">
            <v>53</v>
          </cell>
          <cell r="E1368">
            <v>0.19</v>
          </cell>
          <cell r="F1368">
            <v>0.22500000000000001</v>
          </cell>
          <cell r="G1368">
            <v>0.36799999999999999</v>
          </cell>
          <cell r="H1368">
            <v>0.217</v>
          </cell>
        </row>
        <row r="1369">
          <cell r="A1369" t="str">
            <v>Rocky Mountain</v>
          </cell>
          <cell r="B1369" t="str">
            <v>Softwood</v>
          </cell>
          <cell r="C1369" t="str">
            <v>All</v>
          </cell>
          <cell r="D1369">
            <v>54</v>
          </cell>
          <cell r="E1369">
            <v>0.188</v>
          </cell>
          <cell r="F1369">
            <v>0.22600000000000001</v>
          </cell>
          <cell r="G1369">
            <v>0.36899999999999999</v>
          </cell>
          <cell r="H1369">
            <v>0.218</v>
          </cell>
        </row>
        <row r="1370">
          <cell r="A1370" t="str">
            <v>Rocky Mountain</v>
          </cell>
          <cell r="B1370" t="str">
            <v>Softwood</v>
          </cell>
          <cell r="C1370" t="str">
            <v>All</v>
          </cell>
          <cell r="D1370">
            <v>55</v>
          </cell>
          <cell r="E1370">
            <v>0.185</v>
          </cell>
          <cell r="F1370">
            <v>0.22700000000000001</v>
          </cell>
          <cell r="G1370">
            <v>0.36899999999999999</v>
          </cell>
          <cell r="H1370">
            <v>0.219</v>
          </cell>
        </row>
        <row r="1371">
          <cell r="A1371" t="str">
            <v>Rocky Mountain</v>
          </cell>
          <cell r="B1371" t="str">
            <v>Softwood</v>
          </cell>
          <cell r="C1371" t="str">
            <v>All</v>
          </cell>
          <cell r="D1371">
            <v>56</v>
          </cell>
          <cell r="E1371">
            <v>0.183</v>
          </cell>
          <cell r="F1371">
            <v>0.22700000000000001</v>
          </cell>
          <cell r="G1371">
            <v>0.37</v>
          </cell>
          <cell r="H1371">
            <v>0.22</v>
          </cell>
        </row>
        <row r="1372">
          <cell r="A1372" t="str">
            <v>Rocky Mountain</v>
          </cell>
          <cell r="B1372" t="str">
            <v>Softwood</v>
          </cell>
          <cell r="C1372" t="str">
            <v>All</v>
          </cell>
          <cell r="D1372">
            <v>57</v>
          </cell>
          <cell r="E1372">
            <v>0.18</v>
          </cell>
          <cell r="F1372">
            <v>0.22800000000000001</v>
          </cell>
          <cell r="G1372">
            <v>0.37</v>
          </cell>
          <cell r="H1372">
            <v>0.221</v>
          </cell>
        </row>
        <row r="1373">
          <cell r="A1373" t="str">
            <v>Rocky Mountain</v>
          </cell>
          <cell r="B1373" t="str">
            <v>Softwood</v>
          </cell>
          <cell r="C1373" t="str">
            <v>All</v>
          </cell>
          <cell r="D1373">
            <v>58</v>
          </cell>
          <cell r="E1373">
            <v>0.17799999999999999</v>
          </cell>
          <cell r="F1373">
            <v>0.22900000000000001</v>
          </cell>
          <cell r="G1373">
            <v>0.37</v>
          </cell>
          <cell r="H1373">
            <v>0.222</v>
          </cell>
        </row>
        <row r="1374">
          <cell r="A1374" t="str">
            <v>Rocky Mountain</v>
          </cell>
          <cell r="B1374" t="str">
            <v>Softwood</v>
          </cell>
          <cell r="C1374" t="str">
            <v>All</v>
          </cell>
          <cell r="D1374">
            <v>59</v>
          </cell>
          <cell r="E1374">
            <v>0.17599999999999999</v>
          </cell>
          <cell r="F1374">
            <v>0.23</v>
          </cell>
          <cell r="G1374">
            <v>0.371</v>
          </cell>
          <cell r="H1374">
            <v>0.223</v>
          </cell>
        </row>
        <row r="1375">
          <cell r="A1375" t="str">
            <v>Rocky Mountain</v>
          </cell>
          <cell r="B1375" t="str">
            <v>Softwood</v>
          </cell>
          <cell r="C1375" t="str">
            <v>All</v>
          </cell>
          <cell r="D1375">
            <v>60</v>
          </cell>
          <cell r="E1375">
            <v>0.17399999999999999</v>
          </cell>
          <cell r="F1375">
            <v>0.23100000000000001</v>
          </cell>
          <cell r="G1375">
            <v>0.371</v>
          </cell>
          <cell r="H1375">
            <v>0.22500000000000001</v>
          </cell>
        </row>
        <row r="1376">
          <cell r="A1376" t="str">
            <v>Rocky Mountain</v>
          </cell>
          <cell r="B1376" t="str">
            <v>Softwood</v>
          </cell>
          <cell r="C1376" t="str">
            <v>All</v>
          </cell>
          <cell r="D1376">
            <v>61</v>
          </cell>
          <cell r="E1376">
            <v>0.17199999999999999</v>
          </cell>
          <cell r="F1376">
            <v>0.23200000000000001</v>
          </cell>
          <cell r="G1376">
            <v>0.371</v>
          </cell>
          <cell r="H1376">
            <v>0.22600000000000001</v>
          </cell>
        </row>
        <row r="1377">
          <cell r="A1377" t="str">
            <v>Rocky Mountain</v>
          </cell>
          <cell r="B1377" t="str">
            <v>Softwood</v>
          </cell>
          <cell r="C1377" t="str">
            <v>All</v>
          </cell>
          <cell r="D1377">
            <v>62</v>
          </cell>
          <cell r="E1377">
            <v>0.16900000000000001</v>
          </cell>
          <cell r="F1377">
            <v>0.23200000000000001</v>
          </cell>
          <cell r="G1377">
            <v>0.371</v>
          </cell>
          <cell r="H1377">
            <v>0.22700000000000001</v>
          </cell>
        </row>
        <row r="1378">
          <cell r="A1378" t="str">
            <v>Rocky Mountain</v>
          </cell>
          <cell r="B1378" t="str">
            <v>Softwood</v>
          </cell>
          <cell r="C1378" t="str">
            <v>All</v>
          </cell>
          <cell r="D1378">
            <v>63</v>
          </cell>
          <cell r="E1378">
            <v>0.16700000000000001</v>
          </cell>
          <cell r="F1378">
            <v>0.23300000000000001</v>
          </cell>
          <cell r="G1378">
            <v>0.372</v>
          </cell>
          <cell r="H1378">
            <v>0.22800000000000001</v>
          </cell>
        </row>
        <row r="1379">
          <cell r="A1379" t="str">
            <v>Rocky Mountain</v>
          </cell>
          <cell r="B1379" t="str">
            <v>Softwood</v>
          </cell>
          <cell r="C1379" t="str">
            <v>All</v>
          </cell>
          <cell r="D1379">
            <v>64</v>
          </cell>
          <cell r="E1379">
            <v>0.16500000000000001</v>
          </cell>
          <cell r="F1379">
            <v>0.23400000000000001</v>
          </cell>
          <cell r="G1379">
            <v>0.372</v>
          </cell>
          <cell r="H1379">
            <v>0.22900000000000001</v>
          </cell>
        </row>
        <row r="1380">
          <cell r="A1380" t="str">
            <v>Rocky Mountain</v>
          </cell>
          <cell r="B1380" t="str">
            <v>Softwood</v>
          </cell>
          <cell r="C1380" t="str">
            <v>All</v>
          </cell>
          <cell r="D1380">
            <v>65</v>
          </cell>
          <cell r="E1380">
            <v>0.16300000000000001</v>
          </cell>
          <cell r="F1380">
            <v>0.23499999999999999</v>
          </cell>
          <cell r="G1380">
            <v>0.372</v>
          </cell>
          <cell r="H1380">
            <v>0.23</v>
          </cell>
        </row>
        <row r="1381">
          <cell r="A1381" t="str">
            <v>Rocky Mountain</v>
          </cell>
          <cell r="B1381" t="str">
            <v>Softwood</v>
          </cell>
          <cell r="C1381" t="str">
            <v>All</v>
          </cell>
          <cell r="D1381">
            <v>66</v>
          </cell>
          <cell r="E1381">
            <v>0.161</v>
          </cell>
          <cell r="F1381">
            <v>0.23499999999999999</v>
          </cell>
          <cell r="G1381">
            <v>0.372</v>
          </cell>
          <cell r="H1381">
            <v>0.23100000000000001</v>
          </cell>
        </row>
        <row r="1382">
          <cell r="A1382" t="str">
            <v>Rocky Mountain</v>
          </cell>
          <cell r="B1382" t="str">
            <v>Softwood</v>
          </cell>
          <cell r="C1382" t="str">
            <v>All</v>
          </cell>
          <cell r="D1382">
            <v>67</v>
          </cell>
          <cell r="E1382">
            <v>0.16</v>
          </cell>
          <cell r="F1382">
            <v>0.23599999999999999</v>
          </cell>
          <cell r="G1382">
            <v>0.372</v>
          </cell>
          <cell r="H1382">
            <v>0.23200000000000001</v>
          </cell>
        </row>
        <row r="1383">
          <cell r="A1383" t="str">
            <v>Rocky Mountain</v>
          </cell>
          <cell r="B1383" t="str">
            <v>Softwood</v>
          </cell>
          <cell r="C1383" t="str">
            <v>All</v>
          </cell>
          <cell r="D1383">
            <v>68</v>
          </cell>
          <cell r="E1383">
            <v>0.158</v>
          </cell>
          <cell r="F1383">
            <v>0.23699999999999999</v>
          </cell>
          <cell r="G1383">
            <v>0.373</v>
          </cell>
          <cell r="H1383">
            <v>0.23300000000000001</v>
          </cell>
        </row>
        <row r="1384">
          <cell r="A1384" t="str">
            <v>Rocky Mountain</v>
          </cell>
          <cell r="B1384" t="str">
            <v>Softwood</v>
          </cell>
          <cell r="C1384" t="str">
            <v>All</v>
          </cell>
          <cell r="D1384">
            <v>69</v>
          </cell>
          <cell r="E1384">
            <v>0.156</v>
          </cell>
          <cell r="F1384">
            <v>0.23699999999999999</v>
          </cell>
          <cell r="G1384">
            <v>0.373</v>
          </cell>
          <cell r="H1384">
            <v>0.23400000000000001</v>
          </cell>
        </row>
        <row r="1385">
          <cell r="A1385" t="str">
            <v>Rocky Mountain</v>
          </cell>
          <cell r="B1385" t="str">
            <v>Softwood</v>
          </cell>
          <cell r="C1385" t="str">
            <v>All</v>
          </cell>
          <cell r="D1385">
            <v>70</v>
          </cell>
          <cell r="E1385">
            <v>0.154</v>
          </cell>
          <cell r="F1385">
            <v>0.23799999999999999</v>
          </cell>
          <cell r="G1385">
            <v>0.373</v>
          </cell>
          <cell r="H1385">
            <v>0.23499999999999999</v>
          </cell>
        </row>
        <row r="1386">
          <cell r="A1386" t="str">
            <v>Rocky Mountain</v>
          </cell>
          <cell r="B1386" t="str">
            <v>Softwood</v>
          </cell>
          <cell r="C1386" t="str">
            <v>All</v>
          </cell>
          <cell r="D1386">
            <v>71</v>
          </cell>
          <cell r="E1386">
            <v>0.152</v>
          </cell>
          <cell r="F1386">
            <v>0.23899999999999999</v>
          </cell>
          <cell r="G1386">
            <v>0.373</v>
          </cell>
          <cell r="H1386">
            <v>0.23599999999999999</v>
          </cell>
        </row>
        <row r="1387">
          <cell r="A1387" t="str">
            <v>Rocky Mountain</v>
          </cell>
          <cell r="B1387" t="str">
            <v>Softwood</v>
          </cell>
          <cell r="C1387" t="str">
            <v>All</v>
          </cell>
          <cell r="D1387">
            <v>72</v>
          </cell>
          <cell r="E1387">
            <v>0.151</v>
          </cell>
          <cell r="F1387">
            <v>0.23899999999999999</v>
          </cell>
          <cell r="G1387">
            <v>0.373</v>
          </cell>
          <cell r="H1387">
            <v>0.23699999999999999</v>
          </cell>
        </row>
        <row r="1388">
          <cell r="A1388" t="str">
            <v>Rocky Mountain</v>
          </cell>
          <cell r="B1388" t="str">
            <v>Softwood</v>
          </cell>
          <cell r="C1388" t="str">
            <v>All</v>
          </cell>
          <cell r="D1388">
            <v>73</v>
          </cell>
          <cell r="E1388">
            <v>0.14899999999999999</v>
          </cell>
          <cell r="F1388">
            <v>0.24</v>
          </cell>
          <cell r="G1388">
            <v>0.373</v>
          </cell>
          <cell r="H1388">
            <v>0.23799999999999999</v>
          </cell>
        </row>
        <row r="1389">
          <cell r="A1389" t="str">
            <v>Rocky Mountain</v>
          </cell>
          <cell r="B1389" t="str">
            <v>Softwood</v>
          </cell>
          <cell r="C1389" t="str">
            <v>All</v>
          </cell>
          <cell r="D1389">
            <v>74</v>
          </cell>
          <cell r="E1389">
            <v>0.14699999999999999</v>
          </cell>
          <cell r="F1389">
            <v>0.24099999999999999</v>
          </cell>
          <cell r="G1389">
            <v>0.373</v>
          </cell>
          <cell r="H1389">
            <v>0.23899999999999999</v>
          </cell>
        </row>
        <row r="1390">
          <cell r="A1390" t="str">
            <v>Rocky Mountain</v>
          </cell>
          <cell r="B1390" t="str">
            <v>Softwood</v>
          </cell>
          <cell r="C1390" t="str">
            <v>All</v>
          </cell>
          <cell r="D1390">
            <v>75</v>
          </cell>
          <cell r="E1390">
            <v>0.14599999999999999</v>
          </cell>
          <cell r="F1390">
            <v>0.24099999999999999</v>
          </cell>
          <cell r="G1390">
            <v>0.373</v>
          </cell>
          <cell r="H1390">
            <v>0.24</v>
          </cell>
        </row>
        <row r="1391">
          <cell r="A1391" t="str">
            <v>Rocky Mountain</v>
          </cell>
          <cell r="B1391" t="str">
            <v>Softwood</v>
          </cell>
          <cell r="C1391" t="str">
            <v>All</v>
          </cell>
          <cell r="D1391">
            <v>76</v>
          </cell>
          <cell r="E1391">
            <v>0.14399999999999999</v>
          </cell>
          <cell r="F1391">
            <v>0.24199999999999999</v>
          </cell>
          <cell r="G1391">
            <v>0.373</v>
          </cell>
          <cell r="H1391">
            <v>0.24099999999999999</v>
          </cell>
        </row>
        <row r="1392">
          <cell r="A1392" t="str">
            <v>Rocky Mountain</v>
          </cell>
          <cell r="B1392" t="str">
            <v>Softwood</v>
          </cell>
          <cell r="C1392" t="str">
            <v>All</v>
          </cell>
          <cell r="D1392">
            <v>77</v>
          </cell>
          <cell r="E1392">
            <v>0.14199999999999999</v>
          </cell>
          <cell r="F1392">
            <v>0.24299999999999999</v>
          </cell>
          <cell r="G1392">
            <v>0.373</v>
          </cell>
          <cell r="H1392">
            <v>0.24199999999999999</v>
          </cell>
        </row>
        <row r="1393">
          <cell r="A1393" t="str">
            <v>Rocky Mountain</v>
          </cell>
          <cell r="B1393" t="str">
            <v>Softwood</v>
          </cell>
          <cell r="C1393" t="str">
            <v>All</v>
          </cell>
          <cell r="D1393">
            <v>78</v>
          </cell>
          <cell r="E1393">
            <v>0.14099999999999999</v>
          </cell>
          <cell r="F1393">
            <v>0.24299999999999999</v>
          </cell>
          <cell r="G1393">
            <v>0.373</v>
          </cell>
          <cell r="H1393">
            <v>0.24299999999999999</v>
          </cell>
        </row>
        <row r="1394">
          <cell r="A1394" t="str">
            <v>Rocky Mountain</v>
          </cell>
          <cell r="B1394" t="str">
            <v>Softwood</v>
          </cell>
          <cell r="C1394" t="str">
            <v>All</v>
          </cell>
          <cell r="D1394">
            <v>79</v>
          </cell>
          <cell r="E1394">
            <v>0.13900000000000001</v>
          </cell>
          <cell r="F1394">
            <v>0.24399999999999999</v>
          </cell>
          <cell r="G1394">
            <v>0.373</v>
          </cell>
          <cell r="H1394">
            <v>0.24299999999999999</v>
          </cell>
        </row>
        <row r="1395">
          <cell r="A1395" t="str">
            <v>Rocky Mountain</v>
          </cell>
          <cell r="B1395" t="str">
            <v>Softwood</v>
          </cell>
          <cell r="C1395" t="str">
            <v>All</v>
          </cell>
          <cell r="D1395">
            <v>80</v>
          </cell>
          <cell r="E1395">
            <v>0.13800000000000001</v>
          </cell>
          <cell r="F1395">
            <v>0.24399999999999999</v>
          </cell>
          <cell r="G1395">
            <v>0.373</v>
          </cell>
          <cell r="H1395">
            <v>0.24399999999999999</v>
          </cell>
        </row>
        <row r="1396">
          <cell r="A1396" t="str">
            <v>Rocky Mountain</v>
          </cell>
          <cell r="B1396" t="str">
            <v>Softwood</v>
          </cell>
          <cell r="C1396" t="str">
            <v>All</v>
          </cell>
          <cell r="D1396">
            <v>81</v>
          </cell>
          <cell r="E1396">
            <v>0.13600000000000001</v>
          </cell>
          <cell r="F1396">
            <v>0.245</v>
          </cell>
          <cell r="G1396">
            <v>0.373</v>
          </cell>
          <cell r="H1396">
            <v>0.245</v>
          </cell>
        </row>
        <row r="1397">
          <cell r="A1397" t="str">
            <v>Rocky Mountain</v>
          </cell>
          <cell r="B1397" t="str">
            <v>Softwood</v>
          </cell>
          <cell r="C1397" t="str">
            <v>All</v>
          </cell>
          <cell r="D1397">
            <v>82</v>
          </cell>
          <cell r="E1397">
            <v>0.13500000000000001</v>
          </cell>
          <cell r="F1397">
            <v>0.246</v>
          </cell>
          <cell r="G1397">
            <v>0.373</v>
          </cell>
          <cell r="H1397">
            <v>0.246</v>
          </cell>
        </row>
        <row r="1398">
          <cell r="A1398" t="str">
            <v>Rocky Mountain</v>
          </cell>
          <cell r="B1398" t="str">
            <v>Softwood</v>
          </cell>
          <cell r="C1398" t="str">
            <v>All</v>
          </cell>
          <cell r="D1398">
            <v>83</v>
          </cell>
          <cell r="E1398">
            <v>0.13300000000000001</v>
          </cell>
          <cell r="F1398">
            <v>0.246</v>
          </cell>
          <cell r="G1398">
            <v>0.373</v>
          </cell>
          <cell r="H1398">
            <v>0.247</v>
          </cell>
        </row>
        <row r="1399">
          <cell r="A1399" t="str">
            <v>Rocky Mountain</v>
          </cell>
          <cell r="B1399" t="str">
            <v>Softwood</v>
          </cell>
          <cell r="C1399" t="str">
            <v>All</v>
          </cell>
          <cell r="D1399">
            <v>84</v>
          </cell>
          <cell r="E1399">
            <v>0.13200000000000001</v>
          </cell>
          <cell r="F1399">
            <v>0.247</v>
          </cell>
          <cell r="G1399">
            <v>0.373</v>
          </cell>
          <cell r="H1399">
            <v>0.248</v>
          </cell>
        </row>
        <row r="1400">
          <cell r="A1400" t="str">
            <v>Rocky Mountain</v>
          </cell>
          <cell r="B1400" t="str">
            <v>Softwood</v>
          </cell>
          <cell r="C1400" t="str">
            <v>All</v>
          </cell>
          <cell r="D1400">
            <v>85</v>
          </cell>
          <cell r="E1400">
            <v>0.13100000000000001</v>
          </cell>
          <cell r="F1400">
            <v>0.247</v>
          </cell>
          <cell r="G1400">
            <v>0.373</v>
          </cell>
          <cell r="H1400">
            <v>0.249</v>
          </cell>
        </row>
        <row r="1401">
          <cell r="A1401" t="str">
            <v>Rocky Mountain</v>
          </cell>
          <cell r="B1401" t="str">
            <v>Softwood</v>
          </cell>
          <cell r="C1401" t="str">
            <v>All</v>
          </cell>
          <cell r="D1401">
            <v>86</v>
          </cell>
          <cell r="E1401">
            <v>0.129</v>
          </cell>
          <cell r="F1401">
            <v>0.248</v>
          </cell>
          <cell r="G1401">
            <v>0.373</v>
          </cell>
          <cell r="H1401">
            <v>0.249</v>
          </cell>
        </row>
        <row r="1402">
          <cell r="A1402" t="str">
            <v>Rocky Mountain</v>
          </cell>
          <cell r="B1402" t="str">
            <v>Softwood</v>
          </cell>
          <cell r="C1402" t="str">
            <v>All</v>
          </cell>
          <cell r="D1402">
            <v>87</v>
          </cell>
          <cell r="E1402">
            <v>0.128</v>
          </cell>
          <cell r="F1402">
            <v>0.248</v>
          </cell>
          <cell r="G1402">
            <v>0.373</v>
          </cell>
          <cell r="H1402">
            <v>0.25</v>
          </cell>
        </row>
        <row r="1403">
          <cell r="A1403" t="str">
            <v>Rocky Mountain</v>
          </cell>
          <cell r="B1403" t="str">
            <v>Softwood</v>
          </cell>
          <cell r="C1403" t="str">
            <v>All</v>
          </cell>
          <cell r="D1403">
            <v>88</v>
          </cell>
          <cell r="E1403">
            <v>0.127</v>
          </cell>
          <cell r="F1403">
            <v>0.249</v>
          </cell>
          <cell r="G1403">
            <v>0.373</v>
          </cell>
          <cell r="H1403">
            <v>0.251</v>
          </cell>
        </row>
        <row r="1404">
          <cell r="A1404" t="str">
            <v>Rocky Mountain</v>
          </cell>
          <cell r="B1404" t="str">
            <v>Softwood</v>
          </cell>
          <cell r="C1404" t="str">
            <v>All</v>
          </cell>
          <cell r="D1404">
            <v>89</v>
          </cell>
          <cell r="E1404">
            <v>0.125</v>
          </cell>
          <cell r="F1404">
            <v>0.249</v>
          </cell>
          <cell r="G1404">
            <v>0.373</v>
          </cell>
          <cell r="H1404">
            <v>0.252</v>
          </cell>
        </row>
        <row r="1405">
          <cell r="A1405" t="str">
            <v>Rocky Mountain</v>
          </cell>
          <cell r="B1405" t="str">
            <v>Softwood</v>
          </cell>
          <cell r="C1405" t="str">
            <v>All</v>
          </cell>
          <cell r="D1405">
            <v>90</v>
          </cell>
          <cell r="E1405">
            <v>0.124</v>
          </cell>
          <cell r="F1405">
            <v>0.25</v>
          </cell>
          <cell r="G1405">
            <v>0.373</v>
          </cell>
          <cell r="H1405">
            <v>0.253</v>
          </cell>
        </row>
        <row r="1406">
          <cell r="A1406" t="str">
            <v>Rocky Mountain</v>
          </cell>
          <cell r="B1406" t="str">
            <v>Softwood</v>
          </cell>
          <cell r="C1406" t="str">
            <v>All</v>
          </cell>
          <cell r="D1406">
            <v>91</v>
          </cell>
          <cell r="E1406">
            <v>0.123</v>
          </cell>
          <cell r="F1406">
            <v>0.251</v>
          </cell>
          <cell r="G1406">
            <v>0.373</v>
          </cell>
          <cell r="H1406">
            <v>0.253</v>
          </cell>
        </row>
        <row r="1407">
          <cell r="A1407" t="str">
            <v>Rocky Mountain</v>
          </cell>
          <cell r="B1407" t="str">
            <v>Softwood</v>
          </cell>
          <cell r="C1407" t="str">
            <v>All</v>
          </cell>
          <cell r="D1407">
            <v>92</v>
          </cell>
          <cell r="E1407">
            <v>0.121</v>
          </cell>
          <cell r="F1407">
            <v>0.251</v>
          </cell>
          <cell r="G1407">
            <v>0.373</v>
          </cell>
          <cell r="H1407">
            <v>0.254</v>
          </cell>
        </row>
        <row r="1408">
          <cell r="A1408" t="str">
            <v>Rocky Mountain</v>
          </cell>
          <cell r="B1408" t="str">
            <v>Softwood</v>
          </cell>
          <cell r="C1408" t="str">
            <v>All</v>
          </cell>
          <cell r="D1408">
            <v>93</v>
          </cell>
          <cell r="E1408">
            <v>0.12</v>
          </cell>
          <cell r="F1408">
            <v>0.252</v>
          </cell>
          <cell r="G1408">
            <v>0.373</v>
          </cell>
          <cell r="H1408">
            <v>0.255</v>
          </cell>
        </row>
        <row r="1409">
          <cell r="A1409" t="str">
            <v>Rocky Mountain</v>
          </cell>
          <cell r="B1409" t="str">
            <v>Softwood</v>
          </cell>
          <cell r="C1409" t="str">
            <v>All</v>
          </cell>
          <cell r="D1409">
            <v>94</v>
          </cell>
          <cell r="E1409">
            <v>0.11899999999999999</v>
          </cell>
          <cell r="F1409">
            <v>0.252</v>
          </cell>
          <cell r="G1409">
            <v>0.373</v>
          </cell>
          <cell r="H1409">
            <v>0.25600000000000001</v>
          </cell>
        </row>
        <row r="1410">
          <cell r="A1410" t="str">
            <v>Rocky Mountain</v>
          </cell>
          <cell r="B1410" t="str">
            <v>Softwood</v>
          </cell>
          <cell r="C1410" t="str">
            <v>All</v>
          </cell>
          <cell r="D1410">
            <v>95</v>
          </cell>
          <cell r="E1410">
            <v>0.11799999999999999</v>
          </cell>
          <cell r="F1410">
            <v>0.253</v>
          </cell>
          <cell r="G1410">
            <v>0.373</v>
          </cell>
          <cell r="H1410">
            <v>0.25600000000000001</v>
          </cell>
        </row>
        <row r="1411">
          <cell r="A1411" t="str">
            <v>Rocky Mountain</v>
          </cell>
          <cell r="B1411" t="str">
            <v>Softwood</v>
          </cell>
          <cell r="C1411" t="str">
            <v>All</v>
          </cell>
          <cell r="D1411">
            <v>96</v>
          </cell>
          <cell r="E1411">
            <v>0.11700000000000001</v>
          </cell>
          <cell r="F1411">
            <v>0.253</v>
          </cell>
          <cell r="G1411">
            <v>0.373</v>
          </cell>
          <cell r="H1411">
            <v>0.25700000000000001</v>
          </cell>
        </row>
        <row r="1412">
          <cell r="A1412" t="str">
            <v>Rocky Mountain</v>
          </cell>
          <cell r="B1412" t="str">
            <v>Softwood</v>
          </cell>
          <cell r="C1412" t="str">
            <v>All</v>
          </cell>
          <cell r="D1412">
            <v>97</v>
          </cell>
          <cell r="E1412">
            <v>0.11600000000000001</v>
          </cell>
          <cell r="F1412">
            <v>0.254</v>
          </cell>
          <cell r="G1412">
            <v>0.373</v>
          </cell>
          <cell r="H1412">
            <v>0.25800000000000001</v>
          </cell>
        </row>
        <row r="1413">
          <cell r="A1413" t="str">
            <v>Rocky Mountain</v>
          </cell>
          <cell r="B1413" t="str">
            <v>Softwood</v>
          </cell>
          <cell r="C1413" t="str">
            <v>All</v>
          </cell>
          <cell r="D1413">
            <v>98</v>
          </cell>
          <cell r="E1413">
            <v>0.114</v>
          </cell>
          <cell r="F1413">
            <v>0.254</v>
          </cell>
          <cell r="G1413">
            <v>0.373</v>
          </cell>
          <cell r="H1413">
            <v>0.25800000000000001</v>
          </cell>
        </row>
        <row r="1414">
          <cell r="A1414" t="str">
            <v>Rocky Mountain</v>
          </cell>
          <cell r="B1414" t="str">
            <v>Softwood</v>
          </cell>
          <cell r="C1414" t="str">
            <v>All</v>
          </cell>
          <cell r="D1414">
            <v>99</v>
          </cell>
          <cell r="E1414">
            <v>0.113</v>
          </cell>
          <cell r="F1414">
            <v>0.254</v>
          </cell>
          <cell r="G1414">
            <v>0.373</v>
          </cell>
          <cell r="H1414">
            <v>0.25900000000000001</v>
          </cell>
        </row>
        <row r="1415">
          <cell r="A1415" t="str">
            <v>Rocky Mountain</v>
          </cell>
          <cell r="B1415" t="str">
            <v>Softwood</v>
          </cell>
          <cell r="C1415" t="str">
            <v>All</v>
          </cell>
          <cell r="D1415">
            <v>100</v>
          </cell>
          <cell r="E1415">
            <v>0.112</v>
          </cell>
          <cell r="F1415">
            <v>0.255</v>
          </cell>
          <cell r="G1415">
            <v>0.373</v>
          </cell>
          <cell r="H1415">
            <v>0.26</v>
          </cell>
        </row>
        <row r="1416">
          <cell r="A1416" t="str">
            <v>South Central</v>
          </cell>
          <cell r="B1416" t="str">
            <v>Softwood</v>
          </cell>
          <cell r="C1416" t="str">
            <v>Saw log</v>
          </cell>
          <cell r="D1416">
            <v>0</v>
          </cell>
          <cell r="E1416">
            <v>0.629</v>
          </cell>
          <cell r="F1416">
            <v>0</v>
          </cell>
          <cell r="G1416">
            <v>0.22800000000000001</v>
          </cell>
          <cell r="H1416">
            <v>0.14299999999999999</v>
          </cell>
        </row>
        <row r="1417">
          <cell r="A1417" t="str">
            <v>South Central</v>
          </cell>
          <cell r="B1417" t="str">
            <v>Softwood</v>
          </cell>
          <cell r="C1417" t="str">
            <v>Saw log</v>
          </cell>
          <cell r="D1417">
            <v>1</v>
          </cell>
          <cell r="E1417">
            <v>0.59399999999999997</v>
          </cell>
          <cell r="F1417">
            <v>1.6E-2</v>
          </cell>
          <cell r="G1417">
            <v>0.23699999999999999</v>
          </cell>
          <cell r="H1417">
            <v>0.153</v>
          </cell>
        </row>
        <row r="1418">
          <cell r="A1418" t="str">
            <v>South Central</v>
          </cell>
          <cell r="B1418" t="str">
            <v>Softwood</v>
          </cell>
          <cell r="C1418" t="str">
            <v>Saw log</v>
          </cell>
          <cell r="D1418">
            <v>2</v>
          </cell>
          <cell r="E1418">
            <v>0.56299999999999994</v>
          </cell>
          <cell r="F1418">
            <v>0.03</v>
          </cell>
          <cell r="G1418">
            <v>0.246</v>
          </cell>
          <cell r="H1418">
            <v>0.16</v>
          </cell>
        </row>
        <row r="1419">
          <cell r="A1419" t="str">
            <v>South Central</v>
          </cell>
          <cell r="B1419" t="str">
            <v>Softwood</v>
          </cell>
          <cell r="C1419" t="str">
            <v>Saw log</v>
          </cell>
          <cell r="D1419">
            <v>3</v>
          </cell>
          <cell r="E1419">
            <v>0.53600000000000003</v>
          </cell>
          <cell r="F1419">
            <v>4.2999999999999997E-2</v>
          </cell>
          <cell r="G1419">
            <v>0.254</v>
          </cell>
          <cell r="H1419">
            <v>0.16700000000000001</v>
          </cell>
        </row>
        <row r="1420">
          <cell r="A1420" t="str">
            <v>South Central</v>
          </cell>
          <cell r="B1420" t="str">
            <v>Softwood</v>
          </cell>
          <cell r="C1420" t="str">
            <v>Saw log</v>
          </cell>
          <cell r="D1420">
            <v>4</v>
          </cell>
          <cell r="E1420">
            <v>0.51100000000000001</v>
          </cell>
          <cell r="F1420">
            <v>5.5E-2</v>
          </cell>
          <cell r="G1420">
            <v>0.26100000000000001</v>
          </cell>
          <cell r="H1420">
            <v>0.17399999999999999</v>
          </cell>
        </row>
        <row r="1421">
          <cell r="A1421" t="str">
            <v>South Central</v>
          </cell>
          <cell r="B1421" t="str">
            <v>Softwood</v>
          </cell>
          <cell r="C1421" t="str">
            <v>Saw log</v>
          </cell>
          <cell r="D1421">
            <v>5</v>
          </cell>
          <cell r="E1421">
            <v>0.48899999999999999</v>
          </cell>
          <cell r="F1421">
            <v>6.5000000000000002E-2</v>
          </cell>
          <cell r="G1421">
            <v>0.26700000000000002</v>
          </cell>
          <cell r="H1421">
            <v>0.17899999999999999</v>
          </cell>
        </row>
        <row r="1422">
          <cell r="A1422" t="str">
            <v>South Central</v>
          </cell>
          <cell r="B1422" t="str">
            <v>Softwood</v>
          </cell>
          <cell r="C1422" t="str">
            <v>Saw log</v>
          </cell>
          <cell r="D1422">
            <v>6</v>
          </cell>
          <cell r="E1422">
            <v>0.46899999999999997</v>
          </cell>
          <cell r="F1422">
            <v>7.3999999999999996E-2</v>
          </cell>
          <cell r="G1422">
            <v>0.27200000000000002</v>
          </cell>
          <cell r="H1422">
            <v>0.184</v>
          </cell>
        </row>
        <row r="1423">
          <cell r="A1423" t="str">
            <v>South Central</v>
          </cell>
          <cell r="B1423" t="str">
            <v>Softwood</v>
          </cell>
          <cell r="C1423" t="str">
            <v>Saw log</v>
          </cell>
          <cell r="D1423">
            <v>7</v>
          </cell>
          <cell r="E1423">
            <v>0.45100000000000001</v>
          </cell>
          <cell r="F1423">
            <v>8.3000000000000004E-2</v>
          </cell>
          <cell r="G1423">
            <v>0.27700000000000002</v>
          </cell>
          <cell r="H1423">
            <v>0.189</v>
          </cell>
        </row>
        <row r="1424">
          <cell r="A1424" t="str">
            <v>South Central</v>
          </cell>
          <cell r="B1424" t="str">
            <v>Softwood</v>
          </cell>
          <cell r="C1424" t="str">
            <v>Saw log</v>
          </cell>
          <cell r="D1424">
            <v>8</v>
          </cell>
          <cell r="E1424">
            <v>0.433</v>
          </cell>
          <cell r="F1424">
            <v>0.09</v>
          </cell>
          <cell r="G1424">
            <v>0.28199999999999997</v>
          </cell>
          <cell r="H1424">
            <v>0.19400000000000001</v>
          </cell>
        </row>
        <row r="1425">
          <cell r="A1425" t="str">
            <v>South Central</v>
          </cell>
          <cell r="B1425" t="str">
            <v>Softwood</v>
          </cell>
          <cell r="C1425" t="str">
            <v>Saw log</v>
          </cell>
          <cell r="D1425">
            <v>9</v>
          </cell>
          <cell r="E1425">
            <v>0.41699999999999998</v>
          </cell>
          <cell r="F1425">
            <v>9.8000000000000004E-2</v>
          </cell>
          <cell r="G1425">
            <v>0.28699999999999998</v>
          </cell>
          <cell r="H1425">
            <v>0.19900000000000001</v>
          </cell>
        </row>
        <row r="1426">
          <cell r="A1426" t="str">
            <v>South Central</v>
          </cell>
          <cell r="B1426" t="str">
            <v>Softwood</v>
          </cell>
          <cell r="C1426" t="str">
            <v>Saw log</v>
          </cell>
          <cell r="D1426">
            <v>10</v>
          </cell>
          <cell r="E1426">
            <v>0.40200000000000002</v>
          </cell>
          <cell r="F1426">
            <v>0.104</v>
          </cell>
          <cell r="G1426">
            <v>0.29099999999999998</v>
          </cell>
          <cell r="H1426">
            <v>0.20300000000000001</v>
          </cell>
        </row>
        <row r="1427">
          <cell r="A1427" t="str">
            <v>South Central</v>
          </cell>
          <cell r="B1427" t="str">
            <v>Softwood</v>
          </cell>
          <cell r="C1427" t="str">
            <v>Saw log</v>
          </cell>
          <cell r="D1427">
            <v>11</v>
          </cell>
          <cell r="E1427">
            <v>0.38900000000000001</v>
          </cell>
          <cell r="F1427">
            <v>0.11</v>
          </cell>
          <cell r="G1427">
            <v>0.29499999999999998</v>
          </cell>
          <cell r="H1427">
            <v>0.20699999999999999</v>
          </cell>
        </row>
        <row r="1428">
          <cell r="A1428" t="str">
            <v>South Central</v>
          </cell>
          <cell r="B1428" t="str">
            <v>Softwood</v>
          </cell>
          <cell r="C1428" t="str">
            <v>Saw log</v>
          </cell>
          <cell r="D1428">
            <v>12</v>
          </cell>
          <cell r="E1428">
            <v>0.377</v>
          </cell>
          <cell r="F1428">
            <v>0.11600000000000001</v>
          </cell>
          <cell r="G1428">
            <v>0.29799999999999999</v>
          </cell>
          <cell r="H1428">
            <v>0.21</v>
          </cell>
        </row>
        <row r="1429">
          <cell r="A1429" t="str">
            <v>South Central</v>
          </cell>
          <cell r="B1429" t="str">
            <v>Softwood</v>
          </cell>
          <cell r="C1429" t="str">
            <v>Saw log</v>
          </cell>
          <cell r="D1429">
            <v>13</v>
          </cell>
          <cell r="E1429">
            <v>0.36599999999999999</v>
          </cell>
          <cell r="F1429">
            <v>0.12</v>
          </cell>
          <cell r="G1429">
            <v>0.3</v>
          </cell>
          <cell r="H1429">
            <v>0.21299999999999999</v>
          </cell>
        </row>
        <row r="1430">
          <cell r="A1430" t="str">
            <v>South Central</v>
          </cell>
          <cell r="B1430" t="str">
            <v>Softwood</v>
          </cell>
          <cell r="C1430" t="str">
            <v>Saw log</v>
          </cell>
          <cell r="D1430">
            <v>14</v>
          </cell>
          <cell r="E1430">
            <v>0.35599999999999998</v>
          </cell>
          <cell r="F1430">
            <v>0.125</v>
          </cell>
          <cell r="G1430">
            <v>0.30299999999999999</v>
          </cell>
          <cell r="H1430">
            <v>0.216</v>
          </cell>
        </row>
        <row r="1431">
          <cell r="A1431" t="str">
            <v>South Central</v>
          </cell>
          <cell r="B1431" t="str">
            <v>Softwood</v>
          </cell>
          <cell r="C1431" t="str">
            <v>Saw log</v>
          </cell>
          <cell r="D1431">
            <v>15</v>
          </cell>
          <cell r="E1431">
            <v>0.34699999999999998</v>
          </cell>
          <cell r="F1431">
            <v>0.129</v>
          </cell>
          <cell r="G1431">
            <v>0.30499999999999999</v>
          </cell>
          <cell r="H1431">
            <v>0.219</v>
          </cell>
        </row>
        <row r="1432">
          <cell r="A1432" t="str">
            <v>South Central</v>
          </cell>
          <cell r="B1432" t="str">
            <v>Softwood</v>
          </cell>
          <cell r="C1432" t="str">
            <v>Saw log</v>
          </cell>
          <cell r="D1432">
            <v>16</v>
          </cell>
          <cell r="E1432">
            <v>0.33900000000000002</v>
          </cell>
          <cell r="F1432">
            <v>0.13200000000000001</v>
          </cell>
          <cell r="G1432">
            <v>0.307</v>
          </cell>
          <cell r="H1432">
            <v>0.222</v>
          </cell>
        </row>
        <row r="1433">
          <cell r="A1433" t="str">
            <v>South Central</v>
          </cell>
          <cell r="B1433" t="str">
            <v>Softwood</v>
          </cell>
          <cell r="C1433" t="str">
            <v>Saw log</v>
          </cell>
          <cell r="D1433">
            <v>17</v>
          </cell>
          <cell r="E1433">
            <v>0.33100000000000002</v>
          </cell>
          <cell r="F1433">
            <v>0.13600000000000001</v>
          </cell>
          <cell r="G1433">
            <v>0.309</v>
          </cell>
          <cell r="H1433">
            <v>0.224</v>
          </cell>
        </row>
        <row r="1434">
          <cell r="A1434" t="str">
            <v>South Central</v>
          </cell>
          <cell r="B1434" t="str">
            <v>Softwood</v>
          </cell>
          <cell r="C1434" t="str">
            <v>Saw log</v>
          </cell>
          <cell r="D1434">
            <v>18</v>
          </cell>
          <cell r="E1434">
            <v>0.32400000000000001</v>
          </cell>
          <cell r="F1434">
            <v>0.13900000000000001</v>
          </cell>
          <cell r="G1434">
            <v>0.311</v>
          </cell>
          <cell r="H1434">
            <v>0.22700000000000001</v>
          </cell>
        </row>
        <row r="1435">
          <cell r="A1435" t="str">
            <v>South Central</v>
          </cell>
          <cell r="B1435" t="str">
            <v>Softwood</v>
          </cell>
          <cell r="C1435" t="str">
            <v>Saw log</v>
          </cell>
          <cell r="D1435">
            <v>19</v>
          </cell>
          <cell r="E1435">
            <v>0.317</v>
          </cell>
          <cell r="F1435">
            <v>0.14199999999999999</v>
          </cell>
          <cell r="G1435">
            <v>0.312</v>
          </cell>
          <cell r="H1435">
            <v>0.22900000000000001</v>
          </cell>
        </row>
        <row r="1436">
          <cell r="A1436" t="str">
            <v>South Central</v>
          </cell>
          <cell r="B1436" t="str">
            <v>Softwood</v>
          </cell>
          <cell r="C1436" t="str">
            <v>Saw log</v>
          </cell>
          <cell r="D1436">
            <v>20</v>
          </cell>
          <cell r="E1436">
            <v>0.31</v>
          </cell>
          <cell r="F1436">
            <v>0.14499999999999999</v>
          </cell>
          <cell r="G1436">
            <v>0.314</v>
          </cell>
          <cell r="H1436">
            <v>0.23100000000000001</v>
          </cell>
        </row>
        <row r="1437">
          <cell r="A1437" t="str">
            <v>South Central</v>
          </cell>
          <cell r="B1437" t="str">
            <v>Softwood</v>
          </cell>
          <cell r="C1437" t="str">
            <v>Saw log</v>
          </cell>
          <cell r="D1437">
            <v>21</v>
          </cell>
          <cell r="E1437">
            <v>0.30399999999999999</v>
          </cell>
          <cell r="F1437">
            <v>0.14699999999999999</v>
          </cell>
          <cell r="G1437">
            <v>0.315</v>
          </cell>
          <cell r="H1437">
            <v>0.23400000000000001</v>
          </cell>
        </row>
        <row r="1438">
          <cell r="A1438" t="str">
            <v>South Central</v>
          </cell>
          <cell r="B1438" t="str">
            <v>Softwood</v>
          </cell>
          <cell r="C1438" t="str">
            <v>Saw log</v>
          </cell>
          <cell r="D1438">
            <v>22</v>
          </cell>
          <cell r="E1438">
            <v>0.29799999999999999</v>
          </cell>
          <cell r="F1438">
            <v>0.15</v>
          </cell>
          <cell r="G1438">
            <v>0.317</v>
          </cell>
          <cell r="H1438">
            <v>0.23599999999999999</v>
          </cell>
        </row>
        <row r="1439">
          <cell r="A1439" t="str">
            <v>South Central</v>
          </cell>
          <cell r="B1439" t="str">
            <v>Softwood</v>
          </cell>
          <cell r="C1439" t="str">
            <v>Saw log</v>
          </cell>
          <cell r="D1439">
            <v>23</v>
          </cell>
          <cell r="E1439">
            <v>0.29199999999999998</v>
          </cell>
          <cell r="F1439">
            <v>0.152</v>
          </cell>
          <cell r="G1439">
            <v>0.318</v>
          </cell>
          <cell r="H1439">
            <v>0.23799999999999999</v>
          </cell>
        </row>
        <row r="1440">
          <cell r="A1440" t="str">
            <v>South Central</v>
          </cell>
          <cell r="B1440" t="str">
            <v>Softwood</v>
          </cell>
          <cell r="C1440" t="str">
            <v>Saw log</v>
          </cell>
          <cell r="D1440">
            <v>24</v>
          </cell>
          <cell r="E1440">
            <v>0.28699999999999998</v>
          </cell>
          <cell r="F1440">
            <v>0.154</v>
          </cell>
          <cell r="G1440">
            <v>0.31900000000000001</v>
          </cell>
          <cell r="H1440">
            <v>0.24</v>
          </cell>
        </row>
        <row r="1441">
          <cell r="A1441" t="str">
            <v>South Central</v>
          </cell>
          <cell r="B1441" t="str">
            <v>Softwood</v>
          </cell>
          <cell r="C1441" t="str">
            <v>Saw log</v>
          </cell>
          <cell r="D1441">
            <v>25</v>
          </cell>
          <cell r="E1441">
            <v>0.28199999999999997</v>
          </cell>
          <cell r="F1441">
            <v>0.156</v>
          </cell>
          <cell r="G1441">
            <v>0.32</v>
          </cell>
          <cell r="H1441">
            <v>0.24199999999999999</v>
          </cell>
        </row>
        <row r="1442">
          <cell r="A1442" t="str">
            <v>South Central</v>
          </cell>
          <cell r="B1442" t="str">
            <v>Softwood</v>
          </cell>
          <cell r="C1442" t="str">
            <v>Saw log</v>
          </cell>
          <cell r="D1442">
            <v>26</v>
          </cell>
          <cell r="E1442">
            <v>0.27700000000000002</v>
          </cell>
          <cell r="F1442">
            <v>0.158</v>
          </cell>
          <cell r="G1442">
            <v>0.32100000000000001</v>
          </cell>
          <cell r="H1442">
            <v>0.24399999999999999</v>
          </cell>
        </row>
        <row r="1443">
          <cell r="A1443" t="str">
            <v>South Central</v>
          </cell>
          <cell r="B1443" t="str">
            <v>Softwood</v>
          </cell>
          <cell r="C1443" t="str">
            <v>Saw log</v>
          </cell>
          <cell r="D1443">
            <v>27</v>
          </cell>
          <cell r="E1443">
            <v>0.27200000000000002</v>
          </cell>
          <cell r="F1443">
            <v>0.16</v>
          </cell>
          <cell r="G1443">
            <v>0.32200000000000001</v>
          </cell>
          <cell r="H1443">
            <v>0.245</v>
          </cell>
        </row>
        <row r="1444">
          <cell r="A1444" t="str">
            <v>South Central</v>
          </cell>
          <cell r="B1444" t="str">
            <v>Softwood</v>
          </cell>
          <cell r="C1444" t="str">
            <v>Saw log</v>
          </cell>
          <cell r="D1444">
            <v>28</v>
          </cell>
          <cell r="E1444">
            <v>0.26700000000000002</v>
          </cell>
          <cell r="F1444">
            <v>0.16200000000000001</v>
          </cell>
          <cell r="G1444">
            <v>0.32300000000000001</v>
          </cell>
          <cell r="H1444">
            <v>0.247</v>
          </cell>
        </row>
        <row r="1445">
          <cell r="A1445" t="str">
            <v>South Central</v>
          </cell>
          <cell r="B1445" t="str">
            <v>Softwood</v>
          </cell>
          <cell r="C1445" t="str">
            <v>Saw log</v>
          </cell>
          <cell r="D1445">
            <v>29</v>
          </cell>
          <cell r="E1445">
            <v>0.26300000000000001</v>
          </cell>
          <cell r="F1445">
            <v>0.16400000000000001</v>
          </cell>
          <cell r="G1445">
            <v>0.32400000000000001</v>
          </cell>
          <cell r="H1445">
            <v>0.249</v>
          </cell>
        </row>
        <row r="1446">
          <cell r="A1446" t="str">
            <v>South Central</v>
          </cell>
          <cell r="B1446" t="str">
            <v>Softwood</v>
          </cell>
          <cell r="C1446" t="str">
            <v>Saw log</v>
          </cell>
          <cell r="D1446">
            <v>30</v>
          </cell>
          <cell r="E1446">
            <v>0.25800000000000001</v>
          </cell>
          <cell r="F1446">
            <v>0.16600000000000001</v>
          </cell>
          <cell r="G1446">
            <v>0.32500000000000001</v>
          </cell>
          <cell r="H1446">
            <v>0.251</v>
          </cell>
        </row>
        <row r="1447">
          <cell r="A1447" t="str">
            <v>South Central</v>
          </cell>
          <cell r="B1447" t="str">
            <v>Softwood</v>
          </cell>
          <cell r="C1447" t="str">
            <v>Saw log</v>
          </cell>
          <cell r="D1447">
            <v>31</v>
          </cell>
          <cell r="E1447">
            <v>0.254</v>
          </cell>
          <cell r="F1447">
            <v>0.16700000000000001</v>
          </cell>
          <cell r="G1447">
            <v>0.32600000000000001</v>
          </cell>
          <cell r="H1447">
            <v>0.253</v>
          </cell>
        </row>
        <row r="1448">
          <cell r="A1448" t="str">
            <v>South Central</v>
          </cell>
          <cell r="B1448" t="str">
            <v>Softwood</v>
          </cell>
          <cell r="C1448" t="str">
            <v>Saw log</v>
          </cell>
          <cell r="D1448">
            <v>32</v>
          </cell>
          <cell r="E1448">
            <v>0.25</v>
          </cell>
          <cell r="F1448">
            <v>0.16900000000000001</v>
          </cell>
          <cell r="G1448">
            <v>0.32700000000000001</v>
          </cell>
          <cell r="H1448">
            <v>0.254</v>
          </cell>
        </row>
        <row r="1449">
          <cell r="A1449" t="str">
            <v>South Central</v>
          </cell>
          <cell r="B1449" t="str">
            <v>Softwood</v>
          </cell>
          <cell r="C1449" t="str">
            <v>Saw log</v>
          </cell>
          <cell r="D1449">
            <v>33</v>
          </cell>
          <cell r="E1449">
            <v>0.246</v>
          </cell>
          <cell r="F1449">
            <v>0.17100000000000001</v>
          </cell>
          <cell r="G1449">
            <v>0.32700000000000001</v>
          </cell>
          <cell r="H1449">
            <v>0.25600000000000001</v>
          </cell>
        </row>
        <row r="1450">
          <cell r="A1450" t="str">
            <v>South Central</v>
          </cell>
          <cell r="B1450" t="str">
            <v>Softwood</v>
          </cell>
          <cell r="C1450" t="str">
            <v>Saw log</v>
          </cell>
          <cell r="D1450">
            <v>34</v>
          </cell>
          <cell r="E1450">
            <v>0.24199999999999999</v>
          </cell>
          <cell r="F1450">
            <v>0.17199999999999999</v>
          </cell>
          <cell r="G1450">
            <v>0.32800000000000001</v>
          </cell>
          <cell r="H1450">
            <v>0.25800000000000001</v>
          </cell>
        </row>
        <row r="1451">
          <cell r="A1451" t="str">
            <v>South Central</v>
          </cell>
          <cell r="B1451" t="str">
            <v>Softwood</v>
          </cell>
          <cell r="C1451" t="str">
            <v>Saw log</v>
          </cell>
          <cell r="D1451">
            <v>35</v>
          </cell>
          <cell r="E1451">
            <v>0.23799999999999999</v>
          </cell>
          <cell r="F1451">
            <v>0.17299999999999999</v>
          </cell>
          <cell r="G1451">
            <v>0.32900000000000001</v>
          </cell>
          <cell r="H1451">
            <v>0.25900000000000001</v>
          </cell>
        </row>
        <row r="1452">
          <cell r="A1452" t="str">
            <v>South Central</v>
          </cell>
          <cell r="B1452" t="str">
            <v>Softwood</v>
          </cell>
          <cell r="C1452" t="str">
            <v>Saw log</v>
          </cell>
          <cell r="D1452">
            <v>36</v>
          </cell>
          <cell r="E1452">
            <v>0.23499999999999999</v>
          </cell>
          <cell r="F1452">
            <v>0.17499999999999999</v>
          </cell>
          <cell r="G1452">
            <v>0.33</v>
          </cell>
          <cell r="H1452">
            <v>0.26100000000000001</v>
          </cell>
        </row>
        <row r="1453">
          <cell r="A1453" t="str">
            <v>South Central</v>
          </cell>
          <cell r="B1453" t="str">
            <v>Softwood</v>
          </cell>
          <cell r="C1453" t="str">
            <v>Saw log</v>
          </cell>
          <cell r="D1453">
            <v>37</v>
          </cell>
          <cell r="E1453">
            <v>0.23100000000000001</v>
          </cell>
          <cell r="F1453">
            <v>0.17599999999999999</v>
          </cell>
          <cell r="G1453">
            <v>0.33</v>
          </cell>
          <cell r="H1453">
            <v>0.26200000000000001</v>
          </cell>
        </row>
        <row r="1454">
          <cell r="A1454" t="str">
            <v>South Central</v>
          </cell>
          <cell r="B1454" t="str">
            <v>Softwood</v>
          </cell>
          <cell r="C1454" t="str">
            <v>Saw log</v>
          </cell>
          <cell r="D1454">
            <v>38</v>
          </cell>
          <cell r="E1454">
            <v>0.22800000000000001</v>
          </cell>
          <cell r="F1454">
            <v>0.17799999999999999</v>
          </cell>
          <cell r="G1454">
            <v>0.33100000000000002</v>
          </cell>
          <cell r="H1454">
            <v>0.26400000000000001</v>
          </cell>
        </row>
        <row r="1455">
          <cell r="A1455" t="str">
            <v>South Central</v>
          </cell>
          <cell r="B1455" t="str">
            <v>Softwood</v>
          </cell>
          <cell r="C1455" t="str">
            <v>Saw log</v>
          </cell>
          <cell r="D1455">
            <v>39</v>
          </cell>
          <cell r="E1455">
            <v>0.224</v>
          </cell>
          <cell r="F1455">
            <v>0.17899999999999999</v>
          </cell>
          <cell r="G1455">
            <v>0.33100000000000002</v>
          </cell>
          <cell r="H1455">
            <v>0.26500000000000001</v>
          </cell>
        </row>
        <row r="1456">
          <cell r="A1456" t="str">
            <v>South Central</v>
          </cell>
          <cell r="B1456" t="str">
            <v>Softwood</v>
          </cell>
          <cell r="C1456" t="str">
            <v>Saw log</v>
          </cell>
          <cell r="D1456">
            <v>40</v>
          </cell>
          <cell r="E1456">
            <v>0.221</v>
          </cell>
          <cell r="F1456">
            <v>0.18</v>
          </cell>
          <cell r="G1456">
            <v>0.33200000000000002</v>
          </cell>
          <cell r="H1456">
            <v>0.26700000000000002</v>
          </cell>
        </row>
        <row r="1457">
          <cell r="A1457" t="str">
            <v>South Central</v>
          </cell>
          <cell r="B1457" t="str">
            <v>Softwood</v>
          </cell>
          <cell r="C1457" t="str">
            <v>Saw log</v>
          </cell>
          <cell r="D1457">
            <v>41</v>
          </cell>
          <cell r="E1457">
            <v>0.218</v>
          </cell>
          <cell r="F1457">
            <v>0.18099999999999999</v>
          </cell>
          <cell r="G1457">
            <v>0.33300000000000002</v>
          </cell>
          <cell r="H1457">
            <v>0.26800000000000002</v>
          </cell>
        </row>
        <row r="1458">
          <cell r="A1458" t="str">
            <v>South Central</v>
          </cell>
          <cell r="B1458" t="str">
            <v>Softwood</v>
          </cell>
          <cell r="C1458" t="str">
            <v>Saw log</v>
          </cell>
          <cell r="D1458">
            <v>42</v>
          </cell>
          <cell r="E1458">
            <v>0.215</v>
          </cell>
          <cell r="F1458">
            <v>0.182</v>
          </cell>
          <cell r="G1458">
            <v>0.33300000000000002</v>
          </cell>
          <cell r="H1458">
            <v>0.27</v>
          </cell>
        </row>
        <row r="1459">
          <cell r="A1459" t="str">
            <v>South Central</v>
          </cell>
          <cell r="B1459" t="str">
            <v>Softwood</v>
          </cell>
          <cell r="C1459" t="str">
            <v>Saw log</v>
          </cell>
          <cell r="D1459">
            <v>43</v>
          </cell>
          <cell r="E1459">
            <v>0.21199999999999999</v>
          </cell>
          <cell r="F1459">
            <v>0.184</v>
          </cell>
          <cell r="G1459">
            <v>0.33400000000000002</v>
          </cell>
          <cell r="H1459">
            <v>0.27100000000000002</v>
          </cell>
        </row>
        <row r="1460">
          <cell r="A1460" t="str">
            <v>South Central</v>
          </cell>
          <cell r="B1460" t="str">
            <v>Softwood</v>
          </cell>
          <cell r="C1460" t="str">
            <v>Saw log</v>
          </cell>
          <cell r="D1460">
            <v>44</v>
          </cell>
          <cell r="E1460">
            <v>0.20899999999999999</v>
          </cell>
          <cell r="F1460">
            <v>0.185</v>
          </cell>
          <cell r="G1460">
            <v>0.33400000000000002</v>
          </cell>
          <cell r="H1460">
            <v>0.27200000000000002</v>
          </cell>
        </row>
        <row r="1461">
          <cell r="A1461" t="str">
            <v>South Central</v>
          </cell>
          <cell r="B1461" t="str">
            <v>Softwood</v>
          </cell>
          <cell r="C1461" t="str">
            <v>Saw log</v>
          </cell>
          <cell r="D1461">
            <v>45</v>
          </cell>
          <cell r="E1461">
            <v>0.20599999999999999</v>
          </cell>
          <cell r="F1461">
            <v>0.186</v>
          </cell>
          <cell r="G1461">
            <v>0.33400000000000002</v>
          </cell>
          <cell r="H1461">
            <v>0.27400000000000002</v>
          </cell>
        </row>
        <row r="1462">
          <cell r="A1462" t="str">
            <v>South Central</v>
          </cell>
          <cell r="B1462" t="str">
            <v>Softwood</v>
          </cell>
          <cell r="C1462" t="str">
            <v>Saw log</v>
          </cell>
          <cell r="D1462">
            <v>46</v>
          </cell>
          <cell r="E1462">
            <v>0.20300000000000001</v>
          </cell>
          <cell r="F1462">
            <v>0.187</v>
          </cell>
          <cell r="G1462">
            <v>0.33500000000000002</v>
          </cell>
          <cell r="H1462">
            <v>0.27500000000000002</v>
          </cell>
        </row>
        <row r="1463">
          <cell r="A1463" t="str">
            <v>South Central</v>
          </cell>
          <cell r="B1463" t="str">
            <v>Softwood</v>
          </cell>
          <cell r="C1463" t="str">
            <v>Saw log</v>
          </cell>
          <cell r="D1463">
            <v>47</v>
          </cell>
          <cell r="E1463">
            <v>0.2</v>
          </cell>
          <cell r="F1463">
            <v>0.188</v>
          </cell>
          <cell r="G1463">
            <v>0.33500000000000002</v>
          </cell>
          <cell r="H1463">
            <v>0.27600000000000002</v>
          </cell>
        </row>
        <row r="1464">
          <cell r="A1464" t="str">
            <v>South Central</v>
          </cell>
          <cell r="B1464" t="str">
            <v>Softwood</v>
          </cell>
          <cell r="C1464" t="str">
            <v>Saw log</v>
          </cell>
          <cell r="D1464">
            <v>48</v>
          </cell>
          <cell r="E1464">
            <v>0.19800000000000001</v>
          </cell>
          <cell r="F1464">
            <v>0.189</v>
          </cell>
          <cell r="G1464">
            <v>0.33600000000000002</v>
          </cell>
          <cell r="H1464">
            <v>0.27800000000000002</v>
          </cell>
        </row>
        <row r="1465">
          <cell r="A1465" t="str">
            <v>South Central</v>
          </cell>
          <cell r="B1465" t="str">
            <v>Softwood</v>
          </cell>
          <cell r="C1465" t="str">
            <v>Saw log</v>
          </cell>
          <cell r="D1465">
            <v>49</v>
          </cell>
          <cell r="E1465">
            <v>0.19500000000000001</v>
          </cell>
          <cell r="F1465">
            <v>0.19</v>
          </cell>
          <cell r="G1465">
            <v>0.33600000000000002</v>
          </cell>
          <cell r="H1465">
            <v>0.27900000000000003</v>
          </cell>
        </row>
        <row r="1466">
          <cell r="A1466" t="str">
            <v>South Central</v>
          </cell>
          <cell r="B1466" t="str">
            <v>Softwood</v>
          </cell>
          <cell r="C1466" t="str">
            <v>Saw log</v>
          </cell>
          <cell r="D1466">
            <v>50</v>
          </cell>
          <cell r="E1466">
            <v>0.193</v>
          </cell>
          <cell r="F1466">
            <v>0.191</v>
          </cell>
          <cell r="G1466">
            <v>0.33600000000000002</v>
          </cell>
          <cell r="H1466">
            <v>0.28000000000000003</v>
          </cell>
        </row>
        <row r="1467">
          <cell r="A1467" t="str">
            <v>South Central</v>
          </cell>
          <cell r="B1467" t="str">
            <v>Softwood</v>
          </cell>
          <cell r="C1467" t="str">
            <v>Saw log</v>
          </cell>
          <cell r="D1467">
            <v>51</v>
          </cell>
          <cell r="E1467">
            <v>0.19</v>
          </cell>
          <cell r="F1467">
            <v>0.192</v>
          </cell>
          <cell r="G1467">
            <v>0.33700000000000002</v>
          </cell>
          <cell r="H1467">
            <v>0.28100000000000003</v>
          </cell>
        </row>
        <row r="1468">
          <cell r="A1468" t="str">
            <v>South Central</v>
          </cell>
          <cell r="B1468" t="str">
            <v>Softwood</v>
          </cell>
          <cell r="C1468" t="str">
            <v>Saw log</v>
          </cell>
          <cell r="D1468">
            <v>52</v>
          </cell>
          <cell r="E1468">
            <v>0.188</v>
          </cell>
          <cell r="F1468">
            <v>0.193</v>
          </cell>
          <cell r="G1468">
            <v>0.33700000000000002</v>
          </cell>
          <cell r="H1468">
            <v>0.28299999999999997</v>
          </cell>
        </row>
        <row r="1469">
          <cell r="A1469" t="str">
            <v>South Central</v>
          </cell>
          <cell r="B1469" t="str">
            <v>Softwood</v>
          </cell>
          <cell r="C1469" t="str">
            <v>Saw log</v>
          </cell>
          <cell r="D1469">
            <v>53</v>
          </cell>
          <cell r="E1469">
            <v>0.185</v>
          </cell>
          <cell r="F1469">
            <v>0.19400000000000001</v>
          </cell>
          <cell r="G1469">
            <v>0.33700000000000002</v>
          </cell>
          <cell r="H1469">
            <v>0.28399999999999997</v>
          </cell>
        </row>
        <row r="1470">
          <cell r="A1470" t="str">
            <v>South Central</v>
          </cell>
          <cell r="B1470" t="str">
            <v>Softwood</v>
          </cell>
          <cell r="C1470" t="str">
            <v>Saw log</v>
          </cell>
          <cell r="D1470">
            <v>54</v>
          </cell>
          <cell r="E1470">
            <v>0.183</v>
          </cell>
          <cell r="F1470">
            <v>0.19500000000000001</v>
          </cell>
          <cell r="G1470">
            <v>0.33800000000000002</v>
          </cell>
          <cell r="H1470">
            <v>0.28499999999999998</v>
          </cell>
        </row>
        <row r="1471">
          <cell r="A1471" t="str">
            <v>South Central</v>
          </cell>
          <cell r="B1471" t="str">
            <v>Softwood</v>
          </cell>
          <cell r="C1471" t="str">
            <v>Saw log</v>
          </cell>
          <cell r="D1471">
            <v>55</v>
          </cell>
          <cell r="E1471">
            <v>0.18099999999999999</v>
          </cell>
          <cell r="F1471">
            <v>0.19500000000000001</v>
          </cell>
          <cell r="G1471">
            <v>0.33800000000000002</v>
          </cell>
          <cell r="H1471">
            <v>0.28599999999999998</v>
          </cell>
        </row>
        <row r="1472">
          <cell r="A1472" t="str">
            <v>South Central</v>
          </cell>
          <cell r="B1472" t="str">
            <v>Softwood</v>
          </cell>
          <cell r="C1472" t="str">
            <v>Saw log</v>
          </cell>
          <cell r="D1472">
            <v>56</v>
          </cell>
          <cell r="E1472">
            <v>0.17799999999999999</v>
          </cell>
          <cell r="F1472">
            <v>0.19600000000000001</v>
          </cell>
          <cell r="G1472">
            <v>0.33800000000000002</v>
          </cell>
          <cell r="H1472">
            <v>0.28699999999999998</v>
          </cell>
        </row>
        <row r="1473">
          <cell r="A1473" t="str">
            <v>South Central</v>
          </cell>
          <cell r="B1473" t="str">
            <v>Softwood</v>
          </cell>
          <cell r="C1473" t="str">
            <v>Saw log</v>
          </cell>
          <cell r="D1473">
            <v>57</v>
          </cell>
          <cell r="E1473">
            <v>0.17599999999999999</v>
          </cell>
          <cell r="F1473">
            <v>0.19700000000000001</v>
          </cell>
          <cell r="G1473">
            <v>0.33800000000000002</v>
          </cell>
          <cell r="H1473">
            <v>0.28799999999999998</v>
          </cell>
        </row>
        <row r="1474">
          <cell r="A1474" t="str">
            <v>South Central</v>
          </cell>
          <cell r="B1474" t="str">
            <v>Softwood</v>
          </cell>
          <cell r="C1474" t="str">
            <v>Saw log</v>
          </cell>
          <cell r="D1474">
            <v>58</v>
          </cell>
          <cell r="E1474">
            <v>0.17399999999999999</v>
          </cell>
          <cell r="F1474">
            <v>0.19800000000000001</v>
          </cell>
          <cell r="G1474">
            <v>0.33900000000000002</v>
          </cell>
          <cell r="H1474">
            <v>0.28999999999999998</v>
          </cell>
        </row>
        <row r="1475">
          <cell r="A1475" t="str">
            <v>South Central</v>
          </cell>
          <cell r="B1475" t="str">
            <v>Softwood</v>
          </cell>
          <cell r="C1475" t="str">
            <v>Saw log</v>
          </cell>
          <cell r="D1475">
            <v>59</v>
          </cell>
          <cell r="E1475">
            <v>0.17199999999999999</v>
          </cell>
          <cell r="F1475">
            <v>0.19900000000000001</v>
          </cell>
          <cell r="G1475">
            <v>0.33900000000000002</v>
          </cell>
          <cell r="H1475">
            <v>0.29099999999999998</v>
          </cell>
        </row>
        <row r="1476">
          <cell r="A1476" t="str">
            <v>South Central</v>
          </cell>
          <cell r="B1476" t="str">
            <v>Softwood</v>
          </cell>
          <cell r="C1476" t="str">
            <v>Saw log</v>
          </cell>
          <cell r="D1476">
            <v>60</v>
          </cell>
          <cell r="E1476">
            <v>0.17</v>
          </cell>
          <cell r="F1476">
            <v>0.2</v>
          </cell>
          <cell r="G1476">
            <v>0.33900000000000002</v>
          </cell>
          <cell r="H1476">
            <v>0.29199999999999998</v>
          </cell>
        </row>
        <row r="1477">
          <cell r="A1477" t="str">
            <v>South Central</v>
          </cell>
          <cell r="B1477" t="str">
            <v>Softwood</v>
          </cell>
          <cell r="C1477" t="str">
            <v>Saw log</v>
          </cell>
          <cell r="D1477">
            <v>61</v>
          </cell>
          <cell r="E1477">
            <v>0.16800000000000001</v>
          </cell>
          <cell r="F1477">
            <v>0.2</v>
          </cell>
          <cell r="G1477">
            <v>0.33900000000000002</v>
          </cell>
          <cell r="H1477">
            <v>0.29299999999999998</v>
          </cell>
        </row>
        <row r="1478">
          <cell r="A1478" t="str">
            <v>South Central</v>
          </cell>
          <cell r="B1478" t="str">
            <v>Softwood</v>
          </cell>
          <cell r="C1478" t="str">
            <v>Saw log</v>
          </cell>
          <cell r="D1478">
            <v>62</v>
          </cell>
          <cell r="E1478">
            <v>0.16600000000000001</v>
          </cell>
          <cell r="F1478">
            <v>0.20100000000000001</v>
          </cell>
          <cell r="G1478">
            <v>0.33900000000000002</v>
          </cell>
          <cell r="H1478">
            <v>0.29399999999999998</v>
          </cell>
        </row>
        <row r="1479">
          <cell r="A1479" t="str">
            <v>South Central</v>
          </cell>
          <cell r="B1479" t="str">
            <v>Softwood</v>
          </cell>
          <cell r="C1479" t="str">
            <v>Saw log</v>
          </cell>
          <cell r="D1479">
            <v>63</v>
          </cell>
          <cell r="E1479">
            <v>0.16400000000000001</v>
          </cell>
          <cell r="F1479">
            <v>0.20200000000000001</v>
          </cell>
          <cell r="G1479">
            <v>0.33900000000000002</v>
          </cell>
          <cell r="H1479">
            <v>0.29499999999999998</v>
          </cell>
        </row>
        <row r="1480">
          <cell r="A1480" t="str">
            <v>South Central</v>
          </cell>
          <cell r="B1480" t="str">
            <v>Softwood</v>
          </cell>
          <cell r="C1480" t="str">
            <v>Saw log</v>
          </cell>
          <cell r="D1480">
            <v>64</v>
          </cell>
          <cell r="E1480">
            <v>0.16200000000000001</v>
          </cell>
          <cell r="F1480">
            <v>0.20300000000000001</v>
          </cell>
          <cell r="G1480">
            <v>0.34</v>
          </cell>
          <cell r="H1480">
            <v>0.29599999999999999</v>
          </cell>
        </row>
        <row r="1481">
          <cell r="A1481" t="str">
            <v>South Central</v>
          </cell>
          <cell r="B1481" t="str">
            <v>Softwood</v>
          </cell>
          <cell r="C1481" t="str">
            <v>Saw log</v>
          </cell>
          <cell r="D1481">
            <v>65</v>
          </cell>
          <cell r="E1481">
            <v>0.16</v>
          </cell>
          <cell r="F1481">
            <v>0.20300000000000001</v>
          </cell>
          <cell r="G1481">
            <v>0.34</v>
          </cell>
          <cell r="H1481">
            <v>0.29699999999999999</v>
          </cell>
        </row>
        <row r="1482">
          <cell r="A1482" t="str">
            <v>South Central</v>
          </cell>
          <cell r="B1482" t="str">
            <v>Softwood</v>
          </cell>
          <cell r="C1482" t="str">
            <v>Saw log</v>
          </cell>
          <cell r="D1482">
            <v>66</v>
          </cell>
          <cell r="E1482">
            <v>0.158</v>
          </cell>
          <cell r="F1482">
            <v>0.20399999999999999</v>
          </cell>
          <cell r="G1482">
            <v>0.34</v>
          </cell>
          <cell r="H1482">
            <v>0.29799999999999999</v>
          </cell>
        </row>
        <row r="1483">
          <cell r="A1483" t="str">
            <v>South Central</v>
          </cell>
          <cell r="B1483" t="str">
            <v>Softwood</v>
          </cell>
          <cell r="C1483" t="str">
            <v>Saw log</v>
          </cell>
          <cell r="D1483">
            <v>67</v>
          </cell>
          <cell r="E1483">
            <v>0.156</v>
          </cell>
          <cell r="F1483">
            <v>0.20499999999999999</v>
          </cell>
          <cell r="G1483">
            <v>0.34</v>
          </cell>
          <cell r="H1483">
            <v>0.29899999999999999</v>
          </cell>
        </row>
        <row r="1484">
          <cell r="A1484" t="str">
            <v>South Central</v>
          </cell>
          <cell r="B1484" t="str">
            <v>Softwood</v>
          </cell>
          <cell r="C1484" t="str">
            <v>Saw log</v>
          </cell>
          <cell r="D1484">
            <v>68</v>
          </cell>
          <cell r="E1484">
            <v>0.155</v>
          </cell>
          <cell r="F1484">
            <v>0.20599999999999999</v>
          </cell>
          <cell r="G1484">
            <v>0.34</v>
          </cell>
          <cell r="H1484">
            <v>0.3</v>
          </cell>
        </row>
        <row r="1485">
          <cell r="A1485" t="str">
            <v>South Central</v>
          </cell>
          <cell r="B1485" t="str">
            <v>Softwood</v>
          </cell>
          <cell r="C1485" t="str">
            <v>Saw log</v>
          </cell>
          <cell r="D1485">
            <v>69</v>
          </cell>
          <cell r="E1485">
            <v>0.153</v>
          </cell>
          <cell r="F1485">
            <v>0.20599999999999999</v>
          </cell>
          <cell r="G1485">
            <v>0.34</v>
          </cell>
          <cell r="H1485">
            <v>0.30099999999999999</v>
          </cell>
        </row>
        <row r="1486">
          <cell r="A1486" t="str">
            <v>South Central</v>
          </cell>
          <cell r="B1486" t="str">
            <v>Softwood</v>
          </cell>
          <cell r="C1486" t="str">
            <v>Saw log</v>
          </cell>
          <cell r="D1486">
            <v>70</v>
          </cell>
          <cell r="E1486">
            <v>0.151</v>
          </cell>
          <cell r="F1486">
            <v>0.20699999999999999</v>
          </cell>
          <cell r="G1486">
            <v>0.34</v>
          </cell>
          <cell r="H1486">
            <v>0.30199999999999999</v>
          </cell>
        </row>
        <row r="1487">
          <cell r="A1487" t="str">
            <v>South Central</v>
          </cell>
          <cell r="B1487" t="str">
            <v>Softwood</v>
          </cell>
          <cell r="C1487" t="str">
            <v>Saw log</v>
          </cell>
          <cell r="D1487">
            <v>71</v>
          </cell>
          <cell r="E1487">
            <v>0.14899999999999999</v>
          </cell>
          <cell r="F1487">
            <v>0.20799999999999999</v>
          </cell>
          <cell r="G1487">
            <v>0.34</v>
          </cell>
          <cell r="H1487">
            <v>0.30299999999999999</v>
          </cell>
        </row>
        <row r="1488">
          <cell r="A1488" t="str">
            <v>South Central</v>
          </cell>
          <cell r="B1488" t="str">
            <v>Softwood</v>
          </cell>
          <cell r="C1488" t="str">
            <v>Saw log</v>
          </cell>
          <cell r="D1488">
            <v>72</v>
          </cell>
          <cell r="E1488">
            <v>0.14799999999999999</v>
          </cell>
          <cell r="F1488">
            <v>0.20799999999999999</v>
          </cell>
          <cell r="G1488">
            <v>0.34</v>
          </cell>
          <cell r="H1488">
            <v>0.30399999999999999</v>
          </cell>
        </row>
        <row r="1489">
          <cell r="A1489" t="str">
            <v>South Central</v>
          </cell>
          <cell r="B1489" t="str">
            <v>Softwood</v>
          </cell>
          <cell r="C1489" t="str">
            <v>Saw log</v>
          </cell>
          <cell r="D1489">
            <v>73</v>
          </cell>
          <cell r="E1489">
            <v>0.14599999999999999</v>
          </cell>
          <cell r="F1489">
            <v>0.20899999999999999</v>
          </cell>
          <cell r="G1489">
            <v>0.34</v>
          </cell>
          <cell r="H1489">
            <v>0.30499999999999999</v>
          </cell>
        </row>
        <row r="1490">
          <cell r="A1490" t="str">
            <v>South Central</v>
          </cell>
          <cell r="B1490" t="str">
            <v>Softwood</v>
          </cell>
          <cell r="C1490" t="str">
            <v>Saw log</v>
          </cell>
          <cell r="D1490">
            <v>74</v>
          </cell>
          <cell r="E1490">
            <v>0.14399999999999999</v>
          </cell>
          <cell r="F1490">
            <v>0.21</v>
          </cell>
          <cell r="G1490">
            <v>0.34</v>
          </cell>
          <cell r="H1490">
            <v>0.30599999999999999</v>
          </cell>
        </row>
        <row r="1491">
          <cell r="A1491" t="str">
            <v>South Central</v>
          </cell>
          <cell r="B1491" t="str">
            <v>Softwood</v>
          </cell>
          <cell r="C1491" t="str">
            <v>Saw log</v>
          </cell>
          <cell r="D1491">
            <v>75</v>
          </cell>
          <cell r="E1491">
            <v>0.14299999999999999</v>
          </cell>
          <cell r="F1491">
            <v>0.21</v>
          </cell>
          <cell r="G1491">
            <v>0.34</v>
          </cell>
          <cell r="H1491">
            <v>0.307</v>
          </cell>
        </row>
        <row r="1492">
          <cell r="A1492" t="str">
            <v>South Central</v>
          </cell>
          <cell r="B1492" t="str">
            <v>Softwood</v>
          </cell>
          <cell r="C1492" t="str">
            <v>Saw log</v>
          </cell>
          <cell r="D1492">
            <v>76</v>
          </cell>
          <cell r="E1492">
            <v>0.14099999999999999</v>
          </cell>
          <cell r="F1492">
            <v>0.21099999999999999</v>
          </cell>
          <cell r="G1492">
            <v>0.34</v>
          </cell>
          <cell r="H1492">
            <v>0.307</v>
          </cell>
        </row>
        <row r="1493">
          <cell r="A1493" t="str">
            <v>South Central</v>
          </cell>
          <cell r="B1493" t="str">
            <v>Softwood</v>
          </cell>
          <cell r="C1493" t="str">
            <v>Saw log</v>
          </cell>
          <cell r="D1493">
            <v>77</v>
          </cell>
          <cell r="E1493">
            <v>0.14000000000000001</v>
          </cell>
          <cell r="F1493">
            <v>0.21099999999999999</v>
          </cell>
          <cell r="G1493">
            <v>0.34</v>
          </cell>
          <cell r="H1493">
            <v>0.308</v>
          </cell>
        </row>
        <row r="1494">
          <cell r="A1494" t="str">
            <v>South Central</v>
          </cell>
          <cell r="B1494" t="str">
            <v>Softwood</v>
          </cell>
          <cell r="C1494" t="str">
            <v>Saw log</v>
          </cell>
          <cell r="D1494">
            <v>78</v>
          </cell>
          <cell r="E1494">
            <v>0.13800000000000001</v>
          </cell>
          <cell r="F1494">
            <v>0.21199999999999999</v>
          </cell>
          <cell r="G1494">
            <v>0.34</v>
          </cell>
          <cell r="H1494">
            <v>0.309</v>
          </cell>
        </row>
        <row r="1495">
          <cell r="A1495" t="str">
            <v>South Central</v>
          </cell>
          <cell r="B1495" t="str">
            <v>Softwood</v>
          </cell>
          <cell r="C1495" t="str">
            <v>Saw log</v>
          </cell>
          <cell r="D1495">
            <v>79</v>
          </cell>
          <cell r="E1495">
            <v>0.13700000000000001</v>
          </cell>
          <cell r="F1495">
            <v>0.21299999999999999</v>
          </cell>
          <cell r="G1495">
            <v>0.34</v>
          </cell>
          <cell r="H1495">
            <v>0.31</v>
          </cell>
        </row>
        <row r="1496">
          <cell r="A1496" t="str">
            <v>South Central</v>
          </cell>
          <cell r="B1496" t="str">
            <v>Softwood</v>
          </cell>
          <cell r="C1496" t="str">
            <v>Saw log</v>
          </cell>
          <cell r="D1496">
            <v>80</v>
          </cell>
          <cell r="E1496">
            <v>0.13500000000000001</v>
          </cell>
          <cell r="F1496">
            <v>0.21299999999999999</v>
          </cell>
          <cell r="G1496">
            <v>0.34</v>
          </cell>
          <cell r="H1496">
            <v>0.311</v>
          </cell>
        </row>
        <row r="1497">
          <cell r="A1497" t="str">
            <v>South Central</v>
          </cell>
          <cell r="B1497" t="str">
            <v>Softwood</v>
          </cell>
          <cell r="C1497" t="str">
            <v>Saw log</v>
          </cell>
          <cell r="D1497">
            <v>81</v>
          </cell>
          <cell r="E1497">
            <v>0.13400000000000001</v>
          </cell>
          <cell r="F1497">
            <v>0.214</v>
          </cell>
          <cell r="G1497">
            <v>0.34</v>
          </cell>
          <cell r="H1497">
            <v>0.312</v>
          </cell>
        </row>
        <row r="1498">
          <cell r="A1498" t="str">
            <v>South Central</v>
          </cell>
          <cell r="B1498" t="str">
            <v>Softwood</v>
          </cell>
          <cell r="C1498" t="str">
            <v>Saw log</v>
          </cell>
          <cell r="D1498">
            <v>82</v>
          </cell>
          <cell r="E1498">
            <v>0.13300000000000001</v>
          </cell>
          <cell r="F1498">
            <v>0.214</v>
          </cell>
          <cell r="G1498">
            <v>0.34</v>
          </cell>
          <cell r="H1498">
            <v>0.313</v>
          </cell>
        </row>
        <row r="1499">
          <cell r="A1499" t="str">
            <v>South Central</v>
          </cell>
          <cell r="B1499" t="str">
            <v>Softwood</v>
          </cell>
          <cell r="C1499" t="str">
            <v>Saw log</v>
          </cell>
          <cell r="D1499">
            <v>83</v>
          </cell>
          <cell r="E1499">
            <v>0.13100000000000001</v>
          </cell>
          <cell r="F1499">
            <v>0.215</v>
          </cell>
          <cell r="G1499">
            <v>0.34</v>
          </cell>
          <cell r="H1499">
            <v>0.313</v>
          </cell>
        </row>
        <row r="1500">
          <cell r="A1500" t="str">
            <v>South Central</v>
          </cell>
          <cell r="B1500" t="str">
            <v>Softwood</v>
          </cell>
          <cell r="C1500" t="str">
            <v>Saw log</v>
          </cell>
          <cell r="D1500">
            <v>84</v>
          </cell>
          <cell r="E1500">
            <v>0.13</v>
          </cell>
          <cell r="F1500">
            <v>0.216</v>
          </cell>
          <cell r="G1500">
            <v>0.34</v>
          </cell>
          <cell r="H1500">
            <v>0.314</v>
          </cell>
        </row>
        <row r="1501">
          <cell r="A1501" t="str">
            <v>South Central</v>
          </cell>
          <cell r="B1501" t="str">
            <v>Softwood</v>
          </cell>
          <cell r="C1501" t="str">
            <v>Saw log</v>
          </cell>
          <cell r="D1501">
            <v>85</v>
          </cell>
          <cell r="E1501">
            <v>0.128</v>
          </cell>
          <cell r="F1501">
            <v>0.216</v>
          </cell>
          <cell r="G1501">
            <v>0.34</v>
          </cell>
          <cell r="H1501">
            <v>0.315</v>
          </cell>
        </row>
        <row r="1502">
          <cell r="A1502" t="str">
            <v>South Central</v>
          </cell>
          <cell r="B1502" t="str">
            <v>Softwood</v>
          </cell>
          <cell r="C1502" t="str">
            <v>Saw log</v>
          </cell>
          <cell r="D1502">
            <v>86</v>
          </cell>
          <cell r="E1502">
            <v>0.127</v>
          </cell>
          <cell r="F1502">
            <v>0.217</v>
          </cell>
          <cell r="G1502">
            <v>0.34</v>
          </cell>
          <cell r="H1502">
            <v>0.316</v>
          </cell>
        </row>
        <row r="1503">
          <cell r="A1503" t="str">
            <v>South Central</v>
          </cell>
          <cell r="B1503" t="str">
            <v>Softwood</v>
          </cell>
          <cell r="C1503" t="str">
            <v>Saw log</v>
          </cell>
          <cell r="D1503">
            <v>87</v>
          </cell>
          <cell r="E1503">
            <v>0.126</v>
          </cell>
          <cell r="F1503">
            <v>0.217</v>
          </cell>
          <cell r="G1503">
            <v>0.34</v>
          </cell>
          <cell r="H1503">
            <v>0.317</v>
          </cell>
        </row>
        <row r="1504">
          <cell r="A1504" t="str">
            <v>South Central</v>
          </cell>
          <cell r="B1504" t="str">
            <v>Softwood</v>
          </cell>
          <cell r="C1504" t="str">
            <v>Saw log</v>
          </cell>
          <cell r="D1504">
            <v>88</v>
          </cell>
          <cell r="E1504">
            <v>0.124</v>
          </cell>
          <cell r="F1504">
            <v>0.218</v>
          </cell>
          <cell r="G1504">
            <v>0.34</v>
          </cell>
          <cell r="H1504">
            <v>0.317</v>
          </cell>
        </row>
        <row r="1505">
          <cell r="A1505" t="str">
            <v>South Central</v>
          </cell>
          <cell r="B1505" t="str">
            <v>Softwood</v>
          </cell>
          <cell r="C1505" t="str">
            <v>Saw log</v>
          </cell>
          <cell r="D1505">
            <v>89</v>
          </cell>
          <cell r="E1505">
            <v>0.123</v>
          </cell>
          <cell r="F1505">
            <v>0.218</v>
          </cell>
          <cell r="G1505">
            <v>0.34</v>
          </cell>
          <cell r="H1505">
            <v>0.318</v>
          </cell>
        </row>
        <row r="1506">
          <cell r="A1506" t="str">
            <v>South Central</v>
          </cell>
          <cell r="B1506" t="str">
            <v>Softwood</v>
          </cell>
          <cell r="C1506" t="str">
            <v>Saw log</v>
          </cell>
          <cell r="D1506">
            <v>90</v>
          </cell>
          <cell r="E1506">
            <v>0.122</v>
          </cell>
          <cell r="F1506">
            <v>0.219</v>
          </cell>
          <cell r="G1506">
            <v>0.34</v>
          </cell>
          <cell r="H1506">
            <v>0.31900000000000001</v>
          </cell>
        </row>
        <row r="1507">
          <cell r="A1507" t="str">
            <v>South Central</v>
          </cell>
          <cell r="B1507" t="str">
            <v>Softwood</v>
          </cell>
          <cell r="C1507" t="str">
            <v>Saw log</v>
          </cell>
          <cell r="D1507">
            <v>91</v>
          </cell>
          <cell r="E1507">
            <v>0.121</v>
          </cell>
          <cell r="F1507">
            <v>0.219</v>
          </cell>
          <cell r="G1507">
            <v>0.34</v>
          </cell>
          <cell r="H1507">
            <v>0.31900000000000001</v>
          </cell>
        </row>
        <row r="1508">
          <cell r="A1508" t="str">
            <v>South Central</v>
          </cell>
          <cell r="B1508" t="str">
            <v>Softwood</v>
          </cell>
          <cell r="C1508" t="str">
            <v>Saw log</v>
          </cell>
          <cell r="D1508">
            <v>92</v>
          </cell>
          <cell r="E1508">
            <v>0.12</v>
          </cell>
          <cell r="F1508">
            <v>0.22</v>
          </cell>
          <cell r="G1508">
            <v>0.34</v>
          </cell>
          <cell r="H1508">
            <v>0.32</v>
          </cell>
        </row>
        <row r="1509">
          <cell r="A1509" t="str">
            <v>South Central</v>
          </cell>
          <cell r="B1509" t="str">
            <v>Softwood</v>
          </cell>
          <cell r="C1509" t="str">
            <v>Saw log</v>
          </cell>
          <cell r="D1509">
            <v>93</v>
          </cell>
          <cell r="E1509">
            <v>0.11799999999999999</v>
          </cell>
          <cell r="F1509">
            <v>0.22</v>
          </cell>
          <cell r="G1509">
            <v>0.34</v>
          </cell>
          <cell r="H1509">
            <v>0.32100000000000001</v>
          </cell>
        </row>
        <row r="1510">
          <cell r="A1510" t="str">
            <v>South Central</v>
          </cell>
          <cell r="B1510" t="str">
            <v>Softwood</v>
          </cell>
          <cell r="C1510" t="str">
            <v>Saw log</v>
          </cell>
          <cell r="D1510">
            <v>94</v>
          </cell>
          <cell r="E1510">
            <v>0.11700000000000001</v>
          </cell>
          <cell r="F1510">
            <v>0.221</v>
          </cell>
          <cell r="G1510">
            <v>0.34</v>
          </cell>
          <cell r="H1510">
            <v>0.32200000000000001</v>
          </cell>
        </row>
        <row r="1511">
          <cell r="A1511" t="str">
            <v>South Central</v>
          </cell>
          <cell r="B1511" t="str">
            <v>Softwood</v>
          </cell>
          <cell r="C1511" t="str">
            <v>Saw log</v>
          </cell>
          <cell r="D1511">
            <v>95</v>
          </cell>
          <cell r="E1511">
            <v>0.11600000000000001</v>
          </cell>
          <cell r="F1511">
            <v>0.221</v>
          </cell>
          <cell r="G1511">
            <v>0.34</v>
          </cell>
          <cell r="H1511">
            <v>0.32200000000000001</v>
          </cell>
        </row>
        <row r="1512">
          <cell r="A1512" t="str">
            <v>South Central</v>
          </cell>
          <cell r="B1512" t="str">
            <v>Softwood</v>
          </cell>
          <cell r="C1512" t="str">
            <v>Saw log</v>
          </cell>
          <cell r="D1512">
            <v>96</v>
          </cell>
          <cell r="E1512">
            <v>0.115</v>
          </cell>
          <cell r="F1512">
            <v>0.222</v>
          </cell>
          <cell r="G1512">
            <v>0.34</v>
          </cell>
          <cell r="H1512">
            <v>0.32300000000000001</v>
          </cell>
        </row>
        <row r="1513">
          <cell r="A1513" t="str">
            <v>South Central</v>
          </cell>
          <cell r="B1513" t="str">
            <v>Softwood</v>
          </cell>
          <cell r="C1513" t="str">
            <v>Saw log</v>
          </cell>
          <cell r="D1513">
            <v>97</v>
          </cell>
          <cell r="E1513">
            <v>0.114</v>
          </cell>
          <cell r="F1513">
            <v>0.222</v>
          </cell>
          <cell r="G1513">
            <v>0.34</v>
          </cell>
          <cell r="H1513">
            <v>0.32400000000000001</v>
          </cell>
        </row>
        <row r="1514">
          <cell r="A1514" t="str">
            <v>South Central</v>
          </cell>
          <cell r="B1514" t="str">
            <v>Softwood</v>
          </cell>
          <cell r="C1514" t="str">
            <v>Saw log</v>
          </cell>
          <cell r="D1514">
            <v>98</v>
          </cell>
          <cell r="E1514">
            <v>0.113</v>
          </cell>
          <cell r="F1514">
            <v>0.223</v>
          </cell>
          <cell r="G1514">
            <v>0.34</v>
          </cell>
          <cell r="H1514">
            <v>0.32400000000000001</v>
          </cell>
        </row>
        <row r="1515">
          <cell r="A1515" t="str">
            <v>South Central</v>
          </cell>
          <cell r="B1515" t="str">
            <v>Softwood</v>
          </cell>
          <cell r="C1515" t="str">
            <v>Saw log</v>
          </cell>
          <cell r="D1515">
            <v>99</v>
          </cell>
          <cell r="E1515">
            <v>0.111</v>
          </cell>
          <cell r="F1515">
            <v>0.223</v>
          </cell>
          <cell r="G1515">
            <v>0.34</v>
          </cell>
          <cell r="H1515">
            <v>0.32500000000000001</v>
          </cell>
        </row>
        <row r="1516">
          <cell r="A1516" t="str">
            <v>South Central</v>
          </cell>
          <cell r="B1516" t="str">
            <v>Softwood</v>
          </cell>
          <cell r="C1516" t="str">
            <v>Saw log</v>
          </cell>
          <cell r="D1516">
            <v>100</v>
          </cell>
          <cell r="E1516">
            <v>0.11</v>
          </cell>
          <cell r="F1516">
            <v>0.224</v>
          </cell>
          <cell r="G1516">
            <v>0.34</v>
          </cell>
          <cell r="H1516">
            <v>0.32500000000000001</v>
          </cell>
        </row>
        <row r="1517">
          <cell r="A1517" t="str">
            <v>South Central</v>
          </cell>
          <cell r="B1517" t="str">
            <v>Softwood</v>
          </cell>
          <cell r="C1517" t="str">
            <v>Pulpwood</v>
          </cell>
          <cell r="D1517">
            <v>0</v>
          </cell>
          <cell r="E1517">
            <v>0.56999999999999995</v>
          </cell>
          <cell r="F1517">
            <v>0</v>
          </cell>
          <cell r="G1517">
            <v>0.26600000000000001</v>
          </cell>
          <cell r="H1517">
            <v>0.16400000000000001</v>
          </cell>
        </row>
        <row r="1518">
          <cell r="A1518" t="str">
            <v>South Central</v>
          </cell>
          <cell r="B1518" t="str">
            <v>Softwood</v>
          </cell>
          <cell r="C1518" t="str">
            <v>Pulpwood</v>
          </cell>
          <cell r="D1518">
            <v>1</v>
          </cell>
          <cell r="E1518">
            <v>0.501</v>
          </cell>
          <cell r="F1518">
            <v>2.4E-2</v>
          </cell>
          <cell r="G1518">
            <v>0.28999999999999998</v>
          </cell>
          <cell r="H1518">
            <v>0.185</v>
          </cell>
        </row>
        <row r="1519">
          <cell r="A1519" t="str">
            <v>South Central</v>
          </cell>
          <cell r="B1519" t="str">
            <v>Softwood</v>
          </cell>
          <cell r="C1519" t="str">
            <v>Pulpwood</v>
          </cell>
          <cell r="D1519">
            <v>2</v>
          </cell>
          <cell r="E1519">
            <v>0.442</v>
          </cell>
          <cell r="F1519">
            <v>4.2999999999999997E-2</v>
          </cell>
          <cell r="G1519">
            <v>0.312</v>
          </cell>
          <cell r="H1519">
            <v>0.20300000000000001</v>
          </cell>
        </row>
        <row r="1520">
          <cell r="A1520" t="str">
            <v>South Central</v>
          </cell>
          <cell r="B1520" t="str">
            <v>Softwood</v>
          </cell>
          <cell r="C1520" t="str">
            <v>Pulpwood</v>
          </cell>
          <cell r="D1520">
            <v>3</v>
          </cell>
          <cell r="E1520">
            <v>0.39300000000000002</v>
          </cell>
          <cell r="F1520">
            <v>5.8999999999999997E-2</v>
          </cell>
          <cell r="G1520">
            <v>0.33</v>
          </cell>
          <cell r="H1520">
            <v>0.218</v>
          </cell>
        </row>
        <row r="1521">
          <cell r="A1521" t="str">
            <v>South Central</v>
          </cell>
          <cell r="B1521" t="str">
            <v>Softwood</v>
          </cell>
          <cell r="C1521" t="str">
            <v>Pulpwood</v>
          </cell>
          <cell r="D1521">
            <v>4</v>
          </cell>
          <cell r="E1521">
            <v>0.35</v>
          </cell>
          <cell r="F1521">
            <v>7.2999999999999995E-2</v>
          </cell>
          <cell r="G1521">
            <v>0.34599999999999997</v>
          </cell>
          <cell r="H1521">
            <v>0.23100000000000001</v>
          </cell>
        </row>
        <row r="1522">
          <cell r="A1522" t="str">
            <v>South Central</v>
          </cell>
          <cell r="B1522" t="str">
            <v>Softwood</v>
          </cell>
          <cell r="C1522" t="str">
            <v>Pulpwood</v>
          </cell>
          <cell r="D1522">
            <v>5</v>
          </cell>
          <cell r="E1522">
            <v>0.314</v>
          </cell>
          <cell r="F1522">
            <v>8.4000000000000005E-2</v>
          </cell>
          <cell r="G1522">
            <v>0.36</v>
          </cell>
          <cell r="H1522">
            <v>0.24199999999999999</v>
          </cell>
        </row>
        <row r="1523">
          <cell r="A1523" t="str">
            <v>South Central</v>
          </cell>
          <cell r="B1523" t="str">
            <v>Softwood</v>
          </cell>
          <cell r="C1523" t="str">
            <v>Pulpwood</v>
          </cell>
          <cell r="D1523">
            <v>6</v>
          </cell>
          <cell r="E1523">
            <v>0.28199999999999997</v>
          </cell>
          <cell r="F1523">
            <v>9.2999999999999999E-2</v>
          </cell>
          <cell r="G1523">
            <v>0.373</v>
          </cell>
          <cell r="H1523">
            <v>0.253</v>
          </cell>
        </row>
        <row r="1524">
          <cell r="A1524" t="str">
            <v>South Central</v>
          </cell>
          <cell r="B1524" t="str">
            <v>Softwood</v>
          </cell>
          <cell r="C1524" t="str">
            <v>Pulpwood</v>
          </cell>
          <cell r="D1524">
            <v>7</v>
          </cell>
          <cell r="E1524">
            <v>0.254</v>
          </cell>
          <cell r="F1524">
            <v>0.10100000000000001</v>
          </cell>
          <cell r="G1524">
            <v>0.38300000000000001</v>
          </cell>
          <cell r="H1524">
            <v>0.26200000000000001</v>
          </cell>
        </row>
        <row r="1525">
          <cell r="A1525" t="str">
            <v>South Central</v>
          </cell>
          <cell r="B1525" t="str">
            <v>Softwood</v>
          </cell>
          <cell r="C1525" t="str">
            <v>Pulpwood</v>
          </cell>
          <cell r="D1525">
            <v>8</v>
          </cell>
          <cell r="E1525">
            <v>0.22800000000000001</v>
          </cell>
          <cell r="F1525">
            <v>0.108</v>
          </cell>
          <cell r="G1525">
            <v>0.39400000000000002</v>
          </cell>
          <cell r="H1525">
            <v>0.27100000000000002</v>
          </cell>
        </row>
        <row r="1526">
          <cell r="A1526" t="str">
            <v>South Central</v>
          </cell>
          <cell r="B1526" t="str">
            <v>Softwood</v>
          </cell>
          <cell r="C1526" t="str">
            <v>Pulpwood</v>
          </cell>
          <cell r="D1526">
            <v>9</v>
          </cell>
          <cell r="E1526">
            <v>0.20399999999999999</v>
          </cell>
          <cell r="F1526">
            <v>0.114</v>
          </cell>
          <cell r="G1526">
            <v>0.40300000000000002</v>
          </cell>
          <cell r="H1526">
            <v>0.27900000000000003</v>
          </cell>
        </row>
        <row r="1527">
          <cell r="A1527" t="str">
            <v>South Central</v>
          </cell>
          <cell r="B1527" t="str">
            <v>Softwood</v>
          </cell>
          <cell r="C1527" t="str">
            <v>Pulpwood</v>
          </cell>
          <cell r="D1527">
            <v>10</v>
          </cell>
          <cell r="E1527">
            <v>0.184</v>
          </cell>
          <cell r="F1527">
            <v>0.11799999999999999</v>
          </cell>
          <cell r="G1527">
            <v>0.41099999999999998</v>
          </cell>
          <cell r="H1527">
            <v>0.28699999999999998</v>
          </cell>
        </row>
        <row r="1528">
          <cell r="A1528" t="str">
            <v>South Central</v>
          </cell>
          <cell r="B1528" t="str">
            <v>Softwood</v>
          </cell>
          <cell r="C1528" t="str">
            <v>Pulpwood</v>
          </cell>
          <cell r="D1528">
            <v>11</v>
          </cell>
          <cell r="E1528">
            <v>0.16700000000000001</v>
          </cell>
          <cell r="F1528">
            <v>0.122</v>
          </cell>
          <cell r="G1528">
            <v>0.41799999999999998</v>
          </cell>
          <cell r="H1528">
            <v>0.29299999999999998</v>
          </cell>
        </row>
        <row r="1529">
          <cell r="A1529" t="str">
            <v>South Central</v>
          </cell>
          <cell r="B1529" t="str">
            <v>Softwood</v>
          </cell>
          <cell r="C1529" t="str">
            <v>Pulpwood</v>
          </cell>
          <cell r="D1529">
            <v>12</v>
          </cell>
          <cell r="E1529">
            <v>0.154</v>
          </cell>
          <cell r="F1529">
            <v>0.124</v>
          </cell>
          <cell r="G1529">
            <v>0.42299999999999999</v>
          </cell>
          <cell r="H1529">
            <v>0.29799999999999999</v>
          </cell>
        </row>
        <row r="1530">
          <cell r="A1530" t="str">
            <v>South Central</v>
          </cell>
          <cell r="B1530" t="str">
            <v>Softwood</v>
          </cell>
          <cell r="C1530" t="str">
            <v>Pulpwood</v>
          </cell>
          <cell r="D1530">
            <v>13</v>
          </cell>
          <cell r="E1530">
            <v>0.14399999999999999</v>
          </cell>
          <cell r="F1530">
            <v>0.126</v>
          </cell>
          <cell r="G1530">
            <v>0.42699999999999999</v>
          </cell>
          <cell r="H1530">
            <v>0.30299999999999999</v>
          </cell>
        </row>
        <row r="1531">
          <cell r="A1531" t="str">
            <v>South Central</v>
          </cell>
          <cell r="B1531" t="str">
            <v>Softwood</v>
          </cell>
          <cell r="C1531" t="str">
            <v>Pulpwood</v>
          </cell>
          <cell r="D1531">
            <v>14</v>
          </cell>
          <cell r="E1531">
            <v>0.13500000000000001</v>
          </cell>
          <cell r="F1531">
            <v>0.126</v>
          </cell>
          <cell r="G1531">
            <v>0.43099999999999999</v>
          </cell>
          <cell r="H1531">
            <v>0.307</v>
          </cell>
        </row>
        <row r="1532">
          <cell r="A1532" t="str">
            <v>South Central</v>
          </cell>
          <cell r="B1532" t="str">
            <v>Softwood</v>
          </cell>
          <cell r="C1532" t="str">
            <v>Pulpwood</v>
          </cell>
          <cell r="D1532">
            <v>15</v>
          </cell>
          <cell r="E1532">
            <v>0.129</v>
          </cell>
          <cell r="F1532">
            <v>0.127</v>
          </cell>
          <cell r="G1532">
            <v>0.434</v>
          </cell>
          <cell r="H1532">
            <v>0.311</v>
          </cell>
        </row>
        <row r="1533">
          <cell r="A1533" t="str">
            <v>South Central</v>
          </cell>
          <cell r="B1533" t="str">
            <v>Softwood</v>
          </cell>
          <cell r="C1533" t="str">
            <v>Pulpwood</v>
          </cell>
          <cell r="D1533">
            <v>16</v>
          </cell>
          <cell r="E1533">
            <v>0.123</v>
          </cell>
          <cell r="F1533">
            <v>0.127</v>
          </cell>
          <cell r="G1533">
            <v>0.436</v>
          </cell>
          <cell r="H1533">
            <v>0.314</v>
          </cell>
        </row>
        <row r="1534">
          <cell r="A1534" t="str">
            <v>South Central</v>
          </cell>
          <cell r="B1534" t="str">
            <v>Softwood</v>
          </cell>
          <cell r="C1534" t="str">
            <v>Pulpwood</v>
          </cell>
          <cell r="D1534">
            <v>17</v>
          </cell>
          <cell r="E1534">
            <v>0.11899999999999999</v>
          </cell>
          <cell r="F1534">
            <v>0.126</v>
          </cell>
          <cell r="G1534">
            <v>0.438</v>
          </cell>
          <cell r="H1534">
            <v>0.317</v>
          </cell>
        </row>
        <row r="1535">
          <cell r="A1535" t="str">
            <v>South Central</v>
          </cell>
          <cell r="B1535" t="str">
            <v>Softwood</v>
          </cell>
          <cell r="C1535" t="str">
            <v>Pulpwood</v>
          </cell>
          <cell r="D1535">
            <v>18</v>
          </cell>
          <cell r="E1535">
            <v>0.115</v>
          </cell>
          <cell r="F1535">
            <v>0.126</v>
          </cell>
          <cell r="G1535">
            <v>0.44</v>
          </cell>
          <cell r="H1535">
            <v>0.32</v>
          </cell>
        </row>
        <row r="1536">
          <cell r="A1536" t="str">
            <v>South Central</v>
          </cell>
          <cell r="B1536" t="str">
            <v>Softwood</v>
          </cell>
          <cell r="C1536" t="str">
            <v>Pulpwood</v>
          </cell>
          <cell r="D1536">
            <v>19</v>
          </cell>
          <cell r="E1536">
            <v>0.111</v>
          </cell>
          <cell r="F1536">
            <v>0.125</v>
          </cell>
          <cell r="G1536">
            <v>0.441</v>
          </cell>
          <cell r="H1536">
            <v>0.32200000000000001</v>
          </cell>
        </row>
        <row r="1537">
          <cell r="A1537" t="str">
            <v>South Central</v>
          </cell>
          <cell r="B1537" t="str">
            <v>Softwood</v>
          </cell>
          <cell r="C1537" t="str">
            <v>Pulpwood</v>
          </cell>
          <cell r="D1537">
            <v>20</v>
          </cell>
          <cell r="E1537">
            <v>0.108</v>
          </cell>
          <cell r="F1537">
            <v>0.125</v>
          </cell>
          <cell r="G1537">
            <v>0.443</v>
          </cell>
          <cell r="H1537">
            <v>0.32500000000000001</v>
          </cell>
        </row>
        <row r="1538">
          <cell r="A1538" t="str">
            <v>South Central</v>
          </cell>
          <cell r="B1538" t="str">
            <v>Softwood</v>
          </cell>
          <cell r="C1538" t="str">
            <v>Pulpwood</v>
          </cell>
          <cell r="D1538">
            <v>21</v>
          </cell>
          <cell r="E1538">
            <v>0.106</v>
          </cell>
          <cell r="F1538">
            <v>0.124</v>
          </cell>
          <cell r="G1538">
            <v>0.44400000000000001</v>
          </cell>
          <cell r="H1538">
            <v>0.32700000000000001</v>
          </cell>
        </row>
        <row r="1539">
          <cell r="A1539" t="str">
            <v>South Central</v>
          </cell>
          <cell r="B1539" t="str">
            <v>Softwood</v>
          </cell>
          <cell r="C1539" t="str">
            <v>Pulpwood</v>
          </cell>
          <cell r="D1539">
            <v>22</v>
          </cell>
          <cell r="E1539">
            <v>0.104</v>
          </cell>
          <cell r="F1539">
            <v>0.123</v>
          </cell>
          <cell r="G1539">
            <v>0.44500000000000001</v>
          </cell>
          <cell r="H1539">
            <v>0.32900000000000001</v>
          </cell>
        </row>
        <row r="1540">
          <cell r="A1540" t="str">
            <v>South Central</v>
          </cell>
          <cell r="B1540" t="str">
            <v>Softwood</v>
          </cell>
          <cell r="C1540" t="str">
            <v>Pulpwood</v>
          </cell>
          <cell r="D1540">
            <v>23</v>
          </cell>
          <cell r="E1540">
            <v>0.10199999999999999</v>
          </cell>
          <cell r="F1540">
            <v>0.122</v>
          </cell>
          <cell r="G1540">
            <v>0.44500000000000001</v>
          </cell>
          <cell r="H1540">
            <v>0.33100000000000002</v>
          </cell>
        </row>
        <row r="1541">
          <cell r="A1541" t="str">
            <v>South Central</v>
          </cell>
          <cell r="B1541" t="str">
            <v>Softwood</v>
          </cell>
          <cell r="C1541" t="str">
            <v>Pulpwood</v>
          </cell>
          <cell r="D1541">
            <v>24</v>
          </cell>
          <cell r="E1541">
            <v>0.1</v>
          </cell>
          <cell r="F1541">
            <v>0.121</v>
          </cell>
          <cell r="G1541">
            <v>0.44600000000000001</v>
          </cell>
          <cell r="H1541">
            <v>0.33200000000000002</v>
          </cell>
        </row>
        <row r="1542">
          <cell r="A1542" t="str">
            <v>South Central</v>
          </cell>
          <cell r="B1542" t="str">
            <v>Softwood</v>
          </cell>
          <cell r="C1542" t="str">
            <v>Pulpwood</v>
          </cell>
          <cell r="D1542">
            <v>25</v>
          </cell>
          <cell r="E1542">
            <v>9.9000000000000005E-2</v>
          </cell>
          <cell r="F1542">
            <v>0.12</v>
          </cell>
          <cell r="G1542">
            <v>0.44700000000000001</v>
          </cell>
          <cell r="H1542">
            <v>0.33400000000000002</v>
          </cell>
        </row>
        <row r="1543">
          <cell r="A1543" t="str">
            <v>South Central</v>
          </cell>
          <cell r="B1543" t="str">
            <v>Softwood</v>
          </cell>
          <cell r="C1543" t="str">
            <v>Pulpwood</v>
          </cell>
          <cell r="D1543">
            <v>26</v>
          </cell>
          <cell r="E1543">
            <v>9.8000000000000004E-2</v>
          </cell>
          <cell r="F1543">
            <v>0.12</v>
          </cell>
          <cell r="G1543">
            <v>0.44700000000000001</v>
          </cell>
          <cell r="H1543">
            <v>0.33600000000000002</v>
          </cell>
        </row>
        <row r="1544">
          <cell r="A1544" t="str">
            <v>South Central</v>
          </cell>
          <cell r="B1544" t="str">
            <v>Softwood</v>
          </cell>
          <cell r="C1544" t="str">
            <v>Pulpwood</v>
          </cell>
          <cell r="D1544">
            <v>27</v>
          </cell>
          <cell r="E1544">
            <v>9.6000000000000002E-2</v>
          </cell>
          <cell r="F1544">
            <v>0.11899999999999999</v>
          </cell>
          <cell r="G1544">
            <v>0.44800000000000001</v>
          </cell>
          <cell r="H1544">
            <v>0.33700000000000002</v>
          </cell>
        </row>
        <row r="1545">
          <cell r="A1545" t="str">
            <v>South Central</v>
          </cell>
          <cell r="B1545" t="str">
            <v>Softwood</v>
          </cell>
          <cell r="C1545" t="str">
            <v>Pulpwood</v>
          </cell>
          <cell r="D1545">
            <v>28</v>
          </cell>
          <cell r="E1545">
            <v>9.5000000000000001E-2</v>
          </cell>
          <cell r="F1545">
            <v>0.11799999999999999</v>
          </cell>
          <cell r="G1545">
            <v>0.44800000000000001</v>
          </cell>
          <cell r="H1545">
            <v>0.33900000000000002</v>
          </cell>
        </row>
        <row r="1546">
          <cell r="A1546" t="str">
            <v>South Central</v>
          </cell>
          <cell r="B1546" t="str">
            <v>Softwood</v>
          </cell>
          <cell r="C1546" t="str">
            <v>Pulpwood</v>
          </cell>
          <cell r="D1546">
            <v>29</v>
          </cell>
          <cell r="E1546">
            <v>9.4E-2</v>
          </cell>
          <cell r="F1546">
            <v>0.11700000000000001</v>
          </cell>
          <cell r="G1546">
            <v>0.44800000000000001</v>
          </cell>
          <cell r="H1546">
            <v>0.34</v>
          </cell>
        </row>
        <row r="1547">
          <cell r="A1547" t="str">
            <v>South Central</v>
          </cell>
          <cell r="B1547" t="str">
            <v>Softwood</v>
          </cell>
          <cell r="C1547" t="str">
            <v>Pulpwood</v>
          </cell>
          <cell r="D1547">
            <v>30</v>
          </cell>
          <cell r="E1547">
            <v>9.2999999999999999E-2</v>
          </cell>
          <cell r="F1547">
            <v>0.11700000000000001</v>
          </cell>
          <cell r="G1547">
            <v>0.44900000000000001</v>
          </cell>
          <cell r="H1547">
            <v>0.34200000000000003</v>
          </cell>
        </row>
        <row r="1548">
          <cell r="A1548" t="str">
            <v>South Central</v>
          </cell>
          <cell r="B1548" t="str">
            <v>Softwood</v>
          </cell>
          <cell r="C1548" t="str">
            <v>Pulpwood</v>
          </cell>
          <cell r="D1548">
            <v>31</v>
          </cell>
          <cell r="E1548">
            <v>9.1999999999999998E-2</v>
          </cell>
          <cell r="F1548">
            <v>0.11600000000000001</v>
          </cell>
          <cell r="G1548">
            <v>0.44900000000000001</v>
          </cell>
          <cell r="H1548">
            <v>0.34300000000000003</v>
          </cell>
        </row>
        <row r="1549">
          <cell r="A1549" t="str">
            <v>South Central</v>
          </cell>
          <cell r="B1549" t="str">
            <v>Softwood</v>
          </cell>
          <cell r="C1549" t="str">
            <v>Pulpwood</v>
          </cell>
          <cell r="D1549">
            <v>32</v>
          </cell>
          <cell r="E1549">
            <v>9.0999999999999998E-2</v>
          </cell>
          <cell r="F1549">
            <v>0.115</v>
          </cell>
          <cell r="G1549">
            <v>0.44900000000000001</v>
          </cell>
          <cell r="H1549">
            <v>0.34499999999999997</v>
          </cell>
        </row>
        <row r="1550">
          <cell r="A1550" t="str">
            <v>South Central</v>
          </cell>
          <cell r="B1550" t="str">
            <v>Softwood</v>
          </cell>
          <cell r="C1550" t="str">
            <v>Pulpwood</v>
          </cell>
          <cell r="D1550">
            <v>33</v>
          </cell>
          <cell r="E1550">
            <v>8.8999999999999996E-2</v>
          </cell>
          <cell r="F1550">
            <v>0.115</v>
          </cell>
          <cell r="G1550">
            <v>0.45</v>
          </cell>
          <cell r="H1550">
            <v>0.34599999999999997</v>
          </cell>
        </row>
        <row r="1551">
          <cell r="A1551" t="str">
            <v>South Central</v>
          </cell>
          <cell r="B1551" t="str">
            <v>Softwood</v>
          </cell>
          <cell r="C1551" t="str">
            <v>Pulpwood</v>
          </cell>
          <cell r="D1551">
            <v>34</v>
          </cell>
          <cell r="E1551">
            <v>8.7999999999999995E-2</v>
          </cell>
          <cell r="F1551">
            <v>0.114</v>
          </cell>
          <cell r="G1551">
            <v>0.45</v>
          </cell>
          <cell r="H1551">
            <v>0.34699999999999998</v>
          </cell>
        </row>
        <row r="1552">
          <cell r="A1552" t="str">
            <v>South Central</v>
          </cell>
          <cell r="B1552" t="str">
            <v>Softwood</v>
          </cell>
          <cell r="C1552" t="str">
            <v>Pulpwood</v>
          </cell>
          <cell r="D1552">
            <v>35</v>
          </cell>
          <cell r="E1552">
            <v>8.6999999999999994E-2</v>
          </cell>
          <cell r="F1552">
            <v>0.114</v>
          </cell>
          <cell r="G1552">
            <v>0.45</v>
          </cell>
          <cell r="H1552">
            <v>0.34899999999999998</v>
          </cell>
        </row>
        <row r="1553">
          <cell r="A1553" t="str">
            <v>South Central</v>
          </cell>
          <cell r="B1553" t="str">
            <v>Softwood</v>
          </cell>
          <cell r="C1553" t="str">
            <v>Pulpwood</v>
          </cell>
          <cell r="D1553">
            <v>36</v>
          </cell>
          <cell r="E1553">
            <v>8.5999999999999993E-2</v>
          </cell>
          <cell r="F1553">
            <v>0.114</v>
          </cell>
          <cell r="G1553">
            <v>0.45</v>
          </cell>
          <cell r="H1553">
            <v>0.35</v>
          </cell>
        </row>
        <row r="1554">
          <cell r="A1554" t="str">
            <v>South Central</v>
          </cell>
          <cell r="B1554" t="str">
            <v>Softwood</v>
          </cell>
          <cell r="C1554" t="str">
            <v>Pulpwood</v>
          </cell>
          <cell r="D1554">
            <v>37</v>
          </cell>
          <cell r="E1554">
            <v>8.5999999999999993E-2</v>
          </cell>
          <cell r="F1554">
            <v>0.113</v>
          </cell>
          <cell r="G1554">
            <v>0.45</v>
          </cell>
          <cell r="H1554">
            <v>0.35099999999999998</v>
          </cell>
        </row>
        <row r="1555">
          <cell r="A1555" t="str">
            <v>South Central</v>
          </cell>
          <cell r="B1555" t="str">
            <v>Softwood</v>
          </cell>
          <cell r="C1555" t="str">
            <v>Pulpwood</v>
          </cell>
          <cell r="D1555">
            <v>38</v>
          </cell>
          <cell r="E1555">
            <v>8.5000000000000006E-2</v>
          </cell>
          <cell r="F1555">
            <v>0.113</v>
          </cell>
          <cell r="G1555">
            <v>0.45</v>
          </cell>
          <cell r="H1555">
            <v>0.35199999999999998</v>
          </cell>
        </row>
        <row r="1556">
          <cell r="A1556" t="str">
            <v>South Central</v>
          </cell>
          <cell r="B1556" t="str">
            <v>Softwood</v>
          </cell>
          <cell r="C1556" t="str">
            <v>Pulpwood</v>
          </cell>
          <cell r="D1556">
            <v>39</v>
          </cell>
          <cell r="E1556">
            <v>8.4000000000000005E-2</v>
          </cell>
          <cell r="F1556">
            <v>0.112</v>
          </cell>
          <cell r="G1556">
            <v>0.45100000000000001</v>
          </cell>
          <cell r="H1556">
            <v>0.35299999999999998</v>
          </cell>
        </row>
        <row r="1557">
          <cell r="A1557" t="str">
            <v>South Central</v>
          </cell>
          <cell r="B1557" t="str">
            <v>Softwood</v>
          </cell>
          <cell r="C1557" t="str">
            <v>Pulpwood</v>
          </cell>
          <cell r="D1557">
            <v>40</v>
          </cell>
          <cell r="E1557">
            <v>8.3000000000000004E-2</v>
          </cell>
          <cell r="F1557">
            <v>0.112</v>
          </cell>
          <cell r="G1557">
            <v>0.45100000000000001</v>
          </cell>
          <cell r="H1557">
            <v>0.35399999999999998</v>
          </cell>
        </row>
        <row r="1558">
          <cell r="A1558" t="str">
            <v>South Central</v>
          </cell>
          <cell r="B1558" t="str">
            <v>Softwood</v>
          </cell>
          <cell r="C1558" t="str">
            <v>Pulpwood</v>
          </cell>
          <cell r="D1558">
            <v>41</v>
          </cell>
          <cell r="E1558">
            <v>8.2000000000000003E-2</v>
          </cell>
          <cell r="F1558">
            <v>0.112</v>
          </cell>
          <cell r="G1558">
            <v>0.45100000000000001</v>
          </cell>
          <cell r="H1558">
            <v>0.35599999999999998</v>
          </cell>
        </row>
        <row r="1559">
          <cell r="A1559" t="str">
            <v>South Central</v>
          </cell>
          <cell r="B1559" t="str">
            <v>Softwood</v>
          </cell>
          <cell r="C1559" t="str">
            <v>Pulpwood</v>
          </cell>
          <cell r="D1559">
            <v>42</v>
          </cell>
          <cell r="E1559">
            <v>8.1000000000000003E-2</v>
          </cell>
          <cell r="F1559">
            <v>0.112</v>
          </cell>
          <cell r="G1559">
            <v>0.45100000000000001</v>
          </cell>
          <cell r="H1559">
            <v>0.35699999999999998</v>
          </cell>
        </row>
        <row r="1560">
          <cell r="A1560" t="str">
            <v>South Central</v>
          </cell>
          <cell r="B1560" t="str">
            <v>Softwood</v>
          </cell>
          <cell r="C1560" t="str">
            <v>Pulpwood</v>
          </cell>
          <cell r="D1560">
            <v>43</v>
          </cell>
          <cell r="E1560">
            <v>0.08</v>
          </cell>
          <cell r="F1560">
            <v>0.111</v>
          </cell>
          <cell r="G1560">
            <v>0.45100000000000001</v>
          </cell>
          <cell r="H1560">
            <v>0.35799999999999998</v>
          </cell>
        </row>
        <row r="1561">
          <cell r="A1561" t="str">
            <v>South Central</v>
          </cell>
          <cell r="B1561" t="str">
            <v>Softwood</v>
          </cell>
          <cell r="C1561" t="str">
            <v>Pulpwood</v>
          </cell>
          <cell r="D1561">
            <v>44</v>
          </cell>
          <cell r="E1561">
            <v>7.9000000000000001E-2</v>
          </cell>
          <cell r="F1561">
            <v>0.111</v>
          </cell>
          <cell r="G1561">
            <v>0.45100000000000001</v>
          </cell>
          <cell r="H1561">
            <v>0.35899999999999999</v>
          </cell>
        </row>
        <row r="1562">
          <cell r="A1562" t="str">
            <v>South Central</v>
          </cell>
          <cell r="B1562" t="str">
            <v>Softwood</v>
          </cell>
          <cell r="C1562" t="str">
            <v>Pulpwood</v>
          </cell>
          <cell r="D1562">
            <v>45</v>
          </cell>
          <cell r="E1562">
            <v>7.9000000000000001E-2</v>
          </cell>
          <cell r="F1562">
            <v>0.111</v>
          </cell>
          <cell r="G1562">
            <v>0.45100000000000001</v>
          </cell>
          <cell r="H1562">
            <v>0.36</v>
          </cell>
        </row>
        <row r="1563">
          <cell r="A1563" t="str">
            <v>South Central</v>
          </cell>
          <cell r="B1563" t="str">
            <v>Softwood</v>
          </cell>
          <cell r="C1563" t="str">
            <v>Pulpwood</v>
          </cell>
          <cell r="D1563">
            <v>46</v>
          </cell>
          <cell r="E1563">
            <v>7.8E-2</v>
          </cell>
          <cell r="F1563">
            <v>0.111</v>
          </cell>
          <cell r="G1563">
            <v>0.45100000000000001</v>
          </cell>
          <cell r="H1563">
            <v>0.36099999999999999</v>
          </cell>
        </row>
        <row r="1564">
          <cell r="A1564" t="str">
            <v>South Central</v>
          </cell>
          <cell r="B1564" t="str">
            <v>Softwood</v>
          </cell>
          <cell r="C1564" t="str">
            <v>Pulpwood</v>
          </cell>
          <cell r="D1564">
            <v>47</v>
          </cell>
          <cell r="E1564">
            <v>7.6999999999999999E-2</v>
          </cell>
          <cell r="F1564">
            <v>0.111</v>
          </cell>
          <cell r="G1564">
            <v>0.45100000000000001</v>
          </cell>
          <cell r="H1564">
            <v>0.36199999999999999</v>
          </cell>
        </row>
        <row r="1565">
          <cell r="A1565" t="str">
            <v>South Central</v>
          </cell>
          <cell r="B1565" t="str">
            <v>Softwood</v>
          </cell>
          <cell r="C1565" t="str">
            <v>Pulpwood</v>
          </cell>
          <cell r="D1565">
            <v>48</v>
          </cell>
          <cell r="E1565">
            <v>7.5999999999999998E-2</v>
          </cell>
          <cell r="F1565">
            <v>0.11</v>
          </cell>
          <cell r="G1565">
            <v>0.45100000000000001</v>
          </cell>
          <cell r="H1565">
            <v>0.36299999999999999</v>
          </cell>
        </row>
        <row r="1566">
          <cell r="A1566" t="str">
            <v>South Central</v>
          </cell>
          <cell r="B1566" t="str">
            <v>Softwood</v>
          </cell>
          <cell r="C1566" t="str">
            <v>Pulpwood</v>
          </cell>
          <cell r="D1566">
            <v>49</v>
          </cell>
          <cell r="E1566">
            <v>7.5999999999999998E-2</v>
          </cell>
          <cell r="F1566">
            <v>0.11</v>
          </cell>
          <cell r="G1566">
            <v>0.45100000000000001</v>
          </cell>
          <cell r="H1566">
            <v>0.36299999999999999</v>
          </cell>
        </row>
        <row r="1567">
          <cell r="A1567" t="str">
            <v>South Central</v>
          </cell>
          <cell r="B1567" t="str">
            <v>Softwood</v>
          </cell>
          <cell r="C1567" t="str">
            <v>Pulpwood</v>
          </cell>
          <cell r="D1567">
            <v>50</v>
          </cell>
          <cell r="E1567">
            <v>7.4999999999999997E-2</v>
          </cell>
          <cell r="F1567">
            <v>0.11</v>
          </cell>
          <cell r="G1567">
            <v>0.45100000000000001</v>
          </cell>
          <cell r="H1567">
            <v>0.36399999999999999</v>
          </cell>
        </row>
        <row r="1568">
          <cell r="A1568" t="str">
            <v>South Central</v>
          </cell>
          <cell r="B1568" t="str">
            <v>Softwood</v>
          </cell>
          <cell r="C1568" t="str">
            <v>Pulpwood</v>
          </cell>
          <cell r="D1568">
            <v>51</v>
          </cell>
          <cell r="E1568">
            <v>7.3999999999999996E-2</v>
          </cell>
          <cell r="F1568">
            <v>0.11</v>
          </cell>
          <cell r="G1568">
            <v>0.45100000000000001</v>
          </cell>
          <cell r="H1568">
            <v>0.36499999999999999</v>
          </cell>
        </row>
        <row r="1569">
          <cell r="A1569" t="str">
            <v>South Central</v>
          </cell>
          <cell r="B1569" t="str">
            <v>Softwood</v>
          </cell>
          <cell r="C1569" t="str">
            <v>Pulpwood</v>
          </cell>
          <cell r="D1569">
            <v>52</v>
          </cell>
          <cell r="E1569">
            <v>7.2999999999999995E-2</v>
          </cell>
          <cell r="F1569">
            <v>0.11</v>
          </cell>
          <cell r="G1569">
            <v>0.45100000000000001</v>
          </cell>
          <cell r="H1569">
            <v>0.36599999999999999</v>
          </cell>
        </row>
        <row r="1570">
          <cell r="A1570" t="str">
            <v>South Central</v>
          </cell>
          <cell r="B1570" t="str">
            <v>Softwood</v>
          </cell>
          <cell r="C1570" t="str">
            <v>Pulpwood</v>
          </cell>
          <cell r="D1570">
            <v>53</v>
          </cell>
          <cell r="E1570">
            <v>7.2999999999999995E-2</v>
          </cell>
          <cell r="F1570">
            <v>0.11</v>
          </cell>
          <cell r="G1570">
            <v>0.45100000000000001</v>
          </cell>
          <cell r="H1570">
            <v>0.36699999999999999</v>
          </cell>
        </row>
        <row r="1571">
          <cell r="A1571" t="str">
            <v>South Central</v>
          </cell>
          <cell r="B1571" t="str">
            <v>Softwood</v>
          </cell>
          <cell r="C1571" t="str">
            <v>Pulpwood</v>
          </cell>
          <cell r="D1571">
            <v>54</v>
          </cell>
          <cell r="E1571">
            <v>7.1999999999999995E-2</v>
          </cell>
          <cell r="F1571">
            <v>0.11</v>
          </cell>
          <cell r="G1571">
            <v>0.45100000000000001</v>
          </cell>
          <cell r="H1571">
            <v>0.36699999999999999</v>
          </cell>
        </row>
        <row r="1572">
          <cell r="A1572" t="str">
            <v>South Central</v>
          </cell>
          <cell r="B1572" t="str">
            <v>Softwood</v>
          </cell>
          <cell r="C1572" t="str">
            <v>Pulpwood</v>
          </cell>
          <cell r="D1572">
            <v>55</v>
          </cell>
          <cell r="E1572">
            <v>7.0999999999999994E-2</v>
          </cell>
          <cell r="F1572">
            <v>0.11</v>
          </cell>
          <cell r="G1572">
            <v>0.45100000000000001</v>
          </cell>
          <cell r="H1572">
            <v>0.36799999999999999</v>
          </cell>
        </row>
        <row r="1573">
          <cell r="A1573" t="str">
            <v>South Central</v>
          </cell>
          <cell r="B1573" t="str">
            <v>Softwood</v>
          </cell>
          <cell r="C1573" t="str">
            <v>Pulpwood</v>
          </cell>
          <cell r="D1573">
            <v>56</v>
          </cell>
          <cell r="E1573">
            <v>7.0999999999999994E-2</v>
          </cell>
          <cell r="F1573">
            <v>0.11</v>
          </cell>
          <cell r="G1573">
            <v>0.45100000000000001</v>
          </cell>
          <cell r="H1573">
            <v>0.36899999999999999</v>
          </cell>
        </row>
        <row r="1574">
          <cell r="A1574" t="str">
            <v>South Central</v>
          </cell>
          <cell r="B1574" t="str">
            <v>Softwood</v>
          </cell>
          <cell r="C1574" t="str">
            <v>Pulpwood</v>
          </cell>
          <cell r="D1574">
            <v>57</v>
          </cell>
          <cell r="E1574">
            <v>7.0000000000000007E-2</v>
          </cell>
          <cell r="F1574">
            <v>0.11</v>
          </cell>
          <cell r="G1574">
            <v>0.45100000000000001</v>
          </cell>
          <cell r="H1574">
            <v>0.36899999999999999</v>
          </cell>
        </row>
        <row r="1575">
          <cell r="A1575" t="str">
            <v>South Central</v>
          </cell>
          <cell r="B1575" t="str">
            <v>Softwood</v>
          </cell>
          <cell r="C1575" t="str">
            <v>Pulpwood</v>
          </cell>
          <cell r="D1575">
            <v>58</v>
          </cell>
          <cell r="E1575">
            <v>6.9000000000000006E-2</v>
          </cell>
          <cell r="F1575">
            <v>0.11</v>
          </cell>
          <cell r="G1575">
            <v>0.45100000000000001</v>
          </cell>
          <cell r="H1575">
            <v>0.37</v>
          </cell>
        </row>
        <row r="1576">
          <cell r="A1576" t="str">
            <v>South Central</v>
          </cell>
          <cell r="B1576" t="str">
            <v>Softwood</v>
          </cell>
          <cell r="C1576" t="str">
            <v>Pulpwood</v>
          </cell>
          <cell r="D1576">
            <v>59</v>
          </cell>
          <cell r="E1576">
            <v>6.9000000000000006E-2</v>
          </cell>
          <cell r="F1576">
            <v>0.11</v>
          </cell>
          <cell r="G1576">
            <v>0.45100000000000001</v>
          </cell>
          <cell r="H1576">
            <v>0.371</v>
          </cell>
        </row>
        <row r="1577">
          <cell r="A1577" t="str">
            <v>South Central</v>
          </cell>
          <cell r="B1577" t="str">
            <v>Softwood</v>
          </cell>
          <cell r="C1577" t="str">
            <v>Pulpwood</v>
          </cell>
          <cell r="D1577">
            <v>60</v>
          </cell>
          <cell r="E1577">
            <v>6.8000000000000005E-2</v>
          </cell>
          <cell r="F1577">
            <v>0.11</v>
          </cell>
          <cell r="G1577">
            <v>0.45100000000000001</v>
          </cell>
          <cell r="H1577">
            <v>0.371</v>
          </cell>
        </row>
        <row r="1578">
          <cell r="A1578" t="str">
            <v>South Central</v>
          </cell>
          <cell r="B1578" t="str">
            <v>Softwood</v>
          </cell>
          <cell r="C1578" t="str">
            <v>Pulpwood</v>
          </cell>
          <cell r="D1578">
            <v>61</v>
          </cell>
          <cell r="E1578">
            <v>6.7000000000000004E-2</v>
          </cell>
          <cell r="F1578">
            <v>0.11</v>
          </cell>
          <cell r="G1578">
            <v>0.45100000000000001</v>
          </cell>
          <cell r="H1578">
            <v>0.372</v>
          </cell>
        </row>
        <row r="1579">
          <cell r="A1579" t="str">
            <v>South Central</v>
          </cell>
          <cell r="B1579" t="str">
            <v>Softwood</v>
          </cell>
          <cell r="C1579" t="str">
            <v>Pulpwood</v>
          </cell>
          <cell r="D1579">
            <v>62</v>
          </cell>
          <cell r="E1579">
            <v>6.7000000000000004E-2</v>
          </cell>
          <cell r="F1579">
            <v>0.11</v>
          </cell>
          <cell r="G1579">
            <v>0.45100000000000001</v>
          </cell>
          <cell r="H1579">
            <v>0.373</v>
          </cell>
        </row>
        <row r="1580">
          <cell r="A1580" t="str">
            <v>South Central</v>
          </cell>
          <cell r="B1580" t="str">
            <v>Softwood</v>
          </cell>
          <cell r="C1580" t="str">
            <v>Pulpwood</v>
          </cell>
          <cell r="D1580">
            <v>63</v>
          </cell>
          <cell r="E1580">
            <v>6.6000000000000003E-2</v>
          </cell>
          <cell r="F1580">
            <v>0.11</v>
          </cell>
          <cell r="G1580">
            <v>0.45100000000000001</v>
          </cell>
          <cell r="H1580">
            <v>0.373</v>
          </cell>
        </row>
        <row r="1581">
          <cell r="A1581" t="str">
            <v>South Central</v>
          </cell>
          <cell r="B1581" t="str">
            <v>Softwood</v>
          </cell>
          <cell r="C1581" t="str">
            <v>Pulpwood</v>
          </cell>
          <cell r="D1581">
            <v>64</v>
          </cell>
          <cell r="E1581">
            <v>6.5000000000000002E-2</v>
          </cell>
          <cell r="F1581">
            <v>0.11</v>
          </cell>
          <cell r="G1581">
            <v>0.45100000000000001</v>
          </cell>
          <cell r="H1581">
            <v>0.374</v>
          </cell>
        </row>
        <row r="1582">
          <cell r="A1582" t="str">
            <v>South Central</v>
          </cell>
          <cell r="B1582" t="str">
            <v>Softwood</v>
          </cell>
          <cell r="C1582" t="str">
            <v>Pulpwood</v>
          </cell>
          <cell r="D1582">
            <v>65</v>
          </cell>
          <cell r="E1582">
            <v>6.5000000000000002E-2</v>
          </cell>
          <cell r="F1582">
            <v>0.11</v>
          </cell>
          <cell r="G1582">
            <v>0.45100000000000001</v>
          </cell>
          <cell r="H1582">
            <v>0.374</v>
          </cell>
        </row>
        <row r="1583">
          <cell r="A1583" t="str">
            <v>South Central</v>
          </cell>
          <cell r="B1583" t="str">
            <v>Softwood</v>
          </cell>
          <cell r="C1583" t="str">
            <v>Pulpwood</v>
          </cell>
          <cell r="D1583">
            <v>66</v>
          </cell>
          <cell r="E1583">
            <v>6.4000000000000001E-2</v>
          </cell>
          <cell r="F1583">
            <v>0.11</v>
          </cell>
          <cell r="G1583">
            <v>0.45100000000000001</v>
          </cell>
          <cell r="H1583">
            <v>0.375</v>
          </cell>
        </row>
        <row r="1584">
          <cell r="A1584" t="str">
            <v>South Central</v>
          </cell>
          <cell r="B1584" t="str">
            <v>Softwood</v>
          </cell>
          <cell r="C1584" t="str">
            <v>Pulpwood</v>
          </cell>
          <cell r="D1584">
            <v>67</v>
          </cell>
          <cell r="E1584">
            <v>6.4000000000000001E-2</v>
          </cell>
          <cell r="F1584">
            <v>0.11</v>
          </cell>
          <cell r="G1584">
            <v>0.45100000000000001</v>
          </cell>
          <cell r="H1584">
            <v>0.375</v>
          </cell>
        </row>
        <row r="1585">
          <cell r="A1585" t="str">
            <v>South Central</v>
          </cell>
          <cell r="B1585" t="str">
            <v>Softwood</v>
          </cell>
          <cell r="C1585" t="str">
            <v>Pulpwood</v>
          </cell>
          <cell r="D1585">
            <v>68</v>
          </cell>
          <cell r="E1585">
            <v>6.3E-2</v>
          </cell>
          <cell r="F1585">
            <v>0.11</v>
          </cell>
          <cell r="G1585">
            <v>0.45100000000000001</v>
          </cell>
          <cell r="H1585">
            <v>0.376</v>
          </cell>
        </row>
        <row r="1586">
          <cell r="A1586" t="str">
            <v>South Central</v>
          </cell>
          <cell r="B1586" t="str">
            <v>Softwood</v>
          </cell>
          <cell r="C1586" t="str">
            <v>Pulpwood</v>
          </cell>
          <cell r="D1586">
            <v>69</v>
          </cell>
          <cell r="E1586">
            <v>6.3E-2</v>
          </cell>
          <cell r="F1586">
            <v>0.11</v>
          </cell>
          <cell r="G1586">
            <v>0.45100000000000001</v>
          </cell>
          <cell r="H1586">
            <v>0.376</v>
          </cell>
        </row>
        <row r="1587">
          <cell r="A1587" t="str">
            <v>South Central</v>
          </cell>
          <cell r="B1587" t="str">
            <v>Softwood</v>
          </cell>
          <cell r="C1587" t="str">
            <v>Pulpwood</v>
          </cell>
          <cell r="D1587">
            <v>70</v>
          </cell>
          <cell r="E1587">
            <v>6.2E-2</v>
          </cell>
          <cell r="F1587">
            <v>0.11</v>
          </cell>
          <cell r="G1587">
            <v>0.45100000000000001</v>
          </cell>
          <cell r="H1587">
            <v>0.377</v>
          </cell>
        </row>
        <row r="1588">
          <cell r="A1588" t="str">
            <v>South Central</v>
          </cell>
          <cell r="B1588" t="str">
            <v>Softwood</v>
          </cell>
          <cell r="C1588" t="str">
            <v>Pulpwood</v>
          </cell>
          <cell r="D1588">
            <v>71</v>
          </cell>
          <cell r="E1588">
            <v>6.0999999999999999E-2</v>
          </cell>
          <cell r="F1588">
            <v>0.111</v>
          </cell>
          <cell r="G1588">
            <v>0.45100000000000001</v>
          </cell>
          <cell r="H1588">
            <v>0.377</v>
          </cell>
        </row>
        <row r="1589">
          <cell r="A1589" t="str">
            <v>South Central</v>
          </cell>
          <cell r="B1589" t="str">
            <v>Softwood</v>
          </cell>
          <cell r="C1589" t="str">
            <v>Pulpwood</v>
          </cell>
          <cell r="D1589">
            <v>72</v>
          </cell>
          <cell r="E1589">
            <v>6.0999999999999999E-2</v>
          </cell>
          <cell r="F1589">
            <v>0.111</v>
          </cell>
          <cell r="G1589">
            <v>0.45100000000000001</v>
          </cell>
          <cell r="H1589">
            <v>0.378</v>
          </cell>
        </row>
        <row r="1590">
          <cell r="A1590" t="str">
            <v>South Central</v>
          </cell>
          <cell r="B1590" t="str">
            <v>Softwood</v>
          </cell>
          <cell r="C1590" t="str">
            <v>Pulpwood</v>
          </cell>
          <cell r="D1590">
            <v>73</v>
          </cell>
          <cell r="E1590">
            <v>0.06</v>
          </cell>
          <cell r="F1590">
            <v>0.111</v>
          </cell>
          <cell r="G1590">
            <v>0.45100000000000001</v>
          </cell>
          <cell r="H1590">
            <v>0.378</v>
          </cell>
        </row>
        <row r="1591">
          <cell r="A1591" t="str">
            <v>South Central</v>
          </cell>
          <cell r="B1591" t="str">
            <v>Softwood</v>
          </cell>
          <cell r="C1591" t="str">
            <v>Pulpwood</v>
          </cell>
          <cell r="D1591">
            <v>74</v>
          </cell>
          <cell r="E1591">
            <v>0.06</v>
          </cell>
          <cell r="F1591">
            <v>0.111</v>
          </cell>
          <cell r="G1591">
            <v>0.45100000000000001</v>
          </cell>
          <cell r="H1591">
            <v>0.378</v>
          </cell>
        </row>
        <row r="1592">
          <cell r="A1592" t="str">
            <v>South Central</v>
          </cell>
          <cell r="B1592" t="str">
            <v>Softwood</v>
          </cell>
          <cell r="C1592" t="str">
            <v>Pulpwood</v>
          </cell>
          <cell r="D1592">
            <v>75</v>
          </cell>
          <cell r="E1592">
            <v>5.8999999999999997E-2</v>
          </cell>
          <cell r="F1592">
            <v>0.111</v>
          </cell>
          <cell r="G1592">
            <v>0.45100000000000001</v>
          </cell>
          <cell r="H1592">
            <v>0.379</v>
          </cell>
        </row>
        <row r="1593">
          <cell r="A1593" t="str">
            <v>South Central</v>
          </cell>
          <cell r="B1593" t="str">
            <v>Softwood</v>
          </cell>
          <cell r="C1593" t="str">
            <v>Pulpwood</v>
          </cell>
          <cell r="D1593">
            <v>76</v>
          </cell>
          <cell r="E1593">
            <v>5.8999999999999997E-2</v>
          </cell>
          <cell r="F1593">
            <v>0.111</v>
          </cell>
          <cell r="G1593">
            <v>0.45100000000000001</v>
          </cell>
          <cell r="H1593">
            <v>0.379</v>
          </cell>
        </row>
        <row r="1594">
          <cell r="A1594" t="str">
            <v>South Central</v>
          </cell>
          <cell r="B1594" t="str">
            <v>Softwood</v>
          </cell>
          <cell r="C1594" t="str">
            <v>Pulpwood</v>
          </cell>
          <cell r="D1594">
            <v>77</v>
          </cell>
          <cell r="E1594">
            <v>5.8000000000000003E-2</v>
          </cell>
          <cell r="F1594">
            <v>0.111</v>
          </cell>
          <cell r="G1594">
            <v>0.45100000000000001</v>
          </cell>
          <cell r="H1594">
            <v>0.38</v>
          </cell>
        </row>
        <row r="1595">
          <cell r="A1595" t="str">
            <v>South Central</v>
          </cell>
          <cell r="B1595" t="str">
            <v>Softwood</v>
          </cell>
          <cell r="C1595" t="str">
            <v>Pulpwood</v>
          </cell>
          <cell r="D1595">
            <v>78</v>
          </cell>
          <cell r="E1595">
            <v>5.8000000000000003E-2</v>
          </cell>
          <cell r="F1595">
            <v>0.111</v>
          </cell>
          <cell r="G1595">
            <v>0.45100000000000001</v>
          </cell>
          <cell r="H1595">
            <v>0.38</v>
          </cell>
        </row>
        <row r="1596">
          <cell r="A1596" t="str">
            <v>South Central</v>
          </cell>
          <cell r="B1596" t="str">
            <v>Softwood</v>
          </cell>
          <cell r="C1596" t="str">
            <v>Pulpwood</v>
          </cell>
          <cell r="D1596">
            <v>79</v>
          </cell>
          <cell r="E1596">
            <v>5.7000000000000002E-2</v>
          </cell>
          <cell r="F1596">
            <v>0.111</v>
          </cell>
          <cell r="G1596">
            <v>0.45100000000000001</v>
          </cell>
          <cell r="H1596">
            <v>0.38</v>
          </cell>
        </row>
        <row r="1597">
          <cell r="A1597" t="str">
            <v>South Central</v>
          </cell>
          <cell r="B1597" t="str">
            <v>Softwood</v>
          </cell>
          <cell r="C1597" t="str">
            <v>Pulpwood</v>
          </cell>
          <cell r="D1597">
            <v>80</v>
          </cell>
          <cell r="E1597">
            <v>5.7000000000000002E-2</v>
          </cell>
          <cell r="F1597">
            <v>0.112</v>
          </cell>
          <cell r="G1597">
            <v>0.45100000000000001</v>
          </cell>
          <cell r="H1597">
            <v>0.38100000000000001</v>
          </cell>
        </row>
        <row r="1598">
          <cell r="A1598" t="str">
            <v>South Central</v>
          </cell>
          <cell r="B1598" t="str">
            <v>Softwood</v>
          </cell>
          <cell r="C1598" t="str">
            <v>Pulpwood</v>
          </cell>
          <cell r="D1598">
            <v>81</v>
          </cell>
          <cell r="E1598">
            <v>5.6000000000000001E-2</v>
          </cell>
          <cell r="F1598">
            <v>0.112</v>
          </cell>
          <cell r="G1598">
            <v>0.45100000000000001</v>
          </cell>
          <cell r="H1598">
            <v>0.38100000000000001</v>
          </cell>
        </row>
        <row r="1599">
          <cell r="A1599" t="str">
            <v>South Central</v>
          </cell>
          <cell r="B1599" t="str">
            <v>Softwood</v>
          </cell>
          <cell r="C1599" t="str">
            <v>Pulpwood</v>
          </cell>
          <cell r="D1599">
            <v>82</v>
          </cell>
          <cell r="E1599">
            <v>5.6000000000000001E-2</v>
          </cell>
          <cell r="F1599">
            <v>0.112</v>
          </cell>
          <cell r="G1599">
            <v>0.45100000000000001</v>
          </cell>
          <cell r="H1599">
            <v>0.38200000000000001</v>
          </cell>
        </row>
        <row r="1600">
          <cell r="A1600" t="str">
            <v>South Central</v>
          </cell>
          <cell r="B1600" t="str">
            <v>Softwood</v>
          </cell>
          <cell r="C1600" t="str">
            <v>Pulpwood</v>
          </cell>
          <cell r="D1600">
            <v>83</v>
          </cell>
          <cell r="E1600">
            <v>5.5E-2</v>
          </cell>
          <cell r="F1600">
            <v>0.112</v>
          </cell>
          <cell r="G1600">
            <v>0.45100000000000001</v>
          </cell>
          <cell r="H1600">
            <v>0.38200000000000001</v>
          </cell>
        </row>
        <row r="1601">
          <cell r="A1601" t="str">
            <v>South Central</v>
          </cell>
          <cell r="B1601" t="str">
            <v>Softwood</v>
          </cell>
          <cell r="C1601" t="str">
            <v>Pulpwood</v>
          </cell>
          <cell r="D1601">
            <v>84</v>
          </cell>
          <cell r="E1601">
            <v>5.5E-2</v>
          </cell>
          <cell r="F1601">
            <v>0.112</v>
          </cell>
          <cell r="G1601">
            <v>0.45100000000000001</v>
          </cell>
          <cell r="H1601">
            <v>0.38200000000000001</v>
          </cell>
        </row>
        <row r="1602">
          <cell r="A1602" t="str">
            <v>South Central</v>
          </cell>
          <cell r="B1602" t="str">
            <v>Softwood</v>
          </cell>
          <cell r="C1602" t="str">
            <v>Pulpwood</v>
          </cell>
          <cell r="D1602">
            <v>85</v>
          </cell>
          <cell r="E1602">
            <v>5.3999999999999999E-2</v>
          </cell>
          <cell r="F1602">
            <v>0.112</v>
          </cell>
          <cell r="G1602">
            <v>0.45100000000000001</v>
          </cell>
          <cell r="H1602">
            <v>0.38300000000000001</v>
          </cell>
        </row>
        <row r="1603">
          <cell r="A1603" t="str">
            <v>South Central</v>
          </cell>
          <cell r="B1603" t="str">
            <v>Softwood</v>
          </cell>
          <cell r="C1603" t="str">
            <v>Pulpwood</v>
          </cell>
          <cell r="D1603">
            <v>86</v>
          </cell>
          <cell r="E1603">
            <v>5.3999999999999999E-2</v>
          </cell>
          <cell r="F1603">
            <v>0.112</v>
          </cell>
          <cell r="G1603">
            <v>0.45100000000000001</v>
          </cell>
          <cell r="H1603">
            <v>0.38300000000000001</v>
          </cell>
        </row>
        <row r="1604">
          <cell r="A1604" t="str">
            <v>South Central</v>
          </cell>
          <cell r="B1604" t="str">
            <v>Softwood</v>
          </cell>
          <cell r="C1604" t="str">
            <v>Pulpwood</v>
          </cell>
          <cell r="D1604">
            <v>87</v>
          </cell>
          <cell r="E1604">
            <v>5.2999999999999999E-2</v>
          </cell>
          <cell r="F1604">
            <v>0.113</v>
          </cell>
          <cell r="G1604">
            <v>0.45100000000000001</v>
          </cell>
          <cell r="H1604">
            <v>0.38300000000000001</v>
          </cell>
        </row>
        <row r="1605">
          <cell r="A1605" t="str">
            <v>South Central</v>
          </cell>
          <cell r="B1605" t="str">
            <v>Softwood</v>
          </cell>
          <cell r="C1605" t="str">
            <v>Pulpwood</v>
          </cell>
          <cell r="D1605">
            <v>88</v>
          </cell>
          <cell r="E1605">
            <v>5.2999999999999999E-2</v>
          </cell>
          <cell r="F1605">
            <v>0.113</v>
          </cell>
          <cell r="G1605">
            <v>0.45100000000000001</v>
          </cell>
          <cell r="H1605">
            <v>0.38400000000000001</v>
          </cell>
        </row>
        <row r="1606">
          <cell r="A1606" t="str">
            <v>South Central</v>
          </cell>
          <cell r="B1606" t="str">
            <v>Softwood</v>
          </cell>
          <cell r="C1606" t="str">
            <v>Pulpwood</v>
          </cell>
          <cell r="D1606">
            <v>89</v>
          </cell>
          <cell r="E1606">
            <v>5.2999999999999999E-2</v>
          </cell>
          <cell r="F1606">
            <v>0.113</v>
          </cell>
          <cell r="G1606">
            <v>0.45100000000000001</v>
          </cell>
          <cell r="H1606">
            <v>0.38400000000000001</v>
          </cell>
        </row>
        <row r="1607">
          <cell r="A1607" t="str">
            <v>South Central</v>
          </cell>
          <cell r="B1607" t="str">
            <v>Softwood</v>
          </cell>
          <cell r="C1607" t="str">
            <v>Pulpwood</v>
          </cell>
          <cell r="D1607">
            <v>90</v>
          </cell>
          <cell r="E1607">
            <v>5.1999999999999998E-2</v>
          </cell>
          <cell r="F1607">
            <v>0.113</v>
          </cell>
          <cell r="G1607">
            <v>0.45100000000000001</v>
          </cell>
          <cell r="H1607">
            <v>0.38400000000000001</v>
          </cell>
        </row>
        <row r="1608">
          <cell r="A1608" t="str">
            <v>South Central</v>
          </cell>
          <cell r="B1608" t="str">
            <v>Softwood</v>
          </cell>
          <cell r="C1608" t="str">
            <v>Pulpwood</v>
          </cell>
          <cell r="D1608">
            <v>91</v>
          </cell>
          <cell r="E1608">
            <v>5.1999999999999998E-2</v>
          </cell>
          <cell r="F1608">
            <v>0.113</v>
          </cell>
          <cell r="G1608">
            <v>0.45100000000000001</v>
          </cell>
          <cell r="H1608">
            <v>0.38400000000000001</v>
          </cell>
        </row>
        <row r="1609">
          <cell r="A1609" t="str">
            <v>South Central</v>
          </cell>
          <cell r="B1609" t="str">
            <v>Softwood</v>
          </cell>
          <cell r="C1609" t="str">
            <v>Pulpwood</v>
          </cell>
          <cell r="D1609">
            <v>92</v>
          </cell>
          <cell r="E1609">
            <v>5.0999999999999997E-2</v>
          </cell>
          <cell r="F1609">
            <v>0.113</v>
          </cell>
          <cell r="G1609">
            <v>0.45100000000000001</v>
          </cell>
          <cell r="H1609">
            <v>0.38500000000000001</v>
          </cell>
        </row>
        <row r="1610">
          <cell r="A1610" t="str">
            <v>South Central</v>
          </cell>
          <cell r="B1610" t="str">
            <v>Softwood</v>
          </cell>
          <cell r="C1610" t="str">
            <v>Pulpwood</v>
          </cell>
          <cell r="D1610">
            <v>93</v>
          </cell>
          <cell r="E1610">
            <v>5.0999999999999997E-2</v>
          </cell>
          <cell r="F1610">
            <v>0.113</v>
          </cell>
          <cell r="G1610">
            <v>0.45100000000000001</v>
          </cell>
          <cell r="H1610">
            <v>0.38500000000000001</v>
          </cell>
        </row>
        <row r="1611">
          <cell r="A1611" t="str">
            <v>South Central</v>
          </cell>
          <cell r="B1611" t="str">
            <v>Softwood</v>
          </cell>
          <cell r="C1611" t="str">
            <v>Pulpwood</v>
          </cell>
          <cell r="D1611">
            <v>94</v>
          </cell>
          <cell r="E1611">
            <v>0.05</v>
          </cell>
          <cell r="F1611">
            <v>0.114</v>
          </cell>
          <cell r="G1611">
            <v>0.45100000000000001</v>
          </cell>
          <cell r="H1611">
            <v>0.38500000000000001</v>
          </cell>
        </row>
        <row r="1612">
          <cell r="A1612" t="str">
            <v>South Central</v>
          </cell>
          <cell r="B1612" t="str">
            <v>Softwood</v>
          </cell>
          <cell r="C1612" t="str">
            <v>Pulpwood</v>
          </cell>
          <cell r="D1612">
            <v>95</v>
          </cell>
          <cell r="E1612">
            <v>0.05</v>
          </cell>
          <cell r="F1612">
            <v>0.114</v>
          </cell>
          <cell r="G1612">
            <v>0.45100000000000001</v>
          </cell>
          <cell r="H1612">
            <v>0.38600000000000001</v>
          </cell>
        </row>
        <row r="1613">
          <cell r="A1613" t="str">
            <v>South Central</v>
          </cell>
          <cell r="B1613" t="str">
            <v>Softwood</v>
          </cell>
          <cell r="C1613" t="str">
            <v>Pulpwood</v>
          </cell>
          <cell r="D1613">
            <v>96</v>
          </cell>
          <cell r="E1613">
            <v>0.05</v>
          </cell>
          <cell r="F1613">
            <v>0.114</v>
          </cell>
          <cell r="G1613">
            <v>0.45100000000000001</v>
          </cell>
          <cell r="H1613">
            <v>0.38600000000000001</v>
          </cell>
        </row>
        <row r="1614">
          <cell r="A1614" t="str">
            <v>South Central</v>
          </cell>
          <cell r="B1614" t="str">
            <v>Softwood</v>
          </cell>
          <cell r="C1614" t="str">
            <v>Pulpwood</v>
          </cell>
          <cell r="D1614">
            <v>97</v>
          </cell>
          <cell r="E1614">
            <v>4.9000000000000002E-2</v>
          </cell>
          <cell r="F1614">
            <v>0.114</v>
          </cell>
          <cell r="G1614">
            <v>0.45100000000000001</v>
          </cell>
          <cell r="H1614">
            <v>0.38600000000000001</v>
          </cell>
        </row>
        <row r="1615">
          <cell r="A1615" t="str">
            <v>South Central</v>
          </cell>
          <cell r="B1615" t="str">
            <v>Softwood</v>
          </cell>
          <cell r="C1615" t="str">
            <v>Pulpwood</v>
          </cell>
          <cell r="D1615">
            <v>98</v>
          </cell>
          <cell r="E1615">
            <v>4.9000000000000002E-2</v>
          </cell>
          <cell r="F1615">
            <v>0.114</v>
          </cell>
          <cell r="G1615">
            <v>0.45100000000000001</v>
          </cell>
          <cell r="H1615">
            <v>0.38600000000000001</v>
          </cell>
        </row>
        <row r="1616">
          <cell r="A1616" t="str">
            <v>South Central</v>
          </cell>
          <cell r="B1616" t="str">
            <v>Softwood</v>
          </cell>
          <cell r="C1616" t="str">
            <v>Pulpwood</v>
          </cell>
          <cell r="D1616">
            <v>99</v>
          </cell>
          <cell r="E1616">
            <v>4.8000000000000001E-2</v>
          </cell>
          <cell r="F1616">
            <v>0.114</v>
          </cell>
          <cell r="G1616">
            <v>0.45100000000000001</v>
          </cell>
          <cell r="H1616">
            <v>0.38700000000000001</v>
          </cell>
        </row>
        <row r="1617">
          <cell r="A1617" t="str">
            <v>South Central</v>
          </cell>
          <cell r="B1617" t="str">
            <v>Softwood</v>
          </cell>
          <cell r="C1617" t="str">
            <v>Pulpwood</v>
          </cell>
          <cell r="D1617">
            <v>100</v>
          </cell>
          <cell r="E1617">
            <v>4.8000000000000001E-2</v>
          </cell>
          <cell r="F1617">
            <v>0.114</v>
          </cell>
          <cell r="G1617">
            <v>0.45100000000000001</v>
          </cell>
          <cell r="H1617">
            <v>0.38700000000000001</v>
          </cell>
        </row>
        <row r="1618">
          <cell r="A1618" t="str">
            <v>South Central</v>
          </cell>
          <cell r="B1618" t="str">
            <v>Hardwood</v>
          </cell>
          <cell r="C1618" t="str">
            <v>Saw log</v>
          </cell>
          <cell r="D1618">
            <v>0</v>
          </cell>
          <cell r="E1618">
            <v>0.58699999999999997</v>
          </cell>
          <cell r="F1618">
            <v>0</v>
          </cell>
          <cell r="G1618">
            <v>0.23699999999999999</v>
          </cell>
          <cell r="H1618">
            <v>0.17599999999999999</v>
          </cell>
        </row>
        <row r="1619">
          <cell r="A1619" t="str">
            <v>South Central</v>
          </cell>
          <cell r="B1619" t="str">
            <v>Hardwood</v>
          </cell>
          <cell r="C1619" t="str">
            <v>Saw log</v>
          </cell>
          <cell r="D1619">
            <v>1</v>
          </cell>
          <cell r="E1619">
            <v>0.54300000000000004</v>
          </cell>
          <cell r="F1619">
            <v>2.4E-2</v>
          </cell>
          <cell r="G1619">
            <v>0.247</v>
          </cell>
          <cell r="H1619">
            <v>0.186</v>
          </cell>
        </row>
        <row r="1620">
          <cell r="A1620" t="str">
            <v>South Central</v>
          </cell>
          <cell r="B1620" t="str">
            <v>Hardwood</v>
          </cell>
          <cell r="C1620" t="str">
            <v>Saw log</v>
          </cell>
          <cell r="D1620">
            <v>2</v>
          </cell>
          <cell r="E1620">
            <v>0.503</v>
          </cell>
          <cell r="F1620">
            <v>4.5999999999999999E-2</v>
          </cell>
          <cell r="G1620">
            <v>0.25700000000000001</v>
          </cell>
          <cell r="H1620">
            <v>0.19400000000000001</v>
          </cell>
        </row>
        <row r="1621">
          <cell r="A1621" t="str">
            <v>South Central</v>
          </cell>
          <cell r="B1621" t="str">
            <v>Hardwood</v>
          </cell>
          <cell r="C1621" t="str">
            <v>Saw log</v>
          </cell>
          <cell r="D1621">
            <v>3</v>
          </cell>
          <cell r="E1621">
            <v>0.46800000000000003</v>
          </cell>
          <cell r="F1621">
            <v>6.4000000000000001E-2</v>
          </cell>
          <cell r="G1621">
            <v>0.26500000000000001</v>
          </cell>
          <cell r="H1621">
            <v>0.20200000000000001</v>
          </cell>
        </row>
        <row r="1622">
          <cell r="A1622" t="str">
            <v>South Central</v>
          </cell>
          <cell r="B1622" t="str">
            <v>Hardwood</v>
          </cell>
          <cell r="C1622" t="str">
            <v>Saw log</v>
          </cell>
          <cell r="D1622">
            <v>4</v>
          </cell>
          <cell r="E1622">
            <v>0.437</v>
          </cell>
          <cell r="F1622">
            <v>8.1000000000000003E-2</v>
          </cell>
          <cell r="G1622">
            <v>0.27300000000000002</v>
          </cell>
          <cell r="H1622">
            <v>0.20899999999999999</v>
          </cell>
        </row>
        <row r="1623">
          <cell r="A1623" t="str">
            <v>South Central</v>
          </cell>
          <cell r="B1623" t="str">
            <v>Hardwood</v>
          </cell>
          <cell r="C1623" t="str">
            <v>Saw log</v>
          </cell>
          <cell r="D1623">
            <v>5</v>
          </cell>
          <cell r="E1623">
            <v>0.40899999999999997</v>
          </cell>
          <cell r="F1623">
            <v>9.6000000000000002E-2</v>
          </cell>
          <cell r="G1623">
            <v>0.28000000000000003</v>
          </cell>
          <cell r="H1623">
            <v>0.215</v>
          </cell>
        </row>
        <row r="1624">
          <cell r="A1624" t="str">
            <v>South Central</v>
          </cell>
          <cell r="B1624" t="str">
            <v>Hardwood</v>
          </cell>
          <cell r="C1624" t="str">
            <v>Saw log</v>
          </cell>
          <cell r="D1624">
            <v>6</v>
          </cell>
          <cell r="E1624">
            <v>0.38300000000000001</v>
          </cell>
          <cell r="F1624">
            <v>0.109</v>
          </cell>
          <cell r="G1624">
            <v>0.28599999999999998</v>
          </cell>
          <cell r="H1624">
            <v>0.221</v>
          </cell>
        </row>
        <row r="1625">
          <cell r="A1625" t="str">
            <v>South Central</v>
          </cell>
          <cell r="B1625" t="str">
            <v>Hardwood</v>
          </cell>
          <cell r="C1625" t="str">
            <v>Saw log</v>
          </cell>
          <cell r="D1625">
            <v>7</v>
          </cell>
          <cell r="E1625">
            <v>0.36</v>
          </cell>
          <cell r="F1625">
            <v>0.121</v>
          </cell>
          <cell r="G1625">
            <v>0.29199999999999998</v>
          </cell>
          <cell r="H1625">
            <v>0.22700000000000001</v>
          </cell>
        </row>
        <row r="1626">
          <cell r="A1626" t="str">
            <v>South Central</v>
          </cell>
          <cell r="B1626" t="str">
            <v>Hardwood</v>
          </cell>
          <cell r="C1626" t="str">
            <v>Saw log</v>
          </cell>
          <cell r="D1626">
            <v>8</v>
          </cell>
          <cell r="E1626">
            <v>0.33800000000000002</v>
          </cell>
          <cell r="F1626">
            <v>0.13200000000000001</v>
          </cell>
          <cell r="G1626">
            <v>0.29799999999999999</v>
          </cell>
          <cell r="H1626">
            <v>0.23200000000000001</v>
          </cell>
        </row>
        <row r="1627">
          <cell r="A1627" t="str">
            <v>South Central</v>
          </cell>
          <cell r="B1627" t="str">
            <v>Hardwood</v>
          </cell>
          <cell r="C1627" t="str">
            <v>Saw log</v>
          </cell>
          <cell r="D1627">
            <v>9</v>
          </cell>
          <cell r="E1627">
            <v>0.31900000000000001</v>
          </cell>
          <cell r="F1627">
            <v>0.14199999999999999</v>
          </cell>
          <cell r="G1627">
            <v>0.30299999999999999</v>
          </cell>
          <cell r="H1627">
            <v>0.23699999999999999</v>
          </cell>
        </row>
        <row r="1628">
          <cell r="A1628" t="str">
            <v>South Central</v>
          </cell>
          <cell r="B1628" t="str">
            <v>Hardwood</v>
          </cell>
          <cell r="C1628" t="str">
            <v>Saw log</v>
          </cell>
          <cell r="D1628">
            <v>10</v>
          </cell>
          <cell r="E1628">
            <v>0.30099999999999999</v>
          </cell>
          <cell r="F1628">
            <v>0.151</v>
          </cell>
          <cell r="G1628">
            <v>0.307</v>
          </cell>
          <cell r="H1628">
            <v>0.24099999999999999</v>
          </cell>
        </row>
        <row r="1629">
          <cell r="A1629" t="str">
            <v>South Central</v>
          </cell>
          <cell r="B1629" t="str">
            <v>Hardwood</v>
          </cell>
          <cell r="C1629" t="str">
            <v>Saw log</v>
          </cell>
          <cell r="D1629">
            <v>11</v>
          </cell>
          <cell r="E1629">
            <v>0.28399999999999997</v>
          </cell>
          <cell r="F1629">
            <v>0.159</v>
          </cell>
          <cell r="G1629">
            <v>0.312</v>
          </cell>
          <cell r="H1629">
            <v>0.245</v>
          </cell>
        </row>
        <row r="1630">
          <cell r="A1630" t="str">
            <v>South Central</v>
          </cell>
          <cell r="B1630" t="str">
            <v>Hardwood</v>
          </cell>
          <cell r="C1630" t="str">
            <v>Saw log</v>
          </cell>
          <cell r="D1630">
            <v>12</v>
          </cell>
          <cell r="E1630">
            <v>0.27</v>
          </cell>
          <cell r="F1630">
            <v>0.16600000000000001</v>
          </cell>
          <cell r="G1630">
            <v>0.315</v>
          </cell>
          <cell r="H1630">
            <v>0.249</v>
          </cell>
        </row>
        <row r="1631">
          <cell r="A1631" t="str">
            <v>South Central</v>
          </cell>
          <cell r="B1631" t="str">
            <v>Hardwood</v>
          </cell>
          <cell r="C1631" t="str">
            <v>Saw log</v>
          </cell>
          <cell r="D1631">
            <v>13</v>
          </cell>
          <cell r="E1631">
            <v>0.25700000000000001</v>
          </cell>
          <cell r="F1631">
            <v>0.17199999999999999</v>
          </cell>
          <cell r="G1631">
            <v>0.31900000000000001</v>
          </cell>
          <cell r="H1631">
            <v>0.252</v>
          </cell>
        </row>
        <row r="1632">
          <cell r="A1632" t="str">
            <v>South Central</v>
          </cell>
          <cell r="B1632" t="str">
            <v>Hardwood</v>
          </cell>
          <cell r="C1632" t="str">
            <v>Saw log</v>
          </cell>
          <cell r="D1632">
            <v>14</v>
          </cell>
          <cell r="E1632">
            <v>0.245</v>
          </cell>
          <cell r="F1632">
            <v>0.17699999999999999</v>
          </cell>
          <cell r="G1632">
            <v>0.32200000000000001</v>
          </cell>
          <cell r="H1632">
            <v>0.255</v>
          </cell>
        </row>
        <row r="1633">
          <cell r="A1633" t="str">
            <v>South Central</v>
          </cell>
          <cell r="B1633" t="str">
            <v>Hardwood</v>
          </cell>
          <cell r="C1633" t="str">
            <v>Saw log</v>
          </cell>
          <cell r="D1633">
            <v>15</v>
          </cell>
          <cell r="E1633">
            <v>0.23499999999999999</v>
          </cell>
          <cell r="F1633">
            <v>0.182</v>
          </cell>
          <cell r="G1633">
            <v>0.32500000000000001</v>
          </cell>
          <cell r="H1633">
            <v>0.25800000000000001</v>
          </cell>
        </row>
        <row r="1634">
          <cell r="A1634" t="str">
            <v>South Central</v>
          </cell>
          <cell r="B1634" t="str">
            <v>Hardwood</v>
          </cell>
          <cell r="C1634" t="str">
            <v>Saw log</v>
          </cell>
          <cell r="D1634">
            <v>16</v>
          </cell>
          <cell r="E1634">
            <v>0.22500000000000001</v>
          </cell>
          <cell r="F1634">
            <v>0.187</v>
          </cell>
          <cell r="G1634">
            <v>0.32700000000000001</v>
          </cell>
          <cell r="H1634">
            <v>0.26100000000000001</v>
          </cell>
        </row>
        <row r="1635">
          <cell r="A1635" t="str">
            <v>South Central</v>
          </cell>
          <cell r="B1635" t="str">
            <v>Hardwood</v>
          </cell>
          <cell r="C1635" t="str">
            <v>Saw log</v>
          </cell>
          <cell r="D1635">
            <v>17</v>
          </cell>
          <cell r="E1635">
            <v>0.216</v>
          </cell>
          <cell r="F1635">
            <v>0.191</v>
          </cell>
          <cell r="G1635">
            <v>0.33</v>
          </cell>
          <cell r="H1635">
            <v>0.26400000000000001</v>
          </cell>
        </row>
        <row r="1636">
          <cell r="A1636" t="str">
            <v>South Central</v>
          </cell>
          <cell r="B1636" t="str">
            <v>Hardwood</v>
          </cell>
          <cell r="C1636" t="str">
            <v>Saw log</v>
          </cell>
          <cell r="D1636">
            <v>18</v>
          </cell>
          <cell r="E1636">
            <v>0.20699999999999999</v>
          </cell>
          <cell r="F1636">
            <v>0.19500000000000001</v>
          </cell>
          <cell r="G1636">
            <v>0.33200000000000002</v>
          </cell>
          <cell r="H1636">
            <v>0.26600000000000001</v>
          </cell>
        </row>
        <row r="1637">
          <cell r="A1637" t="str">
            <v>South Central</v>
          </cell>
          <cell r="B1637" t="str">
            <v>Hardwood</v>
          </cell>
          <cell r="C1637" t="str">
            <v>Saw log</v>
          </cell>
          <cell r="D1637">
            <v>19</v>
          </cell>
          <cell r="E1637">
            <v>0.19900000000000001</v>
          </cell>
          <cell r="F1637">
            <v>0.19800000000000001</v>
          </cell>
          <cell r="G1637">
            <v>0.33400000000000002</v>
          </cell>
          <cell r="H1637">
            <v>0.26900000000000002</v>
          </cell>
        </row>
        <row r="1638">
          <cell r="A1638" t="str">
            <v>South Central</v>
          </cell>
          <cell r="B1638" t="str">
            <v>Hardwood</v>
          </cell>
          <cell r="C1638" t="str">
            <v>Saw log</v>
          </cell>
          <cell r="D1638">
            <v>20</v>
          </cell>
          <cell r="E1638">
            <v>0.192</v>
          </cell>
          <cell r="F1638">
            <v>0.20100000000000001</v>
          </cell>
          <cell r="G1638">
            <v>0.33600000000000002</v>
          </cell>
          <cell r="H1638">
            <v>0.27100000000000002</v>
          </cell>
        </row>
        <row r="1639">
          <cell r="A1639" t="str">
            <v>South Central</v>
          </cell>
          <cell r="B1639" t="str">
            <v>Hardwood</v>
          </cell>
          <cell r="C1639" t="str">
            <v>Saw log</v>
          </cell>
          <cell r="D1639">
            <v>21</v>
          </cell>
          <cell r="E1639">
            <v>0.185</v>
          </cell>
          <cell r="F1639">
            <v>0.20399999999999999</v>
          </cell>
          <cell r="G1639">
            <v>0.33800000000000002</v>
          </cell>
          <cell r="H1639">
            <v>0.27300000000000002</v>
          </cell>
        </row>
        <row r="1640">
          <cell r="A1640" t="str">
            <v>South Central</v>
          </cell>
          <cell r="B1640" t="str">
            <v>Hardwood</v>
          </cell>
          <cell r="C1640" t="str">
            <v>Saw log</v>
          </cell>
          <cell r="D1640">
            <v>22</v>
          </cell>
          <cell r="E1640">
            <v>0.17899999999999999</v>
          </cell>
          <cell r="F1640">
            <v>0.20599999999999999</v>
          </cell>
          <cell r="G1640">
            <v>0.34</v>
          </cell>
          <cell r="H1640">
            <v>0.27500000000000002</v>
          </cell>
        </row>
        <row r="1641">
          <cell r="A1641" t="str">
            <v>South Central</v>
          </cell>
          <cell r="B1641" t="str">
            <v>Hardwood</v>
          </cell>
          <cell r="C1641" t="str">
            <v>Saw log</v>
          </cell>
          <cell r="D1641">
            <v>23</v>
          </cell>
          <cell r="E1641">
            <v>0.17299999999999999</v>
          </cell>
          <cell r="F1641">
            <v>0.20899999999999999</v>
          </cell>
          <cell r="G1641">
            <v>0.34100000000000003</v>
          </cell>
          <cell r="H1641">
            <v>0.27700000000000002</v>
          </cell>
        </row>
        <row r="1642">
          <cell r="A1642" t="str">
            <v>South Central</v>
          </cell>
          <cell r="B1642" t="str">
            <v>Hardwood</v>
          </cell>
          <cell r="C1642" t="str">
            <v>Saw log</v>
          </cell>
          <cell r="D1642">
            <v>24</v>
          </cell>
          <cell r="E1642">
            <v>0.16700000000000001</v>
          </cell>
          <cell r="F1642">
            <v>0.21099999999999999</v>
          </cell>
          <cell r="G1642">
            <v>0.34300000000000003</v>
          </cell>
          <cell r="H1642">
            <v>0.27900000000000003</v>
          </cell>
        </row>
        <row r="1643">
          <cell r="A1643" t="str">
            <v>South Central</v>
          </cell>
          <cell r="B1643" t="str">
            <v>Hardwood</v>
          </cell>
          <cell r="C1643" t="str">
            <v>Saw log</v>
          </cell>
          <cell r="D1643">
            <v>25</v>
          </cell>
          <cell r="E1643">
            <v>0.16200000000000001</v>
          </cell>
          <cell r="F1643">
            <v>0.21299999999999999</v>
          </cell>
          <cell r="G1643">
            <v>0.34399999999999997</v>
          </cell>
          <cell r="H1643">
            <v>0.28100000000000003</v>
          </cell>
        </row>
        <row r="1644">
          <cell r="A1644" t="str">
            <v>South Central</v>
          </cell>
          <cell r="B1644" t="str">
            <v>Hardwood</v>
          </cell>
          <cell r="C1644" t="str">
            <v>Saw log</v>
          </cell>
          <cell r="D1644">
            <v>26</v>
          </cell>
          <cell r="E1644">
            <v>0.157</v>
          </cell>
          <cell r="F1644">
            <v>0.214</v>
          </cell>
          <cell r="G1644">
            <v>0.34599999999999997</v>
          </cell>
          <cell r="H1644">
            <v>0.28299999999999997</v>
          </cell>
        </row>
        <row r="1645">
          <cell r="A1645" t="str">
            <v>South Central</v>
          </cell>
          <cell r="B1645" t="str">
            <v>Hardwood</v>
          </cell>
          <cell r="C1645" t="str">
            <v>Saw log</v>
          </cell>
          <cell r="D1645">
            <v>27</v>
          </cell>
          <cell r="E1645">
            <v>0.152</v>
          </cell>
          <cell r="F1645">
            <v>0.216</v>
          </cell>
          <cell r="G1645">
            <v>0.34699999999999998</v>
          </cell>
          <cell r="H1645">
            <v>0.28499999999999998</v>
          </cell>
        </row>
        <row r="1646">
          <cell r="A1646" t="str">
            <v>South Central</v>
          </cell>
          <cell r="B1646" t="str">
            <v>Hardwood</v>
          </cell>
          <cell r="C1646" t="str">
            <v>Saw log</v>
          </cell>
          <cell r="D1646">
            <v>28</v>
          </cell>
          <cell r="E1646">
            <v>0.14799999999999999</v>
          </cell>
          <cell r="F1646">
            <v>0.218</v>
          </cell>
          <cell r="G1646">
            <v>0.34799999999999998</v>
          </cell>
          <cell r="H1646">
            <v>0.28599999999999998</v>
          </cell>
        </row>
        <row r="1647">
          <cell r="A1647" t="str">
            <v>South Central</v>
          </cell>
          <cell r="B1647" t="str">
            <v>Hardwood</v>
          </cell>
          <cell r="C1647" t="str">
            <v>Saw log</v>
          </cell>
          <cell r="D1647">
            <v>29</v>
          </cell>
          <cell r="E1647">
            <v>0.14399999999999999</v>
          </cell>
          <cell r="F1647">
            <v>0.219</v>
          </cell>
          <cell r="G1647">
            <v>0.34899999999999998</v>
          </cell>
          <cell r="H1647">
            <v>0.28799999999999998</v>
          </cell>
        </row>
        <row r="1648">
          <cell r="A1648" t="str">
            <v>South Central</v>
          </cell>
          <cell r="B1648" t="str">
            <v>Hardwood</v>
          </cell>
          <cell r="C1648" t="str">
            <v>Saw log</v>
          </cell>
          <cell r="D1648">
            <v>30</v>
          </cell>
          <cell r="E1648">
            <v>0.14000000000000001</v>
          </cell>
          <cell r="F1648">
            <v>0.221</v>
          </cell>
          <cell r="G1648">
            <v>0.35099999999999998</v>
          </cell>
          <cell r="H1648">
            <v>0.28899999999999998</v>
          </cell>
        </row>
        <row r="1649">
          <cell r="A1649" t="str">
            <v>South Central</v>
          </cell>
          <cell r="B1649" t="str">
            <v>Hardwood</v>
          </cell>
          <cell r="C1649" t="str">
            <v>Saw log</v>
          </cell>
          <cell r="D1649">
            <v>31</v>
          </cell>
          <cell r="E1649">
            <v>0.13600000000000001</v>
          </cell>
          <cell r="F1649">
            <v>0.222</v>
          </cell>
          <cell r="G1649">
            <v>0.35199999999999998</v>
          </cell>
          <cell r="H1649">
            <v>0.29099999999999998</v>
          </cell>
        </row>
        <row r="1650">
          <cell r="A1650" t="str">
            <v>South Central</v>
          </cell>
          <cell r="B1650" t="str">
            <v>Hardwood</v>
          </cell>
          <cell r="C1650" t="str">
            <v>Saw log</v>
          </cell>
          <cell r="D1650">
            <v>32</v>
          </cell>
          <cell r="E1650">
            <v>0.13200000000000001</v>
          </cell>
          <cell r="F1650">
            <v>0.223</v>
          </cell>
          <cell r="G1650">
            <v>0.35299999999999998</v>
          </cell>
          <cell r="H1650">
            <v>0.29199999999999998</v>
          </cell>
        </row>
        <row r="1651">
          <cell r="A1651" t="str">
            <v>South Central</v>
          </cell>
          <cell r="B1651" t="str">
            <v>Hardwood</v>
          </cell>
          <cell r="C1651" t="str">
            <v>Saw log</v>
          </cell>
          <cell r="D1651">
            <v>33</v>
          </cell>
          <cell r="E1651">
            <v>0.128</v>
          </cell>
          <cell r="F1651">
            <v>0.224</v>
          </cell>
          <cell r="G1651">
            <v>0.35399999999999998</v>
          </cell>
          <cell r="H1651">
            <v>0.29399999999999998</v>
          </cell>
        </row>
        <row r="1652">
          <cell r="A1652" t="str">
            <v>South Central</v>
          </cell>
          <cell r="B1652" t="str">
            <v>Hardwood</v>
          </cell>
          <cell r="C1652" t="str">
            <v>Saw log</v>
          </cell>
          <cell r="D1652">
            <v>34</v>
          </cell>
          <cell r="E1652">
            <v>0.125</v>
          </cell>
          <cell r="F1652">
            <v>0.22500000000000001</v>
          </cell>
          <cell r="G1652">
            <v>0.35499999999999998</v>
          </cell>
          <cell r="H1652">
            <v>0.29499999999999998</v>
          </cell>
        </row>
        <row r="1653">
          <cell r="A1653" t="str">
            <v>South Central</v>
          </cell>
          <cell r="B1653" t="str">
            <v>Hardwood</v>
          </cell>
          <cell r="C1653" t="str">
            <v>Saw log</v>
          </cell>
          <cell r="D1653">
            <v>35</v>
          </cell>
          <cell r="E1653">
            <v>0.122</v>
          </cell>
          <cell r="F1653">
            <v>0.22600000000000001</v>
          </cell>
          <cell r="G1653">
            <v>0.35599999999999998</v>
          </cell>
          <cell r="H1653">
            <v>0.29699999999999999</v>
          </cell>
        </row>
        <row r="1654">
          <cell r="A1654" t="str">
            <v>South Central</v>
          </cell>
          <cell r="B1654" t="str">
            <v>Hardwood</v>
          </cell>
          <cell r="C1654" t="str">
            <v>Saw log</v>
          </cell>
          <cell r="D1654">
            <v>36</v>
          </cell>
          <cell r="E1654">
            <v>0.11899999999999999</v>
          </cell>
          <cell r="F1654">
            <v>0.22700000000000001</v>
          </cell>
          <cell r="G1654">
            <v>0.35599999999999998</v>
          </cell>
          <cell r="H1654">
            <v>0.29799999999999999</v>
          </cell>
        </row>
        <row r="1655">
          <cell r="A1655" t="str">
            <v>South Central</v>
          </cell>
          <cell r="B1655" t="str">
            <v>Hardwood</v>
          </cell>
          <cell r="C1655" t="str">
            <v>Saw log</v>
          </cell>
          <cell r="D1655">
            <v>37</v>
          </cell>
          <cell r="E1655">
            <v>0.11600000000000001</v>
          </cell>
          <cell r="F1655">
            <v>0.22800000000000001</v>
          </cell>
          <cell r="G1655">
            <v>0.35699999999999998</v>
          </cell>
          <cell r="H1655">
            <v>0.29899999999999999</v>
          </cell>
        </row>
        <row r="1656">
          <cell r="A1656" t="str">
            <v>South Central</v>
          </cell>
          <cell r="B1656" t="str">
            <v>Hardwood</v>
          </cell>
          <cell r="C1656" t="str">
            <v>Saw log</v>
          </cell>
          <cell r="D1656">
            <v>38</v>
          </cell>
          <cell r="E1656">
            <v>0.113</v>
          </cell>
          <cell r="F1656">
            <v>0.22900000000000001</v>
          </cell>
          <cell r="G1656">
            <v>0.35799999999999998</v>
          </cell>
          <cell r="H1656">
            <v>0.3</v>
          </cell>
        </row>
        <row r="1657">
          <cell r="A1657" t="str">
            <v>South Central</v>
          </cell>
          <cell r="B1657" t="str">
            <v>Hardwood</v>
          </cell>
          <cell r="C1657" t="str">
            <v>Saw log</v>
          </cell>
          <cell r="D1657">
            <v>39</v>
          </cell>
          <cell r="E1657">
            <v>0.11</v>
          </cell>
          <cell r="F1657">
            <v>0.23</v>
          </cell>
          <cell r="G1657">
            <v>0.35899999999999999</v>
          </cell>
          <cell r="H1657">
            <v>0.30199999999999999</v>
          </cell>
        </row>
        <row r="1658">
          <cell r="A1658" t="str">
            <v>South Central</v>
          </cell>
          <cell r="B1658" t="str">
            <v>Hardwood</v>
          </cell>
          <cell r="C1658" t="str">
            <v>Saw log</v>
          </cell>
          <cell r="D1658">
            <v>40</v>
          </cell>
          <cell r="E1658">
            <v>0.107</v>
          </cell>
          <cell r="F1658">
            <v>0.23</v>
          </cell>
          <cell r="G1658">
            <v>0.36</v>
          </cell>
          <cell r="H1658">
            <v>0.30299999999999999</v>
          </cell>
        </row>
        <row r="1659">
          <cell r="A1659" t="str">
            <v>South Central</v>
          </cell>
          <cell r="B1659" t="str">
            <v>Hardwood</v>
          </cell>
          <cell r="C1659" t="str">
            <v>Saw log</v>
          </cell>
          <cell r="D1659">
            <v>41</v>
          </cell>
          <cell r="E1659">
            <v>0.105</v>
          </cell>
          <cell r="F1659">
            <v>0.23100000000000001</v>
          </cell>
          <cell r="G1659">
            <v>0.36</v>
          </cell>
          <cell r="H1659">
            <v>0.30399999999999999</v>
          </cell>
        </row>
        <row r="1660">
          <cell r="A1660" t="str">
            <v>South Central</v>
          </cell>
          <cell r="B1660" t="str">
            <v>Hardwood</v>
          </cell>
          <cell r="C1660" t="str">
            <v>Saw log</v>
          </cell>
          <cell r="D1660">
            <v>42</v>
          </cell>
          <cell r="E1660">
            <v>0.10199999999999999</v>
          </cell>
          <cell r="F1660">
            <v>0.23200000000000001</v>
          </cell>
          <cell r="G1660">
            <v>0.36099999999999999</v>
          </cell>
          <cell r="H1660">
            <v>0.30499999999999999</v>
          </cell>
        </row>
        <row r="1661">
          <cell r="A1661" t="str">
            <v>South Central</v>
          </cell>
          <cell r="B1661" t="str">
            <v>Hardwood</v>
          </cell>
          <cell r="C1661" t="str">
            <v>Saw log</v>
          </cell>
          <cell r="D1661">
            <v>43</v>
          </cell>
          <cell r="E1661">
            <v>0.1</v>
          </cell>
          <cell r="F1661">
            <v>0.23300000000000001</v>
          </cell>
          <cell r="G1661">
            <v>0.36099999999999999</v>
          </cell>
          <cell r="H1661">
            <v>0.30599999999999999</v>
          </cell>
        </row>
        <row r="1662">
          <cell r="A1662" t="str">
            <v>South Central</v>
          </cell>
          <cell r="B1662" t="str">
            <v>Hardwood</v>
          </cell>
          <cell r="C1662" t="str">
            <v>Saw log</v>
          </cell>
          <cell r="D1662">
            <v>44</v>
          </cell>
          <cell r="E1662">
            <v>9.7000000000000003E-2</v>
          </cell>
          <cell r="F1662">
            <v>0.23300000000000001</v>
          </cell>
          <cell r="G1662">
            <v>0.36199999999999999</v>
          </cell>
          <cell r="H1662">
            <v>0.307</v>
          </cell>
        </row>
        <row r="1663">
          <cell r="A1663" t="str">
            <v>South Central</v>
          </cell>
          <cell r="B1663" t="str">
            <v>Hardwood</v>
          </cell>
          <cell r="C1663" t="str">
            <v>Saw log</v>
          </cell>
          <cell r="D1663">
            <v>45</v>
          </cell>
          <cell r="E1663">
            <v>9.5000000000000001E-2</v>
          </cell>
          <cell r="F1663">
            <v>0.23400000000000001</v>
          </cell>
          <cell r="G1663">
            <v>0.36299999999999999</v>
          </cell>
          <cell r="H1663">
            <v>0.308</v>
          </cell>
        </row>
        <row r="1664">
          <cell r="A1664" t="str">
            <v>South Central</v>
          </cell>
          <cell r="B1664" t="str">
            <v>Hardwood</v>
          </cell>
          <cell r="C1664" t="str">
            <v>Saw log</v>
          </cell>
          <cell r="D1664">
            <v>46</v>
          </cell>
          <cell r="E1664">
            <v>9.2999999999999999E-2</v>
          </cell>
          <cell r="F1664">
            <v>0.23400000000000001</v>
          </cell>
          <cell r="G1664">
            <v>0.36299999999999999</v>
          </cell>
          <cell r="H1664">
            <v>0.309</v>
          </cell>
        </row>
        <row r="1665">
          <cell r="A1665" t="str">
            <v>South Central</v>
          </cell>
          <cell r="B1665" t="str">
            <v>Hardwood</v>
          </cell>
          <cell r="C1665" t="str">
            <v>Saw log</v>
          </cell>
          <cell r="D1665">
            <v>47</v>
          </cell>
          <cell r="E1665">
            <v>9.0999999999999998E-2</v>
          </cell>
          <cell r="F1665">
            <v>0.23499999999999999</v>
          </cell>
          <cell r="G1665">
            <v>0.36399999999999999</v>
          </cell>
          <cell r="H1665">
            <v>0.31</v>
          </cell>
        </row>
        <row r="1666">
          <cell r="A1666" t="str">
            <v>South Central</v>
          </cell>
          <cell r="B1666" t="str">
            <v>Hardwood</v>
          </cell>
          <cell r="C1666" t="str">
            <v>Saw log</v>
          </cell>
          <cell r="D1666">
            <v>48</v>
          </cell>
          <cell r="E1666">
            <v>8.8999999999999996E-2</v>
          </cell>
          <cell r="F1666">
            <v>0.23499999999999999</v>
          </cell>
          <cell r="G1666">
            <v>0.36399999999999999</v>
          </cell>
          <cell r="H1666">
            <v>0.311</v>
          </cell>
        </row>
        <row r="1667">
          <cell r="A1667" t="str">
            <v>South Central</v>
          </cell>
          <cell r="B1667" t="str">
            <v>Hardwood</v>
          </cell>
          <cell r="C1667" t="str">
            <v>Saw log</v>
          </cell>
          <cell r="D1667">
            <v>49</v>
          </cell>
          <cell r="E1667">
            <v>8.6999999999999994E-2</v>
          </cell>
          <cell r="F1667">
            <v>0.23599999999999999</v>
          </cell>
          <cell r="G1667">
            <v>0.36499999999999999</v>
          </cell>
          <cell r="H1667">
            <v>0.312</v>
          </cell>
        </row>
        <row r="1668">
          <cell r="A1668" t="str">
            <v>South Central</v>
          </cell>
          <cell r="B1668" t="str">
            <v>Hardwood</v>
          </cell>
          <cell r="C1668" t="str">
            <v>Saw log</v>
          </cell>
          <cell r="D1668">
            <v>50</v>
          </cell>
          <cell r="E1668">
            <v>8.5000000000000006E-2</v>
          </cell>
          <cell r="F1668">
            <v>0.23699999999999999</v>
          </cell>
          <cell r="G1668">
            <v>0.36499999999999999</v>
          </cell>
          <cell r="H1668">
            <v>0.313</v>
          </cell>
        </row>
        <row r="1669">
          <cell r="A1669" t="str">
            <v>South Central</v>
          </cell>
          <cell r="B1669" t="str">
            <v>Hardwood</v>
          </cell>
          <cell r="C1669" t="str">
            <v>Saw log</v>
          </cell>
          <cell r="D1669">
            <v>51</v>
          </cell>
          <cell r="E1669">
            <v>8.3000000000000004E-2</v>
          </cell>
          <cell r="F1669">
            <v>0.23699999999999999</v>
          </cell>
          <cell r="G1669">
            <v>0.36599999999999999</v>
          </cell>
          <cell r="H1669">
            <v>0.314</v>
          </cell>
        </row>
        <row r="1670">
          <cell r="A1670" t="str">
            <v>South Central</v>
          </cell>
          <cell r="B1670" t="str">
            <v>Hardwood</v>
          </cell>
          <cell r="C1670" t="str">
            <v>Saw log</v>
          </cell>
          <cell r="D1670">
            <v>52</v>
          </cell>
          <cell r="E1670">
            <v>8.2000000000000003E-2</v>
          </cell>
          <cell r="F1670">
            <v>0.23799999999999999</v>
          </cell>
          <cell r="G1670">
            <v>0.36599999999999999</v>
          </cell>
          <cell r="H1670">
            <v>0.315</v>
          </cell>
        </row>
        <row r="1671">
          <cell r="A1671" t="str">
            <v>South Central</v>
          </cell>
          <cell r="B1671" t="str">
            <v>Hardwood</v>
          </cell>
          <cell r="C1671" t="str">
            <v>Saw log</v>
          </cell>
          <cell r="D1671">
            <v>53</v>
          </cell>
          <cell r="E1671">
            <v>0.08</v>
          </cell>
          <cell r="F1671">
            <v>0.23799999999999999</v>
          </cell>
          <cell r="G1671">
            <v>0.36599999999999999</v>
          </cell>
          <cell r="H1671">
            <v>0.316</v>
          </cell>
        </row>
        <row r="1672">
          <cell r="A1672" t="str">
            <v>South Central</v>
          </cell>
          <cell r="B1672" t="str">
            <v>Hardwood</v>
          </cell>
          <cell r="C1672" t="str">
            <v>Saw log</v>
          </cell>
          <cell r="D1672">
            <v>54</v>
          </cell>
          <cell r="E1672">
            <v>7.8E-2</v>
          </cell>
          <cell r="F1672">
            <v>0.23799999999999999</v>
          </cell>
          <cell r="G1672">
            <v>0.36699999999999999</v>
          </cell>
          <cell r="H1672">
            <v>0.317</v>
          </cell>
        </row>
        <row r="1673">
          <cell r="A1673" t="str">
            <v>South Central</v>
          </cell>
          <cell r="B1673" t="str">
            <v>Hardwood</v>
          </cell>
          <cell r="C1673" t="str">
            <v>Saw log</v>
          </cell>
          <cell r="D1673">
            <v>55</v>
          </cell>
          <cell r="E1673">
            <v>7.6999999999999999E-2</v>
          </cell>
          <cell r="F1673">
            <v>0.23899999999999999</v>
          </cell>
          <cell r="G1673">
            <v>0.36699999999999999</v>
          </cell>
          <cell r="H1673">
            <v>0.317</v>
          </cell>
        </row>
        <row r="1674">
          <cell r="A1674" t="str">
            <v>South Central</v>
          </cell>
          <cell r="B1674" t="str">
            <v>Hardwood</v>
          </cell>
          <cell r="C1674" t="str">
            <v>Saw log</v>
          </cell>
          <cell r="D1674">
            <v>56</v>
          </cell>
          <cell r="E1674">
            <v>7.4999999999999997E-2</v>
          </cell>
          <cell r="F1674">
            <v>0.23899999999999999</v>
          </cell>
          <cell r="G1674">
            <v>0.36699999999999999</v>
          </cell>
          <cell r="H1674">
            <v>0.318</v>
          </cell>
        </row>
        <row r="1675">
          <cell r="A1675" t="str">
            <v>South Central</v>
          </cell>
          <cell r="B1675" t="str">
            <v>Hardwood</v>
          </cell>
          <cell r="C1675" t="str">
            <v>Saw log</v>
          </cell>
          <cell r="D1675">
            <v>57</v>
          </cell>
          <cell r="E1675">
            <v>7.2999999999999995E-2</v>
          </cell>
          <cell r="F1675">
            <v>0.24</v>
          </cell>
          <cell r="G1675">
            <v>0.36799999999999999</v>
          </cell>
          <cell r="H1675">
            <v>0.31900000000000001</v>
          </cell>
        </row>
        <row r="1676">
          <cell r="A1676" t="str">
            <v>South Central</v>
          </cell>
          <cell r="B1676" t="str">
            <v>Hardwood</v>
          </cell>
          <cell r="C1676" t="str">
            <v>Saw log</v>
          </cell>
          <cell r="D1676">
            <v>58</v>
          </cell>
          <cell r="E1676">
            <v>7.1999999999999995E-2</v>
          </cell>
          <cell r="F1676">
            <v>0.24</v>
          </cell>
          <cell r="G1676">
            <v>0.36799999999999999</v>
          </cell>
          <cell r="H1676">
            <v>0.32</v>
          </cell>
        </row>
        <row r="1677">
          <cell r="A1677" t="str">
            <v>South Central</v>
          </cell>
          <cell r="B1677" t="str">
            <v>Hardwood</v>
          </cell>
          <cell r="C1677" t="str">
            <v>Saw log</v>
          </cell>
          <cell r="D1677">
            <v>59</v>
          </cell>
          <cell r="E1677">
            <v>7.0999999999999994E-2</v>
          </cell>
          <cell r="F1677">
            <v>0.24</v>
          </cell>
          <cell r="G1677">
            <v>0.36799999999999999</v>
          </cell>
          <cell r="H1677">
            <v>0.32100000000000001</v>
          </cell>
        </row>
        <row r="1678">
          <cell r="A1678" t="str">
            <v>South Central</v>
          </cell>
          <cell r="B1678" t="str">
            <v>Hardwood</v>
          </cell>
          <cell r="C1678" t="str">
            <v>Saw log</v>
          </cell>
          <cell r="D1678">
            <v>60</v>
          </cell>
          <cell r="E1678">
            <v>6.9000000000000006E-2</v>
          </cell>
          <cell r="F1678">
            <v>0.24099999999999999</v>
          </cell>
          <cell r="G1678">
            <v>0.36899999999999999</v>
          </cell>
          <cell r="H1678">
            <v>0.32100000000000001</v>
          </cell>
        </row>
        <row r="1679">
          <cell r="A1679" t="str">
            <v>South Central</v>
          </cell>
          <cell r="B1679" t="str">
            <v>Hardwood</v>
          </cell>
          <cell r="C1679" t="str">
            <v>Saw log</v>
          </cell>
          <cell r="D1679">
            <v>61</v>
          </cell>
          <cell r="E1679">
            <v>6.8000000000000005E-2</v>
          </cell>
          <cell r="F1679">
            <v>0.24099999999999999</v>
          </cell>
          <cell r="G1679">
            <v>0.36899999999999999</v>
          </cell>
          <cell r="H1679">
            <v>0.32200000000000001</v>
          </cell>
        </row>
        <row r="1680">
          <cell r="A1680" t="str">
            <v>South Central</v>
          </cell>
          <cell r="B1680" t="str">
            <v>Hardwood</v>
          </cell>
          <cell r="C1680" t="str">
            <v>Saw log</v>
          </cell>
          <cell r="D1680">
            <v>62</v>
          </cell>
          <cell r="E1680">
            <v>6.6000000000000003E-2</v>
          </cell>
          <cell r="F1680">
            <v>0.24199999999999999</v>
          </cell>
          <cell r="G1680">
            <v>0.36899999999999999</v>
          </cell>
          <cell r="H1680">
            <v>0.32300000000000001</v>
          </cell>
        </row>
        <row r="1681">
          <cell r="A1681" t="str">
            <v>South Central</v>
          </cell>
          <cell r="B1681" t="str">
            <v>Hardwood</v>
          </cell>
          <cell r="C1681" t="str">
            <v>Saw log</v>
          </cell>
          <cell r="D1681">
            <v>63</v>
          </cell>
          <cell r="E1681">
            <v>6.5000000000000002E-2</v>
          </cell>
          <cell r="F1681">
            <v>0.24199999999999999</v>
          </cell>
          <cell r="G1681">
            <v>0.36899999999999999</v>
          </cell>
          <cell r="H1681">
            <v>0.32300000000000001</v>
          </cell>
        </row>
        <row r="1682">
          <cell r="A1682" t="str">
            <v>South Central</v>
          </cell>
          <cell r="B1682" t="str">
            <v>Hardwood</v>
          </cell>
          <cell r="C1682" t="str">
            <v>Saw log</v>
          </cell>
          <cell r="D1682">
            <v>64</v>
          </cell>
          <cell r="E1682">
            <v>6.4000000000000001E-2</v>
          </cell>
          <cell r="F1682">
            <v>0.24199999999999999</v>
          </cell>
          <cell r="G1682">
            <v>0.37</v>
          </cell>
          <cell r="H1682">
            <v>0.32400000000000001</v>
          </cell>
        </row>
        <row r="1683">
          <cell r="A1683" t="str">
            <v>South Central</v>
          </cell>
          <cell r="B1683" t="str">
            <v>Hardwood</v>
          </cell>
          <cell r="C1683" t="str">
            <v>Saw log</v>
          </cell>
          <cell r="D1683">
            <v>65</v>
          </cell>
          <cell r="E1683">
            <v>6.3E-2</v>
          </cell>
          <cell r="F1683">
            <v>0.24299999999999999</v>
          </cell>
          <cell r="G1683">
            <v>0.37</v>
          </cell>
          <cell r="H1683">
            <v>0.32500000000000001</v>
          </cell>
        </row>
        <row r="1684">
          <cell r="A1684" t="str">
            <v>South Central</v>
          </cell>
          <cell r="B1684" t="str">
            <v>Hardwood</v>
          </cell>
          <cell r="C1684" t="str">
            <v>Saw log</v>
          </cell>
          <cell r="D1684">
            <v>66</v>
          </cell>
          <cell r="E1684">
            <v>6.2E-2</v>
          </cell>
          <cell r="F1684">
            <v>0.24299999999999999</v>
          </cell>
          <cell r="G1684">
            <v>0.37</v>
          </cell>
          <cell r="H1684">
            <v>0.32500000000000001</v>
          </cell>
        </row>
        <row r="1685">
          <cell r="A1685" t="str">
            <v>South Central</v>
          </cell>
          <cell r="B1685" t="str">
            <v>Hardwood</v>
          </cell>
          <cell r="C1685" t="str">
            <v>Saw log</v>
          </cell>
          <cell r="D1685">
            <v>67</v>
          </cell>
          <cell r="E1685">
            <v>0.06</v>
          </cell>
          <cell r="F1685">
            <v>0.24299999999999999</v>
          </cell>
          <cell r="G1685">
            <v>0.37</v>
          </cell>
          <cell r="H1685">
            <v>0.32600000000000001</v>
          </cell>
        </row>
        <row r="1686">
          <cell r="A1686" t="str">
            <v>South Central</v>
          </cell>
          <cell r="B1686" t="str">
            <v>Hardwood</v>
          </cell>
          <cell r="C1686" t="str">
            <v>Saw log</v>
          </cell>
          <cell r="D1686">
            <v>68</v>
          </cell>
          <cell r="E1686">
            <v>5.8999999999999997E-2</v>
          </cell>
          <cell r="F1686">
            <v>0.24399999999999999</v>
          </cell>
          <cell r="G1686">
            <v>0.37</v>
          </cell>
          <cell r="H1686">
            <v>0.32700000000000001</v>
          </cell>
        </row>
        <row r="1687">
          <cell r="A1687" t="str">
            <v>South Central</v>
          </cell>
          <cell r="B1687" t="str">
            <v>Hardwood</v>
          </cell>
          <cell r="C1687" t="str">
            <v>Saw log</v>
          </cell>
          <cell r="D1687">
            <v>69</v>
          </cell>
          <cell r="E1687">
            <v>5.8000000000000003E-2</v>
          </cell>
          <cell r="F1687">
            <v>0.24399999999999999</v>
          </cell>
          <cell r="G1687">
            <v>0.37</v>
          </cell>
          <cell r="H1687">
            <v>0.32700000000000001</v>
          </cell>
        </row>
        <row r="1688">
          <cell r="A1688" t="str">
            <v>South Central</v>
          </cell>
          <cell r="B1688" t="str">
            <v>Hardwood</v>
          </cell>
          <cell r="C1688" t="str">
            <v>Saw log</v>
          </cell>
          <cell r="D1688">
            <v>70</v>
          </cell>
          <cell r="E1688">
            <v>5.7000000000000002E-2</v>
          </cell>
          <cell r="F1688">
            <v>0.24399999999999999</v>
          </cell>
          <cell r="G1688">
            <v>0.371</v>
          </cell>
          <cell r="H1688">
            <v>0.32800000000000001</v>
          </cell>
        </row>
        <row r="1689">
          <cell r="A1689" t="str">
            <v>South Central</v>
          </cell>
          <cell r="B1689" t="str">
            <v>Hardwood</v>
          </cell>
          <cell r="C1689" t="str">
            <v>Saw log</v>
          </cell>
          <cell r="D1689">
            <v>71</v>
          </cell>
          <cell r="E1689">
            <v>5.6000000000000001E-2</v>
          </cell>
          <cell r="F1689">
            <v>0.245</v>
          </cell>
          <cell r="G1689">
            <v>0.371</v>
          </cell>
          <cell r="H1689">
            <v>0.32900000000000001</v>
          </cell>
        </row>
        <row r="1690">
          <cell r="A1690" t="str">
            <v>South Central</v>
          </cell>
          <cell r="B1690" t="str">
            <v>Hardwood</v>
          </cell>
          <cell r="C1690" t="str">
            <v>Saw log</v>
          </cell>
          <cell r="D1690">
            <v>72</v>
          </cell>
          <cell r="E1690">
            <v>5.5E-2</v>
          </cell>
          <cell r="F1690">
            <v>0.245</v>
          </cell>
          <cell r="G1690">
            <v>0.371</v>
          </cell>
          <cell r="H1690">
            <v>0.32900000000000001</v>
          </cell>
        </row>
        <row r="1691">
          <cell r="A1691" t="str">
            <v>South Central</v>
          </cell>
          <cell r="B1691" t="str">
            <v>Hardwood</v>
          </cell>
          <cell r="C1691" t="str">
            <v>Saw log</v>
          </cell>
          <cell r="D1691">
            <v>73</v>
          </cell>
          <cell r="E1691">
            <v>5.3999999999999999E-2</v>
          </cell>
          <cell r="F1691">
            <v>0.245</v>
          </cell>
          <cell r="G1691">
            <v>0.371</v>
          </cell>
          <cell r="H1691">
            <v>0.33</v>
          </cell>
        </row>
        <row r="1692">
          <cell r="A1692" t="str">
            <v>South Central</v>
          </cell>
          <cell r="B1692" t="str">
            <v>Hardwood</v>
          </cell>
          <cell r="C1692" t="str">
            <v>Saw log</v>
          </cell>
          <cell r="D1692">
            <v>74</v>
          </cell>
          <cell r="E1692">
            <v>5.2999999999999999E-2</v>
          </cell>
          <cell r="F1692">
            <v>0.245</v>
          </cell>
          <cell r="G1692">
            <v>0.371</v>
          </cell>
          <cell r="H1692">
            <v>0.33</v>
          </cell>
        </row>
        <row r="1693">
          <cell r="A1693" t="str">
            <v>South Central</v>
          </cell>
          <cell r="B1693" t="str">
            <v>Hardwood</v>
          </cell>
          <cell r="C1693" t="str">
            <v>Saw log</v>
          </cell>
          <cell r="D1693">
            <v>75</v>
          </cell>
          <cell r="E1693">
            <v>5.1999999999999998E-2</v>
          </cell>
          <cell r="F1693">
            <v>0.246</v>
          </cell>
          <cell r="G1693">
            <v>0.371</v>
          </cell>
          <cell r="H1693">
            <v>0.33100000000000002</v>
          </cell>
        </row>
        <row r="1694">
          <cell r="A1694" t="str">
            <v>South Central</v>
          </cell>
          <cell r="B1694" t="str">
            <v>Hardwood</v>
          </cell>
          <cell r="C1694" t="str">
            <v>Saw log</v>
          </cell>
          <cell r="D1694">
            <v>76</v>
          </cell>
          <cell r="E1694">
            <v>5.0999999999999997E-2</v>
          </cell>
          <cell r="F1694">
            <v>0.246</v>
          </cell>
          <cell r="G1694">
            <v>0.371</v>
          </cell>
          <cell r="H1694">
            <v>0.33100000000000002</v>
          </cell>
        </row>
        <row r="1695">
          <cell r="A1695" t="str">
            <v>South Central</v>
          </cell>
          <cell r="B1695" t="str">
            <v>Hardwood</v>
          </cell>
          <cell r="C1695" t="str">
            <v>Saw log</v>
          </cell>
          <cell r="D1695">
            <v>77</v>
          </cell>
          <cell r="E1695">
            <v>0.05</v>
          </cell>
          <cell r="F1695">
            <v>0.246</v>
          </cell>
          <cell r="G1695">
            <v>0.371</v>
          </cell>
          <cell r="H1695">
            <v>0.33200000000000002</v>
          </cell>
        </row>
        <row r="1696">
          <cell r="A1696" t="str">
            <v>South Central</v>
          </cell>
          <cell r="B1696" t="str">
            <v>Hardwood</v>
          </cell>
          <cell r="C1696" t="str">
            <v>Saw log</v>
          </cell>
          <cell r="D1696">
            <v>78</v>
          </cell>
          <cell r="E1696">
            <v>4.9000000000000002E-2</v>
          </cell>
          <cell r="F1696">
            <v>0.247</v>
          </cell>
          <cell r="G1696">
            <v>0.372</v>
          </cell>
          <cell r="H1696">
            <v>0.33300000000000002</v>
          </cell>
        </row>
        <row r="1697">
          <cell r="A1697" t="str">
            <v>South Central</v>
          </cell>
          <cell r="B1697" t="str">
            <v>Hardwood</v>
          </cell>
          <cell r="C1697" t="str">
            <v>Saw log</v>
          </cell>
          <cell r="D1697">
            <v>79</v>
          </cell>
          <cell r="E1697">
            <v>4.9000000000000002E-2</v>
          </cell>
          <cell r="F1697">
            <v>0.247</v>
          </cell>
          <cell r="G1697">
            <v>0.372</v>
          </cell>
          <cell r="H1697">
            <v>0.33300000000000002</v>
          </cell>
        </row>
        <row r="1698">
          <cell r="A1698" t="str">
            <v>South Central</v>
          </cell>
          <cell r="B1698" t="str">
            <v>Hardwood</v>
          </cell>
          <cell r="C1698" t="str">
            <v>Saw log</v>
          </cell>
          <cell r="D1698">
            <v>80</v>
          </cell>
          <cell r="E1698">
            <v>4.8000000000000001E-2</v>
          </cell>
          <cell r="F1698">
            <v>0.247</v>
          </cell>
          <cell r="G1698">
            <v>0.372</v>
          </cell>
          <cell r="H1698">
            <v>0.33400000000000002</v>
          </cell>
        </row>
        <row r="1699">
          <cell r="A1699" t="str">
            <v>South Central</v>
          </cell>
          <cell r="B1699" t="str">
            <v>Hardwood</v>
          </cell>
          <cell r="C1699" t="str">
            <v>Saw log</v>
          </cell>
          <cell r="D1699">
            <v>81</v>
          </cell>
          <cell r="E1699">
            <v>4.7E-2</v>
          </cell>
          <cell r="F1699">
            <v>0.247</v>
          </cell>
          <cell r="G1699">
            <v>0.372</v>
          </cell>
          <cell r="H1699">
            <v>0.33400000000000002</v>
          </cell>
        </row>
        <row r="1700">
          <cell r="A1700" t="str">
            <v>South Central</v>
          </cell>
          <cell r="B1700" t="str">
            <v>Hardwood</v>
          </cell>
          <cell r="C1700" t="str">
            <v>Saw log</v>
          </cell>
          <cell r="D1700">
            <v>82</v>
          </cell>
          <cell r="E1700">
            <v>4.5999999999999999E-2</v>
          </cell>
          <cell r="F1700">
            <v>0.248</v>
          </cell>
          <cell r="G1700">
            <v>0.372</v>
          </cell>
          <cell r="H1700">
            <v>0.33500000000000002</v>
          </cell>
        </row>
        <row r="1701">
          <cell r="A1701" t="str">
            <v>South Central</v>
          </cell>
          <cell r="B1701" t="str">
            <v>Hardwood</v>
          </cell>
          <cell r="C1701" t="str">
            <v>Saw log</v>
          </cell>
          <cell r="D1701">
            <v>83</v>
          </cell>
          <cell r="E1701">
            <v>4.4999999999999998E-2</v>
          </cell>
          <cell r="F1701">
            <v>0.248</v>
          </cell>
          <cell r="G1701">
            <v>0.372</v>
          </cell>
          <cell r="H1701">
            <v>0.33500000000000002</v>
          </cell>
        </row>
        <row r="1702">
          <cell r="A1702" t="str">
            <v>South Central</v>
          </cell>
          <cell r="B1702" t="str">
            <v>Hardwood</v>
          </cell>
          <cell r="C1702" t="str">
            <v>Saw log</v>
          </cell>
          <cell r="D1702">
            <v>84</v>
          </cell>
          <cell r="E1702">
            <v>4.3999999999999997E-2</v>
          </cell>
          <cell r="F1702">
            <v>0.248</v>
          </cell>
          <cell r="G1702">
            <v>0.372</v>
          </cell>
          <cell r="H1702">
            <v>0.33600000000000002</v>
          </cell>
        </row>
        <row r="1703">
          <cell r="A1703" t="str">
            <v>South Central</v>
          </cell>
          <cell r="B1703" t="str">
            <v>Hardwood</v>
          </cell>
          <cell r="C1703" t="str">
            <v>Saw log</v>
          </cell>
          <cell r="D1703">
            <v>85</v>
          </cell>
          <cell r="E1703">
            <v>4.3999999999999997E-2</v>
          </cell>
          <cell r="F1703">
            <v>0.248</v>
          </cell>
          <cell r="G1703">
            <v>0.372</v>
          </cell>
          <cell r="H1703">
            <v>0.33600000000000002</v>
          </cell>
        </row>
        <row r="1704">
          <cell r="A1704" t="str">
            <v>South Central</v>
          </cell>
          <cell r="B1704" t="str">
            <v>Hardwood</v>
          </cell>
          <cell r="C1704" t="str">
            <v>Saw log</v>
          </cell>
          <cell r="D1704">
            <v>86</v>
          </cell>
          <cell r="E1704">
            <v>4.2999999999999997E-2</v>
          </cell>
          <cell r="F1704">
            <v>0.249</v>
          </cell>
          <cell r="G1704">
            <v>0.372</v>
          </cell>
          <cell r="H1704">
            <v>0.33700000000000002</v>
          </cell>
        </row>
        <row r="1705">
          <cell r="A1705" t="str">
            <v>South Central</v>
          </cell>
          <cell r="B1705" t="str">
            <v>Hardwood</v>
          </cell>
          <cell r="C1705" t="str">
            <v>Saw log</v>
          </cell>
          <cell r="D1705">
            <v>87</v>
          </cell>
          <cell r="E1705">
            <v>4.2000000000000003E-2</v>
          </cell>
          <cell r="F1705">
            <v>0.249</v>
          </cell>
          <cell r="G1705">
            <v>0.372</v>
          </cell>
          <cell r="H1705">
            <v>0.33700000000000002</v>
          </cell>
        </row>
        <row r="1706">
          <cell r="A1706" t="str">
            <v>South Central</v>
          </cell>
          <cell r="B1706" t="str">
            <v>Hardwood</v>
          </cell>
          <cell r="C1706" t="str">
            <v>Saw log</v>
          </cell>
          <cell r="D1706">
            <v>88</v>
          </cell>
          <cell r="E1706">
            <v>4.2000000000000003E-2</v>
          </cell>
          <cell r="F1706">
            <v>0.249</v>
          </cell>
          <cell r="G1706">
            <v>0.372</v>
          </cell>
          <cell r="H1706">
            <v>0.33700000000000002</v>
          </cell>
        </row>
        <row r="1707">
          <cell r="A1707" t="str">
            <v>South Central</v>
          </cell>
          <cell r="B1707" t="str">
            <v>Hardwood</v>
          </cell>
          <cell r="C1707" t="str">
            <v>Saw log</v>
          </cell>
          <cell r="D1707">
            <v>89</v>
          </cell>
          <cell r="E1707">
            <v>4.1000000000000002E-2</v>
          </cell>
          <cell r="F1707">
            <v>0.249</v>
          </cell>
          <cell r="G1707">
            <v>0.372</v>
          </cell>
          <cell r="H1707">
            <v>0.33800000000000002</v>
          </cell>
        </row>
        <row r="1708">
          <cell r="A1708" t="str">
            <v>South Central</v>
          </cell>
          <cell r="B1708" t="str">
            <v>Hardwood</v>
          </cell>
          <cell r="C1708" t="str">
            <v>Saw log</v>
          </cell>
          <cell r="D1708">
            <v>90</v>
          </cell>
          <cell r="E1708">
            <v>0.04</v>
          </cell>
          <cell r="F1708">
            <v>0.249</v>
          </cell>
          <cell r="G1708">
            <v>0.372</v>
          </cell>
          <cell r="H1708">
            <v>0.33800000000000002</v>
          </cell>
        </row>
        <row r="1709">
          <cell r="A1709" t="str">
            <v>South Central</v>
          </cell>
          <cell r="B1709" t="str">
            <v>Hardwood</v>
          </cell>
          <cell r="C1709" t="str">
            <v>Saw log</v>
          </cell>
          <cell r="D1709">
            <v>91</v>
          </cell>
          <cell r="E1709">
            <v>0.04</v>
          </cell>
          <cell r="F1709">
            <v>0.25</v>
          </cell>
          <cell r="G1709">
            <v>0.372</v>
          </cell>
          <cell r="H1709">
            <v>0.33900000000000002</v>
          </cell>
        </row>
        <row r="1710">
          <cell r="A1710" t="str">
            <v>South Central</v>
          </cell>
          <cell r="B1710" t="str">
            <v>Hardwood</v>
          </cell>
          <cell r="C1710" t="str">
            <v>Saw log</v>
          </cell>
          <cell r="D1710">
            <v>92</v>
          </cell>
          <cell r="E1710">
            <v>3.9E-2</v>
          </cell>
          <cell r="F1710">
            <v>0.25</v>
          </cell>
          <cell r="G1710">
            <v>0.372</v>
          </cell>
          <cell r="H1710">
            <v>0.33900000000000002</v>
          </cell>
        </row>
        <row r="1711">
          <cell r="A1711" t="str">
            <v>South Central</v>
          </cell>
          <cell r="B1711" t="str">
            <v>Hardwood</v>
          </cell>
          <cell r="C1711" t="str">
            <v>Saw log</v>
          </cell>
          <cell r="D1711">
            <v>93</v>
          </cell>
          <cell r="E1711">
            <v>3.7999999999999999E-2</v>
          </cell>
          <cell r="F1711">
            <v>0.25</v>
          </cell>
          <cell r="G1711">
            <v>0.372</v>
          </cell>
          <cell r="H1711">
            <v>0.34</v>
          </cell>
        </row>
        <row r="1712">
          <cell r="A1712" t="str">
            <v>South Central</v>
          </cell>
          <cell r="B1712" t="str">
            <v>Hardwood</v>
          </cell>
          <cell r="C1712" t="str">
            <v>Saw log</v>
          </cell>
          <cell r="D1712">
            <v>94</v>
          </cell>
          <cell r="E1712">
            <v>3.7999999999999999E-2</v>
          </cell>
          <cell r="F1712">
            <v>0.25</v>
          </cell>
          <cell r="G1712">
            <v>0.372</v>
          </cell>
          <cell r="H1712">
            <v>0.34</v>
          </cell>
        </row>
        <row r="1713">
          <cell r="A1713" t="str">
            <v>South Central</v>
          </cell>
          <cell r="B1713" t="str">
            <v>Hardwood</v>
          </cell>
          <cell r="C1713" t="str">
            <v>Saw log</v>
          </cell>
          <cell r="D1713">
            <v>95</v>
          </cell>
          <cell r="E1713">
            <v>3.6999999999999998E-2</v>
          </cell>
          <cell r="F1713">
            <v>0.25</v>
          </cell>
          <cell r="G1713">
            <v>0.372</v>
          </cell>
          <cell r="H1713">
            <v>0.34100000000000003</v>
          </cell>
        </row>
        <row r="1714">
          <cell r="A1714" t="str">
            <v>South Central</v>
          </cell>
          <cell r="B1714" t="str">
            <v>Hardwood</v>
          </cell>
          <cell r="C1714" t="str">
            <v>Saw log</v>
          </cell>
          <cell r="D1714">
            <v>96</v>
          </cell>
          <cell r="E1714">
            <v>3.5999999999999997E-2</v>
          </cell>
          <cell r="F1714">
            <v>0.251</v>
          </cell>
          <cell r="G1714">
            <v>0.372</v>
          </cell>
          <cell r="H1714">
            <v>0.34100000000000003</v>
          </cell>
        </row>
        <row r="1715">
          <cell r="A1715" t="str">
            <v>South Central</v>
          </cell>
          <cell r="B1715" t="str">
            <v>Hardwood</v>
          </cell>
          <cell r="C1715" t="str">
            <v>Saw log</v>
          </cell>
          <cell r="D1715">
            <v>97</v>
          </cell>
          <cell r="E1715">
            <v>3.5999999999999997E-2</v>
          </cell>
          <cell r="F1715">
            <v>0.251</v>
          </cell>
          <cell r="G1715">
            <v>0.372</v>
          </cell>
          <cell r="H1715">
            <v>0.34100000000000003</v>
          </cell>
        </row>
        <row r="1716">
          <cell r="A1716" t="str">
            <v>South Central</v>
          </cell>
          <cell r="B1716" t="str">
            <v>Hardwood</v>
          </cell>
          <cell r="C1716" t="str">
            <v>Saw log</v>
          </cell>
          <cell r="D1716">
            <v>98</v>
          </cell>
          <cell r="E1716">
            <v>3.5000000000000003E-2</v>
          </cell>
          <cell r="F1716">
            <v>0.251</v>
          </cell>
          <cell r="G1716">
            <v>0.372</v>
          </cell>
          <cell r="H1716">
            <v>0.34200000000000003</v>
          </cell>
        </row>
        <row r="1717">
          <cell r="A1717" t="str">
            <v>South Central</v>
          </cell>
          <cell r="B1717" t="str">
            <v>Hardwood</v>
          </cell>
          <cell r="C1717" t="str">
            <v>Saw log</v>
          </cell>
          <cell r="D1717">
            <v>99</v>
          </cell>
          <cell r="E1717">
            <v>3.5000000000000003E-2</v>
          </cell>
          <cell r="F1717">
            <v>0.251</v>
          </cell>
          <cell r="G1717">
            <v>0.372</v>
          </cell>
          <cell r="H1717">
            <v>0.34200000000000003</v>
          </cell>
        </row>
        <row r="1718">
          <cell r="A1718" t="str">
            <v>South Central</v>
          </cell>
          <cell r="B1718" t="str">
            <v>Hardwood</v>
          </cell>
          <cell r="C1718" t="str">
            <v>Saw log</v>
          </cell>
          <cell r="D1718">
            <v>100</v>
          </cell>
          <cell r="E1718">
            <v>3.4000000000000002E-2</v>
          </cell>
          <cell r="F1718">
            <v>0.251</v>
          </cell>
          <cell r="G1718">
            <v>0.372</v>
          </cell>
          <cell r="H1718">
            <v>0.34200000000000003</v>
          </cell>
        </row>
        <row r="1719">
          <cell r="A1719" t="str">
            <v>South Central</v>
          </cell>
          <cell r="B1719" t="str">
            <v>Hardwood</v>
          </cell>
          <cell r="C1719" t="str">
            <v>Pulpwood</v>
          </cell>
          <cell r="D1719">
            <v>0</v>
          </cell>
          <cell r="E1719">
            <v>0.58099999999999996</v>
          </cell>
          <cell r="F1719">
            <v>0</v>
          </cell>
          <cell r="G1719">
            <v>0.22800000000000001</v>
          </cell>
          <cell r="H1719">
            <v>0.191</v>
          </cell>
        </row>
        <row r="1720">
          <cell r="A1720" t="str">
            <v>South Central</v>
          </cell>
          <cell r="B1720" t="str">
            <v>Hardwood</v>
          </cell>
          <cell r="C1720" t="str">
            <v>Pulpwood</v>
          </cell>
          <cell r="D1720">
            <v>1</v>
          </cell>
          <cell r="E1720">
            <v>0.51300000000000001</v>
          </cell>
          <cell r="F1720">
            <v>2.3E-2</v>
          </cell>
          <cell r="G1720">
            <v>0.249</v>
          </cell>
          <cell r="H1720">
            <v>0.214</v>
          </cell>
        </row>
        <row r="1721">
          <cell r="A1721" t="str">
            <v>South Central</v>
          </cell>
          <cell r="B1721" t="str">
            <v>Hardwood</v>
          </cell>
          <cell r="C1721" t="str">
            <v>Pulpwood</v>
          </cell>
          <cell r="D1721">
            <v>2</v>
          </cell>
          <cell r="E1721">
            <v>0.45500000000000002</v>
          </cell>
          <cell r="F1721">
            <v>4.2999999999999997E-2</v>
          </cell>
          <cell r="G1721">
            <v>0.26800000000000002</v>
          </cell>
          <cell r="H1721">
            <v>0.23400000000000001</v>
          </cell>
        </row>
        <row r="1722">
          <cell r="A1722" t="str">
            <v>South Central</v>
          </cell>
          <cell r="B1722" t="str">
            <v>Hardwood</v>
          </cell>
          <cell r="C1722" t="str">
            <v>Pulpwood</v>
          </cell>
          <cell r="D1722">
            <v>3</v>
          </cell>
          <cell r="E1722">
            <v>0.40600000000000003</v>
          </cell>
          <cell r="F1722">
            <v>5.8999999999999997E-2</v>
          </cell>
          <cell r="G1722">
            <v>0.28499999999999998</v>
          </cell>
          <cell r="H1722">
            <v>0.25</v>
          </cell>
        </row>
        <row r="1723">
          <cell r="A1723" t="str">
            <v>South Central</v>
          </cell>
          <cell r="B1723" t="str">
            <v>Hardwood</v>
          </cell>
          <cell r="C1723" t="str">
            <v>Pulpwood</v>
          </cell>
          <cell r="D1723">
            <v>4</v>
          </cell>
          <cell r="E1723">
            <v>0.36499999999999999</v>
          </cell>
          <cell r="F1723">
            <v>7.1999999999999995E-2</v>
          </cell>
          <cell r="G1723">
            <v>0.29799999999999999</v>
          </cell>
          <cell r="H1723">
            <v>0.26500000000000001</v>
          </cell>
        </row>
        <row r="1724">
          <cell r="A1724" t="str">
            <v>South Central</v>
          </cell>
          <cell r="B1724" t="str">
            <v>Hardwood</v>
          </cell>
          <cell r="C1724" t="str">
            <v>Pulpwood</v>
          </cell>
          <cell r="D1724">
            <v>5</v>
          </cell>
          <cell r="E1724">
            <v>0.32900000000000001</v>
          </cell>
          <cell r="F1724">
            <v>8.3000000000000004E-2</v>
          </cell>
          <cell r="G1724">
            <v>0.31</v>
          </cell>
          <cell r="H1724">
            <v>0.27800000000000002</v>
          </cell>
        </row>
        <row r="1725">
          <cell r="A1725" t="str">
            <v>South Central</v>
          </cell>
          <cell r="B1725" t="str">
            <v>Hardwood</v>
          </cell>
          <cell r="C1725" t="str">
            <v>Pulpwood</v>
          </cell>
          <cell r="D1725">
            <v>6</v>
          </cell>
          <cell r="E1725">
            <v>0.29799999999999999</v>
          </cell>
          <cell r="F1725">
            <v>9.1999999999999998E-2</v>
          </cell>
          <cell r="G1725">
            <v>0.32100000000000001</v>
          </cell>
          <cell r="H1725">
            <v>0.28899999999999998</v>
          </cell>
        </row>
        <row r="1726">
          <cell r="A1726" t="str">
            <v>South Central</v>
          </cell>
          <cell r="B1726" t="str">
            <v>Hardwood</v>
          </cell>
          <cell r="C1726" t="str">
            <v>Pulpwood</v>
          </cell>
          <cell r="D1726">
            <v>7</v>
          </cell>
          <cell r="E1726">
            <v>0.27</v>
          </cell>
          <cell r="F1726">
            <v>0.1</v>
          </cell>
          <cell r="G1726">
            <v>0.33100000000000002</v>
          </cell>
          <cell r="H1726">
            <v>0.3</v>
          </cell>
        </row>
        <row r="1727">
          <cell r="A1727" t="str">
            <v>South Central</v>
          </cell>
          <cell r="B1727" t="str">
            <v>Hardwood</v>
          </cell>
          <cell r="C1727" t="str">
            <v>Pulpwood</v>
          </cell>
          <cell r="D1727">
            <v>8</v>
          </cell>
          <cell r="E1727">
            <v>0.24399999999999999</v>
          </cell>
          <cell r="F1727">
            <v>0.107</v>
          </cell>
          <cell r="G1727">
            <v>0.34</v>
          </cell>
          <cell r="H1727">
            <v>0.31</v>
          </cell>
        </row>
        <row r="1728">
          <cell r="A1728" t="str">
            <v>South Central</v>
          </cell>
          <cell r="B1728" t="str">
            <v>Hardwood</v>
          </cell>
          <cell r="C1728" t="str">
            <v>Pulpwood</v>
          </cell>
          <cell r="D1728">
            <v>9</v>
          </cell>
          <cell r="E1728">
            <v>0.221</v>
          </cell>
          <cell r="F1728">
            <v>0.113</v>
          </cell>
          <cell r="G1728">
            <v>0.34799999999999998</v>
          </cell>
          <cell r="H1728">
            <v>0.31900000000000001</v>
          </cell>
        </row>
        <row r="1729">
          <cell r="A1729" t="str">
            <v>South Central</v>
          </cell>
          <cell r="B1729" t="str">
            <v>Hardwood</v>
          </cell>
          <cell r="C1729" t="str">
            <v>Pulpwood</v>
          </cell>
          <cell r="D1729">
            <v>10</v>
          </cell>
          <cell r="E1729">
            <v>0.20100000000000001</v>
          </cell>
          <cell r="F1729">
            <v>0.11700000000000001</v>
          </cell>
          <cell r="G1729">
            <v>0.35499999999999998</v>
          </cell>
          <cell r="H1729">
            <v>0.32700000000000001</v>
          </cell>
        </row>
        <row r="1730">
          <cell r="A1730" t="str">
            <v>South Central</v>
          </cell>
          <cell r="B1730" t="str">
            <v>Hardwood</v>
          </cell>
          <cell r="C1730" t="str">
            <v>Pulpwood</v>
          </cell>
          <cell r="D1730">
            <v>11</v>
          </cell>
          <cell r="E1730">
            <v>0.184</v>
          </cell>
          <cell r="F1730">
            <v>0.121</v>
          </cell>
          <cell r="G1730">
            <v>0.36099999999999999</v>
          </cell>
          <cell r="H1730">
            <v>0.33400000000000002</v>
          </cell>
        </row>
        <row r="1731">
          <cell r="A1731" t="str">
            <v>South Central</v>
          </cell>
          <cell r="B1731" t="str">
            <v>Hardwood</v>
          </cell>
          <cell r="C1731" t="str">
            <v>Pulpwood</v>
          </cell>
          <cell r="D1731">
            <v>12</v>
          </cell>
          <cell r="E1731">
            <v>0.17100000000000001</v>
          </cell>
          <cell r="F1731">
            <v>0.123</v>
          </cell>
          <cell r="G1731">
            <v>0.36499999999999999</v>
          </cell>
          <cell r="H1731">
            <v>0.34</v>
          </cell>
        </row>
        <row r="1732">
          <cell r="A1732" t="str">
            <v>South Central</v>
          </cell>
          <cell r="B1732" t="str">
            <v>Hardwood</v>
          </cell>
          <cell r="C1732" t="str">
            <v>Pulpwood</v>
          </cell>
          <cell r="D1732">
            <v>13</v>
          </cell>
          <cell r="E1732">
            <v>0.161</v>
          </cell>
          <cell r="F1732">
            <v>0.125</v>
          </cell>
          <cell r="G1732">
            <v>0.36899999999999999</v>
          </cell>
          <cell r="H1732">
            <v>0.34499999999999997</v>
          </cell>
        </row>
        <row r="1733">
          <cell r="A1733" t="str">
            <v>South Central</v>
          </cell>
          <cell r="B1733" t="str">
            <v>Hardwood</v>
          </cell>
          <cell r="C1733" t="str">
            <v>Pulpwood</v>
          </cell>
          <cell r="D1733">
            <v>14</v>
          </cell>
          <cell r="E1733">
            <v>0.152</v>
          </cell>
          <cell r="F1733">
            <v>0.126</v>
          </cell>
          <cell r="G1733">
            <v>0.372</v>
          </cell>
          <cell r="H1733">
            <v>0.35</v>
          </cell>
        </row>
        <row r="1734">
          <cell r="A1734" t="str">
            <v>South Central</v>
          </cell>
          <cell r="B1734" t="str">
            <v>Hardwood</v>
          </cell>
          <cell r="C1734" t="str">
            <v>Pulpwood</v>
          </cell>
          <cell r="D1734">
            <v>15</v>
          </cell>
          <cell r="E1734">
            <v>0.14599999999999999</v>
          </cell>
          <cell r="F1734">
            <v>0.126</v>
          </cell>
          <cell r="G1734">
            <v>0.375</v>
          </cell>
          <cell r="H1734">
            <v>0.35299999999999998</v>
          </cell>
        </row>
        <row r="1735">
          <cell r="A1735" t="str">
            <v>South Central</v>
          </cell>
          <cell r="B1735" t="str">
            <v>Hardwood</v>
          </cell>
          <cell r="C1735" t="str">
            <v>Pulpwood</v>
          </cell>
          <cell r="D1735">
            <v>16</v>
          </cell>
          <cell r="E1735">
            <v>0.14000000000000001</v>
          </cell>
          <cell r="F1735">
            <v>0.126</v>
          </cell>
          <cell r="G1735">
            <v>0.377</v>
          </cell>
          <cell r="H1735">
            <v>0.35699999999999998</v>
          </cell>
        </row>
        <row r="1736">
          <cell r="A1736" t="str">
            <v>South Central</v>
          </cell>
          <cell r="B1736" t="str">
            <v>Hardwood</v>
          </cell>
          <cell r="C1736" t="str">
            <v>Pulpwood</v>
          </cell>
          <cell r="D1736">
            <v>17</v>
          </cell>
          <cell r="E1736">
            <v>0.13500000000000001</v>
          </cell>
          <cell r="F1736">
            <v>0.126</v>
          </cell>
          <cell r="G1736">
            <v>0.379</v>
          </cell>
          <cell r="H1736">
            <v>0.36</v>
          </cell>
        </row>
        <row r="1737">
          <cell r="A1737" t="str">
            <v>South Central</v>
          </cell>
          <cell r="B1737" t="str">
            <v>Hardwood</v>
          </cell>
          <cell r="C1737" t="str">
            <v>Pulpwood</v>
          </cell>
          <cell r="D1737">
            <v>18</v>
          </cell>
          <cell r="E1737">
            <v>0.13100000000000001</v>
          </cell>
          <cell r="F1737">
            <v>0.126</v>
          </cell>
          <cell r="G1737">
            <v>0.38</v>
          </cell>
          <cell r="H1737">
            <v>0.36299999999999999</v>
          </cell>
        </row>
        <row r="1738">
          <cell r="A1738" t="str">
            <v>South Central</v>
          </cell>
          <cell r="B1738" t="str">
            <v>Hardwood</v>
          </cell>
          <cell r="C1738" t="str">
            <v>Pulpwood</v>
          </cell>
          <cell r="D1738">
            <v>19</v>
          </cell>
          <cell r="E1738">
            <v>0.128</v>
          </cell>
          <cell r="F1738">
            <v>0.125</v>
          </cell>
          <cell r="G1738">
            <v>0.38100000000000001</v>
          </cell>
          <cell r="H1738">
            <v>0.36599999999999999</v>
          </cell>
        </row>
        <row r="1739">
          <cell r="A1739" t="str">
            <v>South Central</v>
          </cell>
          <cell r="B1739" t="str">
            <v>Hardwood</v>
          </cell>
          <cell r="C1739" t="str">
            <v>Pulpwood</v>
          </cell>
          <cell r="D1739">
            <v>20</v>
          </cell>
          <cell r="E1739">
            <v>0.125</v>
          </cell>
          <cell r="F1739">
            <v>0.125</v>
          </cell>
          <cell r="G1739">
            <v>0.38300000000000001</v>
          </cell>
          <cell r="H1739">
            <v>0.36799999999999999</v>
          </cell>
        </row>
        <row r="1740">
          <cell r="A1740" t="str">
            <v>South Central</v>
          </cell>
          <cell r="B1740" t="str">
            <v>Hardwood</v>
          </cell>
          <cell r="C1740" t="str">
            <v>Pulpwood</v>
          </cell>
          <cell r="D1740">
            <v>21</v>
          </cell>
          <cell r="E1740">
            <v>0.122</v>
          </cell>
          <cell r="F1740">
            <v>0.124</v>
          </cell>
          <cell r="G1740">
            <v>0.38400000000000001</v>
          </cell>
          <cell r="H1740">
            <v>0.37</v>
          </cell>
        </row>
        <row r="1741">
          <cell r="A1741" t="str">
            <v>South Central</v>
          </cell>
          <cell r="B1741" t="str">
            <v>Hardwood</v>
          </cell>
          <cell r="C1741" t="str">
            <v>Pulpwood</v>
          </cell>
          <cell r="D1741">
            <v>22</v>
          </cell>
          <cell r="E1741">
            <v>0.12</v>
          </cell>
          <cell r="F1741">
            <v>0.123</v>
          </cell>
          <cell r="G1741">
            <v>0.38400000000000001</v>
          </cell>
          <cell r="H1741">
            <v>0.372</v>
          </cell>
        </row>
        <row r="1742">
          <cell r="A1742" t="str">
            <v>South Central</v>
          </cell>
          <cell r="B1742" t="str">
            <v>Hardwood</v>
          </cell>
          <cell r="C1742" t="str">
            <v>Pulpwood</v>
          </cell>
          <cell r="D1742">
            <v>23</v>
          </cell>
          <cell r="E1742">
            <v>0.11799999999999999</v>
          </cell>
          <cell r="F1742">
            <v>0.123</v>
          </cell>
          <cell r="G1742">
            <v>0.38500000000000001</v>
          </cell>
          <cell r="H1742">
            <v>0.374</v>
          </cell>
        </row>
        <row r="1743">
          <cell r="A1743" t="str">
            <v>South Central</v>
          </cell>
          <cell r="B1743" t="str">
            <v>Hardwood</v>
          </cell>
          <cell r="C1743" t="str">
            <v>Pulpwood</v>
          </cell>
          <cell r="D1743">
            <v>24</v>
          </cell>
          <cell r="E1743">
            <v>0.11600000000000001</v>
          </cell>
          <cell r="F1743">
            <v>0.122</v>
          </cell>
          <cell r="G1743">
            <v>0.38600000000000001</v>
          </cell>
          <cell r="H1743">
            <v>0.376</v>
          </cell>
        </row>
        <row r="1744">
          <cell r="A1744" t="str">
            <v>South Central</v>
          </cell>
          <cell r="B1744" t="str">
            <v>Hardwood</v>
          </cell>
          <cell r="C1744" t="str">
            <v>Pulpwood</v>
          </cell>
          <cell r="D1744">
            <v>25</v>
          </cell>
          <cell r="E1744">
            <v>0.115</v>
          </cell>
          <cell r="F1744">
            <v>0.121</v>
          </cell>
          <cell r="G1744">
            <v>0.38600000000000001</v>
          </cell>
          <cell r="H1744">
            <v>0.378</v>
          </cell>
        </row>
        <row r="1745">
          <cell r="A1745" t="str">
            <v>South Central</v>
          </cell>
          <cell r="B1745" t="str">
            <v>Hardwood</v>
          </cell>
          <cell r="C1745" t="str">
            <v>Pulpwood</v>
          </cell>
          <cell r="D1745">
            <v>26</v>
          </cell>
          <cell r="E1745">
            <v>0.113</v>
          </cell>
          <cell r="F1745">
            <v>0.12</v>
          </cell>
          <cell r="G1745">
            <v>0.38700000000000001</v>
          </cell>
          <cell r="H1745">
            <v>0.38</v>
          </cell>
        </row>
        <row r="1746">
          <cell r="A1746" t="str">
            <v>South Central</v>
          </cell>
          <cell r="B1746" t="str">
            <v>Hardwood</v>
          </cell>
          <cell r="C1746" t="str">
            <v>Pulpwood</v>
          </cell>
          <cell r="D1746">
            <v>27</v>
          </cell>
          <cell r="E1746">
            <v>0.112</v>
          </cell>
          <cell r="F1746">
            <v>0.12</v>
          </cell>
          <cell r="G1746">
            <v>0.38700000000000001</v>
          </cell>
          <cell r="H1746">
            <v>0.38100000000000001</v>
          </cell>
        </row>
        <row r="1747">
          <cell r="A1747" t="str">
            <v>South Central</v>
          </cell>
          <cell r="B1747" t="str">
            <v>Hardwood</v>
          </cell>
          <cell r="C1747" t="str">
            <v>Pulpwood</v>
          </cell>
          <cell r="D1747">
            <v>28</v>
          </cell>
          <cell r="E1747">
            <v>0.11</v>
          </cell>
          <cell r="F1747">
            <v>0.11899999999999999</v>
          </cell>
          <cell r="G1747">
            <v>0.38800000000000001</v>
          </cell>
          <cell r="H1747">
            <v>0.38300000000000001</v>
          </cell>
        </row>
        <row r="1748">
          <cell r="A1748" t="str">
            <v>South Central</v>
          </cell>
          <cell r="B1748" t="str">
            <v>Hardwood</v>
          </cell>
          <cell r="C1748" t="str">
            <v>Pulpwood</v>
          </cell>
          <cell r="D1748">
            <v>29</v>
          </cell>
          <cell r="E1748">
            <v>0.109</v>
          </cell>
          <cell r="F1748">
            <v>0.11899999999999999</v>
          </cell>
          <cell r="G1748">
            <v>0.38800000000000001</v>
          </cell>
          <cell r="H1748">
            <v>0.38400000000000001</v>
          </cell>
        </row>
        <row r="1749">
          <cell r="A1749" t="str">
            <v>South Central</v>
          </cell>
          <cell r="B1749" t="str">
            <v>Hardwood</v>
          </cell>
          <cell r="C1749" t="str">
            <v>Pulpwood</v>
          </cell>
          <cell r="D1749">
            <v>30</v>
          </cell>
          <cell r="E1749">
            <v>0.108</v>
          </cell>
          <cell r="F1749">
            <v>0.11799999999999999</v>
          </cell>
          <cell r="G1749">
            <v>0.38800000000000001</v>
          </cell>
          <cell r="H1749">
            <v>0.38600000000000001</v>
          </cell>
        </row>
        <row r="1750">
          <cell r="A1750" t="str">
            <v>South Central</v>
          </cell>
          <cell r="B1750" t="str">
            <v>Hardwood</v>
          </cell>
          <cell r="C1750" t="str">
            <v>Pulpwood</v>
          </cell>
          <cell r="D1750">
            <v>31</v>
          </cell>
          <cell r="E1750">
            <v>0.106</v>
          </cell>
          <cell r="F1750">
            <v>0.11799999999999999</v>
          </cell>
          <cell r="G1750">
            <v>0.38900000000000001</v>
          </cell>
          <cell r="H1750">
            <v>0.38700000000000001</v>
          </cell>
        </row>
        <row r="1751">
          <cell r="A1751" t="str">
            <v>South Central</v>
          </cell>
          <cell r="B1751" t="str">
            <v>Hardwood</v>
          </cell>
          <cell r="C1751" t="str">
            <v>Pulpwood</v>
          </cell>
          <cell r="D1751">
            <v>32</v>
          </cell>
          <cell r="E1751">
            <v>0.105</v>
          </cell>
          <cell r="F1751">
            <v>0.11700000000000001</v>
          </cell>
          <cell r="G1751">
            <v>0.38900000000000001</v>
          </cell>
          <cell r="H1751">
            <v>0.38900000000000001</v>
          </cell>
        </row>
        <row r="1752">
          <cell r="A1752" t="str">
            <v>South Central</v>
          </cell>
          <cell r="B1752" t="str">
            <v>Hardwood</v>
          </cell>
          <cell r="C1752" t="str">
            <v>Pulpwood</v>
          </cell>
          <cell r="D1752">
            <v>33</v>
          </cell>
          <cell r="E1752">
            <v>0.104</v>
          </cell>
          <cell r="F1752">
            <v>0.11700000000000001</v>
          </cell>
          <cell r="G1752">
            <v>0.38900000000000001</v>
          </cell>
          <cell r="H1752">
            <v>0.39</v>
          </cell>
        </row>
        <row r="1753">
          <cell r="A1753" t="str">
            <v>South Central</v>
          </cell>
          <cell r="B1753" t="str">
            <v>Hardwood</v>
          </cell>
          <cell r="C1753" t="str">
            <v>Pulpwood</v>
          </cell>
          <cell r="D1753">
            <v>34</v>
          </cell>
          <cell r="E1753">
            <v>0.10299999999999999</v>
          </cell>
          <cell r="F1753">
            <v>0.11600000000000001</v>
          </cell>
          <cell r="G1753">
            <v>0.39</v>
          </cell>
          <cell r="H1753">
            <v>0.39100000000000001</v>
          </cell>
        </row>
        <row r="1754">
          <cell r="A1754" t="str">
            <v>South Central</v>
          </cell>
          <cell r="B1754" t="str">
            <v>Hardwood</v>
          </cell>
          <cell r="C1754" t="str">
            <v>Pulpwood</v>
          </cell>
          <cell r="D1754">
            <v>35</v>
          </cell>
          <cell r="E1754">
            <v>0.10199999999999999</v>
          </cell>
          <cell r="F1754">
            <v>0.11600000000000001</v>
          </cell>
          <cell r="G1754">
            <v>0.39</v>
          </cell>
          <cell r="H1754">
            <v>0.39300000000000002</v>
          </cell>
        </row>
        <row r="1755">
          <cell r="A1755" t="str">
            <v>South Central</v>
          </cell>
          <cell r="B1755" t="str">
            <v>Hardwood</v>
          </cell>
          <cell r="C1755" t="str">
            <v>Pulpwood</v>
          </cell>
          <cell r="D1755">
            <v>36</v>
          </cell>
          <cell r="E1755">
            <v>0.10100000000000001</v>
          </cell>
          <cell r="F1755">
            <v>0.11600000000000001</v>
          </cell>
          <cell r="G1755">
            <v>0.39</v>
          </cell>
          <cell r="H1755">
            <v>0.39400000000000002</v>
          </cell>
        </row>
        <row r="1756">
          <cell r="A1756" t="str">
            <v>South Central</v>
          </cell>
          <cell r="B1756" t="str">
            <v>Hardwood</v>
          </cell>
          <cell r="C1756" t="str">
            <v>Pulpwood</v>
          </cell>
          <cell r="D1756">
            <v>37</v>
          </cell>
          <cell r="E1756">
            <v>9.9000000000000005E-2</v>
          </cell>
          <cell r="F1756">
            <v>0.115</v>
          </cell>
          <cell r="G1756">
            <v>0.39</v>
          </cell>
          <cell r="H1756">
            <v>0.39500000000000002</v>
          </cell>
        </row>
        <row r="1757">
          <cell r="A1757" t="str">
            <v>South Central</v>
          </cell>
          <cell r="B1757" t="str">
            <v>Hardwood</v>
          </cell>
          <cell r="C1757" t="str">
            <v>Pulpwood</v>
          </cell>
          <cell r="D1757">
            <v>38</v>
          </cell>
          <cell r="E1757">
            <v>9.8000000000000004E-2</v>
          </cell>
          <cell r="F1757">
            <v>0.115</v>
          </cell>
          <cell r="G1757">
            <v>0.39</v>
          </cell>
          <cell r="H1757">
            <v>0.39600000000000002</v>
          </cell>
        </row>
        <row r="1758">
          <cell r="A1758" t="str">
            <v>South Central</v>
          </cell>
          <cell r="B1758" t="str">
            <v>Hardwood</v>
          </cell>
          <cell r="C1758" t="str">
            <v>Pulpwood</v>
          </cell>
          <cell r="D1758">
            <v>39</v>
          </cell>
          <cell r="E1758">
            <v>9.7000000000000003E-2</v>
          </cell>
          <cell r="F1758">
            <v>0.115</v>
          </cell>
          <cell r="G1758">
            <v>0.39</v>
          </cell>
          <cell r="H1758">
            <v>0.39800000000000002</v>
          </cell>
        </row>
        <row r="1759">
          <cell r="A1759" t="str">
            <v>South Central</v>
          </cell>
          <cell r="B1759" t="str">
            <v>Hardwood</v>
          </cell>
          <cell r="C1759" t="str">
            <v>Pulpwood</v>
          </cell>
          <cell r="D1759">
            <v>40</v>
          </cell>
          <cell r="E1759">
            <v>9.6000000000000002E-2</v>
          </cell>
          <cell r="F1759">
            <v>0.114</v>
          </cell>
          <cell r="G1759">
            <v>0.39100000000000001</v>
          </cell>
          <cell r="H1759">
            <v>0.39900000000000002</v>
          </cell>
        </row>
        <row r="1760">
          <cell r="A1760" t="str">
            <v>South Central</v>
          </cell>
          <cell r="B1760" t="str">
            <v>Hardwood</v>
          </cell>
          <cell r="C1760" t="str">
            <v>Pulpwood</v>
          </cell>
          <cell r="D1760">
            <v>41</v>
          </cell>
          <cell r="E1760">
            <v>9.5000000000000001E-2</v>
          </cell>
          <cell r="F1760">
            <v>0.114</v>
          </cell>
          <cell r="G1760">
            <v>0.39100000000000001</v>
          </cell>
          <cell r="H1760">
            <v>0.4</v>
          </cell>
        </row>
        <row r="1761">
          <cell r="A1761" t="str">
            <v>South Central</v>
          </cell>
          <cell r="B1761" t="str">
            <v>Hardwood</v>
          </cell>
          <cell r="C1761" t="str">
            <v>Pulpwood</v>
          </cell>
          <cell r="D1761">
            <v>42</v>
          </cell>
          <cell r="E1761">
            <v>9.4E-2</v>
          </cell>
          <cell r="F1761">
            <v>0.114</v>
          </cell>
          <cell r="G1761">
            <v>0.39100000000000001</v>
          </cell>
          <cell r="H1761">
            <v>0.40100000000000002</v>
          </cell>
        </row>
        <row r="1762">
          <cell r="A1762" t="str">
            <v>South Central</v>
          </cell>
          <cell r="B1762" t="str">
            <v>Hardwood</v>
          </cell>
          <cell r="C1762" t="str">
            <v>Pulpwood</v>
          </cell>
          <cell r="D1762">
            <v>43</v>
          </cell>
          <cell r="E1762">
            <v>9.2999999999999999E-2</v>
          </cell>
          <cell r="F1762">
            <v>0.114</v>
          </cell>
          <cell r="G1762">
            <v>0.39100000000000001</v>
          </cell>
          <cell r="H1762">
            <v>0.40200000000000002</v>
          </cell>
        </row>
        <row r="1763">
          <cell r="A1763" t="str">
            <v>South Central</v>
          </cell>
          <cell r="B1763" t="str">
            <v>Hardwood</v>
          </cell>
          <cell r="C1763" t="str">
            <v>Pulpwood</v>
          </cell>
          <cell r="D1763">
            <v>44</v>
          </cell>
          <cell r="E1763">
            <v>9.1999999999999998E-2</v>
          </cell>
          <cell r="F1763">
            <v>0.114</v>
          </cell>
          <cell r="G1763">
            <v>0.39100000000000001</v>
          </cell>
          <cell r="H1763">
            <v>0.40300000000000002</v>
          </cell>
        </row>
        <row r="1764">
          <cell r="A1764" t="str">
            <v>South Central</v>
          </cell>
          <cell r="B1764" t="str">
            <v>Hardwood</v>
          </cell>
          <cell r="C1764" t="str">
            <v>Pulpwood</v>
          </cell>
          <cell r="D1764">
            <v>45</v>
          </cell>
          <cell r="E1764">
            <v>9.1999999999999998E-2</v>
          </cell>
          <cell r="F1764">
            <v>0.114</v>
          </cell>
          <cell r="G1764">
            <v>0.39100000000000001</v>
          </cell>
          <cell r="H1764">
            <v>0.40400000000000003</v>
          </cell>
        </row>
        <row r="1765">
          <cell r="A1765" t="str">
            <v>South Central</v>
          </cell>
          <cell r="B1765" t="str">
            <v>Hardwood</v>
          </cell>
          <cell r="C1765" t="str">
            <v>Pulpwood</v>
          </cell>
          <cell r="D1765">
            <v>46</v>
          </cell>
          <cell r="E1765">
            <v>9.0999999999999998E-2</v>
          </cell>
          <cell r="F1765">
            <v>0.113</v>
          </cell>
          <cell r="G1765">
            <v>0.39100000000000001</v>
          </cell>
          <cell r="H1765">
            <v>0.40500000000000003</v>
          </cell>
        </row>
        <row r="1766">
          <cell r="A1766" t="str">
            <v>South Central</v>
          </cell>
          <cell r="B1766" t="str">
            <v>Hardwood</v>
          </cell>
          <cell r="C1766" t="str">
            <v>Pulpwood</v>
          </cell>
          <cell r="D1766">
            <v>47</v>
          </cell>
          <cell r="E1766">
            <v>0.09</v>
          </cell>
          <cell r="F1766">
            <v>0.113</v>
          </cell>
          <cell r="G1766">
            <v>0.39100000000000001</v>
          </cell>
          <cell r="H1766">
            <v>0.40600000000000003</v>
          </cell>
        </row>
        <row r="1767">
          <cell r="A1767" t="str">
            <v>South Central</v>
          </cell>
          <cell r="B1767" t="str">
            <v>Hardwood</v>
          </cell>
          <cell r="C1767" t="str">
            <v>Pulpwood</v>
          </cell>
          <cell r="D1767">
            <v>48</v>
          </cell>
          <cell r="E1767">
            <v>8.8999999999999996E-2</v>
          </cell>
          <cell r="F1767">
            <v>0.113</v>
          </cell>
          <cell r="G1767">
            <v>0.39100000000000001</v>
          </cell>
          <cell r="H1767">
            <v>0.40699999999999997</v>
          </cell>
        </row>
        <row r="1768">
          <cell r="A1768" t="str">
            <v>South Central</v>
          </cell>
          <cell r="B1768" t="str">
            <v>Hardwood</v>
          </cell>
          <cell r="C1768" t="str">
            <v>Pulpwood</v>
          </cell>
          <cell r="D1768">
            <v>49</v>
          </cell>
          <cell r="E1768">
            <v>8.7999999999999995E-2</v>
          </cell>
          <cell r="F1768">
            <v>0.113</v>
          </cell>
          <cell r="G1768">
            <v>0.39100000000000001</v>
          </cell>
          <cell r="H1768">
            <v>0.40799999999999997</v>
          </cell>
        </row>
        <row r="1769">
          <cell r="A1769" t="str">
            <v>South Central</v>
          </cell>
          <cell r="B1769" t="str">
            <v>Hardwood</v>
          </cell>
          <cell r="C1769" t="str">
            <v>Pulpwood</v>
          </cell>
          <cell r="D1769">
            <v>50</v>
          </cell>
          <cell r="E1769">
            <v>8.6999999999999994E-2</v>
          </cell>
          <cell r="F1769">
            <v>0.113</v>
          </cell>
          <cell r="G1769">
            <v>0.39100000000000001</v>
          </cell>
          <cell r="H1769">
            <v>0.40899999999999997</v>
          </cell>
        </row>
        <row r="1770">
          <cell r="A1770" t="str">
            <v>South Central</v>
          </cell>
          <cell r="B1770" t="str">
            <v>Hardwood</v>
          </cell>
          <cell r="C1770" t="str">
            <v>Pulpwood</v>
          </cell>
          <cell r="D1770">
            <v>51</v>
          </cell>
          <cell r="E1770">
            <v>8.5999999999999993E-2</v>
          </cell>
          <cell r="F1770">
            <v>0.113</v>
          </cell>
          <cell r="G1770">
            <v>0.39100000000000001</v>
          </cell>
          <cell r="H1770">
            <v>0.41</v>
          </cell>
        </row>
        <row r="1771">
          <cell r="A1771" t="str">
            <v>South Central</v>
          </cell>
          <cell r="B1771" t="str">
            <v>Hardwood</v>
          </cell>
          <cell r="C1771" t="str">
            <v>Pulpwood</v>
          </cell>
          <cell r="D1771">
            <v>52</v>
          </cell>
          <cell r="E1771">
            <v>8.5000000000000006E-2</v>
          </cell>
          <cell r="F1771">
            <v>0.113</v>
          </cell>
          <cell r="G1771">
            <v>0.39100000000000001</v>
          </cell>
          <cell r="H1771">
            <v>0.41</v>
          </cell>
        </row>
        <row r="1772">
          <cell r="A1772" t="str">
            <v>South Central</v>
          </cell>
          <cell r="B1772" t="str">
            <v>Hardwood</v>
          </cell>
          <cell r="C1772" t="str">
            <v>Pulpwood</v>
          </cell>
          <cell r="D1772">
            <v>53</v>
          </cell>
          <cell r="E1772">
            <v>8.5000000000000006E-2</v>
          </cell>
          <cell r="F1772">
            <v>0.113</v>
          </cell>
          <cell r="G1772">
            <v>0.39100000000000001</v>
          </cell>
          <cell r="H1772">
            <v>0.41099999999999998</v>
          </cell>
        </row>
        <row r="1773">
          <cell r="A1773" t="str">
            <v>South Central</v>
          </cell>
          <cell r="B1773" t="str">
            <v>Hardwood</v>
          </cell>
          <cell r="C1773" t="str">
            <v>Pulpwood</v>
          </cell>
          <cell r="D1773">
            <v>54</v>
          </cell>
          <cell r="E1773">
            <v>8.4000000000000005E-2</v>
          </cell>
          <cell r="F1773">
            <v>0.113</v>
          </cell>
          <cell r="G1773">
            <v>0.39100000000000001</v>
          </cell>
          <cell r="H1773">
            <v>0.41199999999999998</v>
          </cell>
        </row>
        <row r="1774">
          <cell r="A1774" t="str">
            <v>South Central</v>
          </cell>
          <cell r="B1774" t="str">
            <v>Hardwood</v>
          </cell>
          <cell r="C1774" t="str">
            <v>Pulpwood</v>
          </cell>
          <cell r="D1774">
            <v>55</v>
          </cell>
          <cell r="E1774">
            <v>8.3000000000000004E-2</v>
          </cell>
          <cell r="F1774">
            <v>0.113</v>
          </cell>
          <cell r="G1774">
            <v>0.39100000000000001</v>
          </cell>
          <cell r="H1774">
            <v>0.41299999999999998</v>
          </cell>
        </row>
        <row r="1775">
          <cell r="A1775" t="str">
            <v>South Central</v>
          </cell>
          <cell r="B1775" t="str">
            <v>Hardwood</v>
          </cell>
          <cell r="C1775" t="str">
            <v>Pulpwood</v>
          </cell>
          <cell r="D1775">
            <v>56</v>
          </cell>
          <cell r="E1775">
            <v>8.2000000000000003E-2</v>
          </cell>
          <cell r="F1775">
            <v>0.113</v>
          </cell>
          <cell r="G1775">
            <v>0.39100000000000001</v>
          </cell>
          <cell r="H1775">
            <v>0.41399999999999998</v>
          </cell>
        </row>
        <row r="1776">
          <cell r="A1776" t="str">
            <v>South Central</v>
          </cell>
          <cell r="B1776" t="str">
            <v>Hardwood</v>
          </cell>
          <cell r="C1776" t="str">
            <v>Pulpwood</v>
          </cell>
          <cell r="D1776">
            <v>57</v>
          </cell>
          <cell r="E1776">
            <v>8.2000000000000003E-2</v>
          </cell>
          <cell r="F1776">
            <v>0.113</v>
          </cell>
          <cell r="G1776">
            <v>0.39100000000000001</v>
          </cell>
          <cell r="H1776">
            <v>0.41399999999999998</v>
          </cell>
        </row>
        <row r="1777">
          <cell r="A1777" t="str">
            <v>South Central</v>
          </cell>
          <cell r="B1777" t="str">
            <v>Hardwood</v>
          </cell>
          <cell r="C1777" t="str">
            <v>Pulpwood</v>
          </cell>
          <cell r="D1777">
            <v>58</v>
          </cell>
          <cell r="E1777">
            <v>8.1000000000000003E-2</v>
          </cell>
          <cell r="F1777">
            <v>0.113</v>
          </cell>
          <cell r="G1777">
            <v>0.39100000000000001</v>
          </cell>
          <cell r="H1777">
            <v>0.41499999999999998</v>
          </cell>
        </row>
        <row r="1778">
          <cell r="A1778" t="str">
            <v>South Central</v>
          </cell>
          <cell r="B1778" t="str">
            <v>Hardwood</v>
          </cell>
          <cell r="C1778" t="str">
            <v>Pulpwood</v>
          </cell>
          <cell r="D1778">
            <v>59</v>
          </cell>
          <cell r="E1778">
            <v>0.08</v>
          </cell>
          <cell r="F1778">
            <v>0.113</v>
          </cell>
          <cell r="G1778">
            <v>0.39100000000000001</v>
          </cell>
          <cell r="H1778">
            <v>0.41599999999999998</v>
          </cell>
        </row>
        <row r="1779">
          <cell r="A1779" t="str">
            <v>South Central</v>
          </cell>
          <cell r="B1779" t="str">
            <v>Hardwood</v>
          </cell>
          <cell r="C1779" t="str">
            <v>Pulpwood</v>
          </cell>
          <cell r="D1779">
            <v>60</v>
          </cell>
          <cell r="E1779">
            <v>7.9000000000000001E-2</v>
          </cell>
          <cell r="F1779">
            <v>0.113</v>
          </cell>
          <cell r="G1779">
            <v>0.39100000000000001</v>
          </cell>
          <cell r="H1779">
            <v>0.41599999999999998</v>
          </cell>
        </row>
        <row r="1780">
          <cell r="A1780" t="str">
            <v>South Central</v>
          </cell>
          <cell r="B1780" t="str">
            <v>Hardwood</v>
          </cell>
          <cell r="C1780" t="str">
            <v>Pulpwood</v>
          </cell>
          <cell r="D1780">
            <v>61</v>
          </cell>
          <cell r="E1780">
            <v>7.9000000000000001E-2</v>
          </cell>
          <cell r="F1780">
            <v>0.114</v>
          </cell>
          <cell r="G1780">
            <v>0.39100000000000001</v>
          </cell>
          <cell r="H1780">
            <v>0.41699999999999998</v>
          </cell>
        </row>
        <row r="1781">
          <cell r="A1781" t="str">
            <v>South Central</v>
          </cell>
          <cell r="B1781" t="str">
            <v>Hardwood</v>
          </cell>
          <cell r="C1781" t="str">
            <v>Pulpwood</v>
          </cell>
          <cell r="D1781">
            <v>62</v>
          </cell>
          <cell r="E1781">
            <v>7.8E-2</v>
          </cell>
          <cell r="F1781">
            <v>0.114</v>
          </cell>
          <cell r="G1781">
            <v>0.39100000000000001</v>
          </cell>
          <cell r="H1781">
            <v>0.41799999999999998</v>
          </cell>
        </row>
        <row r="1782">
          <cell r="A1782" t="str">
            <v>South Central</v>
          </cell>
          <cell r="B1782" t="str">
            <v>Hardwood</v>
          </cell>
          <cell r="C1782" t="str">
            <v>Pulpwood</v>
          </cell>
          <cell r="D1782">
            <v>63</v>
          </cell>
          <cell r="E1782">
            <v>7.6999999999999999E-2</v>
          </cell>
          <cell r="F1782">
            <v>0.114</v>
          </cell>
          <cell r="G1782">
            <v>0.39100000000000001</v>
          </cell>
          <cell r="H1782">
            <v>0.41799999999999998</v>
          </cell>
        </row>
        <row r="1783">
          <cell r="A1783" t="str">
            <v>South Central</v>
          </cell>
          <cell r="B1783" t="str">
            <v>Hardwood</v>
          </cell>
          <cell r="C1783" t="str">
            <v>Pulpwood</v>
          </cell>
          <cell r="D1783">
            <v>64</v>
          </cell>
          <cell r="E1783">
            <v>7.5999999999999998E-2</v>
          </cell>
          <cell r="F1783">
            <v>0.114</v>
          </cell>
          <cell r="G1783">
            <v>0.39100000000000001</v>
          </cell>
          <cell r="H1783">
            <v>0.41899999999999998</v>
          </cell>
        </row>
        <row r="1784">
          <cell r="A1784" t="str">
            <v>South Central</v>
          </cell>
          <cell r="B1784" t="str">
            <v>Hardwood</v>
          </cell>
          <cell r="C1784" t="str">
            <v>Pulpwood</v>
          </cell>
          <cell r="D1784">
            <v>65</v>
          </cell>
          <cell r="E1784">
            <v>7.5999999999999998E-2</v>
          </cell>
          <cell r="F1784">
            <v>0.114</v>
          </cell>
          <cell r="G1784">
            <v>0.39100000000000001</v>
          </cell>
          <cell r="H1784">
            <v>0.41899999999999998</v>
          </cell>
        </row>
        <row r="1785">
          <cell r="A1785" t="str">
            <v>South Central</v>
          </cell>
          <cell r="B1785" t="str">
            <v>Hardwood</v>
          </cell>
          <cell r="C1785" t="str">
            <v>Pulpwood</v>
          </cell>
          <cell r="D1785">
            <v>66</v>
          </cell>
          <cell r="E1785">
            <v>7.4999999999999997E-2</v>
          </cell>
          <cell r="F1785">
            <v>0.114</v>
          </cell>
          <cell r="G1785">
            <v>0.39100000000000001</v>
          </cell>
          <cell r="H1785">
            <v>0.42</v>
          </cell>
        </row>
        <row r="1786">
          <cell r="A1786" t="str">
            <v>South Central</v>
          </cell>
          <cell r="B1786" t="str">
            <v>Hardwood</v>
          </cell>
          <cell r="C1786" t="str">
            <v>Pulpwood</v>
          </cell>
          <cell r="D1786">
            <v>67</v>
          </cell>
          <cell r="E1786">
            <v>7.3999999999999996E-2</v>
          </cell>
          <cell r="F1786">
            <v>0.114</v>
          </cell>
          <cell r="G1786">
            <v>0.39100000000000001</v>
          </cell>
          <cell r="H1786">
            <v>0.42</v>
          </cell>
        </row>
        <row r="1787">
          <cell r="A1787" t="str">
            <v>South Central</v>
          </cell>
          <cell r="B1787" t="str">
            <v>Hardwood</v>
          </cell>
          <cell r="C1787" t="str">
            <v>Pulpwood</v>
          </cell>
          <cell r="D1787">
            <v>68</v>
          </cell>
          <cell r="E1787">
            <v>7.3999999999999996E-2</v>
          </cell>
          <cell r="F1787">
            <v>0.114</v>
          </cell>
          <cell r="G1787">
            <v>0.39100000000000001</v>
          </cell>
          <cell r="H1787">
            <v>0.42099999999999999</v>
          </cell>
        </row>
        <row r="1788">
          <cell r="A1788" t="str">
            <v>South Central</v>
          </cell>
          <cell r="B1788" t="str">
            <v>Hardwood</v>
          </cell>
          <cell r="C1788" t="str">
            <v>Pulpwood</v>
          </cell>
          <cell r="D1788">
            <v>69</v>
          </cell>
          <cell r="E1788">
            <v>7.2999999999999995E-2</v>
          </cell>
          <cell r="F1788">
            <v>0.114</v>
          </cell>
          <cell r="G1788">
            <v>0.39100000000000001</v>
          </cell>
          <cell r="H1788">
            <v>0.42199999999999999</v>
          </cell>
        </row>
        <row r="1789">
          <cell r="A1789" t="str">
            <v>South Central</v>
          </cell>
          <cell r="B1789" t="str">
            <v>Hardwood</v>
          </cell>
          <cell r="C1789" t="str">
            <v>Pulpwood</v>
          </cell>
          <cell r="D1789">
            <v>70</v>
          </cell>
          <cell r="E1789">
            <v>7.1999999999999995E-2</v>
          </cell>
          <cell r="F1789">
            <v>0.115</v>
          </cell>
          <cell r="G1789">
            <v>0.39100000000000001</v>
          </cell>
          <cell r="H1789">
            <v>0.42199999999999999</v>
          </cell>
        </row>
        <row r="1790">
          <cell r="A1790" t="str">
            <v>South Central</v>
          </cell>
          <cell r="B1790" t="str">
            <v>Hardwood</v>
          </cell>
          <cell r="C1790" t="str">
            <v>Pulpwood</v>
          </cell>
          <cell r="D1790">
            <v>71</v>
          </cell>
          <cell r="E1790">
            <v>7.1999999999999995E-2</v>
          </cell>
          <cell r="F1790">
            <v>0.115</v>
          </cell>
          <cell r="G1790">
            <v>0.39100000000000001</v>
          </cell>
          <cell r="H1790">
            <v>0.42299999999999999</v>
          </cell>
        </row>
        <row r="1791">
          <cell r="A1791" t="str">
            <v>South Central</v>
          </cell>
          <cell r="B1791" t="str">
            <v>Hardwood</v>
          </cell>
          <cell r="C1791" t="str">
            <v>Pulpwood</v>
          </cell>
          <cell r="D1791">
            <v>72</v>
          </cell>
          <cell r="E1791">
            <v>7.0999999999999994E-2</v>
          </cell>
          <cell r="F1791">
            <v>0.115</v>
          </cell>
          <cell r="G1791">
            <v>0.39100000000000001</v>
          </cell>
          <cell r="H1791">
            <v>0.42299999999999999</v>
          </cell>
        </row>
        <row r="1792">
          <cell r="A1792" t="str">
            <v>South Central</v>
          </cell>
          <cell r="B1792" t="str">
            <v>Hardwood</v>
          </cell>
          <cell r="C1792" t="str">
            <v>Pulpwood</v>
          </cell>
          <cell r="D1792">
            <v>73</v>
          </cell>
          <cell r="E1792">
            <v>7.0999999999999994E-2</v>
          </cell>
          <cell r="F1792">
            <v>0.115</v>
          </cell>
          <cell r="G1792">
            <v>0.39100000000000001</v>
          </cell>
          <cell r="H1792">
            <v>0.42399999999999999</v>
          </cell>
        </row>
        <row r="1793">
          <cell r="A1793" t="str">
            <v>South Central</v>
          </cell>
          <cell r="B1793" t="str">
            <v>Hardwood</v>
          </cell>
          <cell r="C1793" t="str">
            <v>Pulpwood</v>
          </cell>
          <cell r="D1793">
            <v>74</v>
          </cell>
          <cell r="E1793">
            <v>7.0000000000000007E-2</v>
          </cell>
          <cell r="F1793">
            <v>0.115</v>
          </cell>
          <cell r="G1793">
            <v>0.39100000000000001</v>
          </cell>
          <cell r="H1793">
            <v>0.42399999999999999</v>
          </cell>
        </row>
        <row r="1794">
          <cell r="A1794" t="str">
            <v>South Central</v>
          </cell>
          <cell r="B1794" t="str">
            <v>Hardwood</v>
          </cell>
          <cell r="C1794" t="str">
            <v>Pulpwood</v>
          </cell>
          <cell r="D1794">
            <v>75</v>
          </cell>
          <cell r="E1794">
            <v>6.9000000000000006E-2</v>
          </cell>
          <cell r="F1794">
            <v>0.115</v>
          </cell>
          <cell r="G1794">
            <v>0.39100000000000001</v>
          </cell>
          <cell r="H1794">
            <v>0.42399999999999999</v>
          </cell>
        </row>
        <row r="1795">
          <cell r="A1795" t="str">
            <v>South Central</v>
          </cell>
          <cell r="B1795" t="str">
            <v>Hardwood</v>
          </cell>
          <cell r="C1795" t="str">
            <v>Pulpwood</v>
          </cell>
          <cell r="D1795">
            <v>76</v>
          </cell>
          <cell r="E1795">
            <v>6.9000000000000006E-2</v>
          </cell>
          <cell r="F1795">
            <v>0.115</v>
          </cell>
          <cell r="G1795">
            <v>0.39100000000000001</v>
          </cell>
          <cell r="H1795">
            <v>0.42499999999999999</v>
          </cell>
        </row>
        <row r="1796">
          <cell r="A1796" t="str">
            <v>South Central</v>
          </cell>
          <cell r="B1796" t="str">
            <v>Hardwood</v>
          </cell>
          <cell r="C1796" t="str">
            <v>Pulpwood</v>
          </cell>
          <cell r="D1796">
            <v>77</v>
          </cell>
          <cell r="E1796">
            <v>6.8000000000000005E-2</v>
          </cell>
          <cell r="F1796">
            <v>0.11600000000000001</v>
          </cell>
          <cell r="G1796">
            <v>0.39100000000000001</v>
          </cell>
          <cell r="H1796">
            <v>0.42499999999999999</v>
          </cell>
        </row>
        <row r="1797">
          <cell r="A1797" t="str">
            <v>South Central</v>
          </cell>
          <cell r="B1797" t="str">
            <v>Hardwood</v>
          </cell>
          <cell r="C1797" t="str">
            <v>Pulpwood</v>
          </cell>
          <cell r="D1797">
            <v>78</v>
          </cell>
          <cell r="E1797">
            <v>6.8000000000000005E-2</v>
          </cell>
          <cell r="F1797">
            <v>0.11600000000000001</v>
          </cell>
          <cell r="G1797">
            <v>0.39100000000000001</v>
          </cell>
          <cell r="H1797">
            <v>0.42599999999999999</v>
          </cell>
        </row>
        <row r="1798">
          <cell r="A1798" t="str">
            <v>South Central</v>
          </cell>
          <cell r="B1798" t="str">
            <v>Hardwood</v>
          </cell>
          <cell r="C1798" t="str">
            <v>Pulpwood</v>
          </cell>
          <cell r="D1798">
            <v>79</v>
          </cell>
          <cell r="E1798">
            <v>6.7000000000000004E-2</v>
          </cell>
          <cell r="F1798">
            <v>0.11600000000000001</v>
          </cell>
          <cell r="G1798">
            <v>0.39100000000000001</v>
          </cell>
          <cell r="H1798">
            <v>0.42599999999999999</v>
          </cell>
        </row>
        <row r="1799">
          <cell r="A1799" t="str">
            <v>South Central</v>
          </cell>
          <cell r="B1799" t="str">
            <v>Hardwood</v>
          </cell>
          <cell r="C1799" t="str">
            <v>Pulpwood</v>
          </cell>
          <cell r="D1799">
            <v>80</v>
          </cell>
          <cell r="E1799">
            <v>6.6000000000000003E-2</v>
          </cell>
          <cell r="F1799">
            <v>0.11600000000000001</v>
          </cell>
          <cell r="G1799">
            <v>0.39100000000000001</v>
          </cell>
          <cell r="H1799">
            <v>0.42699999999999999</v>
          </cell>
        </row>
        <row r="1800">
          <cell r="A1800" t="str">
            <v>South Central</v>
          </cell>
          <cell r="B1800" t="str">
            <v>Hardwood</v>
          </cell>
          <cell r="C1800" t="str">
            <v>Pulpwood</v>
          </cell>
          <cell r="D1800">
            <v>81</v>
          </cell>
          <cell r="E1800">
            <v>6.6000000000000003E-2</v>
          </cell>
          <cell r="F1800">
            <v>0.11600000000000001</v>
          </cell>
          <cell r="G1800">
            <v>0.39100000000000001</v>
          </cell>
          <cell r="H1800">
            <v>0.42699999999999999</v>
          </cell>
        </row>
        <row r="1801">
          <cell r="A1801" t="str">
            <v>South Central</v>
          </cell>
          <cell r="B1801" t="str">
            <v>Hardwood</v>
          </cell>
          <cell r="C1801" t="str">
            <v>Pulpwood</v>
          </cell>
          <cell r="D1801">
            <v>82</v>
          </cell>
          <cell r="E1801">
            <v>6.5000000000000002E-2</v>
          </cell>
          <cell r="F1801">
            <v>0.11600000000000001</v>
          </cell>
          <cell r="G1801">
            <v>0.39100000000000001</v>
          </cell>
          <cell r="H1801">
            <v>0.42699999999999999</v>
          </cell>
        </row>
        <row r="1802">
          <cell r="A1802" t="str">
            <v>South Central</v>
          </cell>
          <cell r="B1802" t="str">
            <v>Hardwood</v>
          </cell>
          <cell r="C1802" t="str">
            <v>Pulpwood</v>
          </cell>
          <cell r="D1802">
            <v>83</v>
          </cell>
          <cell r="E1802">
            <v>6.5000000000000002E-2</v>
          </cell>
          <cell r="F1802">
            <v>0.11700000000000001</v>
          </cell>
          <cell r="G1802">
            <v>0.39100000000000001</v>
          </cell>
          <cell r="H1802">
            <v>0.42799999999999999</v>
          </cell>
        </row>
        <row r="1803">
          <cell r="A1803" t="str">
            <v>South Central</v>
          </cell>
          <cell r="B1803" t="str">
            <v>Hardwood</v>
          </cell>
          <cell r="C1803" t="str">
            <v>Pulpwood</v>
          </cell>
          <cell r="D1803">
            <v>84</v>
          </cell>
          <cell r="E1803">
            <v>6.4000000000000001E-2</v>
          </cell>
          <cell r="F1803">
            <v>0.11700000000000001</v>
          </cell>
          <cell r="G1803">
            <v>0.39100000000000001</v>
          </cell>
          <cell r="H1803">
            <v>0.42799999999999999</v>
          </cell>
        </row>
        <row r="1804">
          <cell r="A1804" t="str">
            <v>South Central</v>
          </cell>
          <cell r="B1804" t="str">
            <v>Hardwood</v>
          </cell>
          <cell r="C1804" t="str">
            <v>Pulpwood</v>
          </cell>
          <cell r="D1804">
            <v>85</v>
          </cell>
          <cell r="E1804">
            <v>6.4000000000000001E-2</v>
          </cell>
          <cell r="F1804">
            <v>0.11700000000000001</v>
          </cell>
          <cell r="G1804">
            <v>0.39100000000000001</v>
          </cell>
          <cell r="H1804">
            <v>0.42799999999999999</v>
          </cell>
        </row>
        <row r="1805">
          <cell r="A1805" t="str">
            <v>South Central</v>
          </cell>
          <cell r="B1805" t="str">
            <v>Hardwood</v>
          </cell>
          <cell r="C1805" t="str">
            <v>Pulpwood</v>
          </cell>
          <cell r="D1805">
            <v>86</v>
          </cell>
          <cell r="E1805">
            <v>6.3E-2</v>
          </cell>
          <cell r="F1805">
            <v>0.11700000000000001</v>
          </cell>
          <cell r="G1805">
            <v>0.39100000000000001</v>
          </cell>
          <cell r="H1805">
            <v>0.42899999999999999</v>
          </cell>
        </row>
        <row r="1806">
          <cell r="A1806" t="str">
            <v>South Central</v>
          </cell>
          <cell r="B1806" t="str">
            <v>Hardwood</v>
          </cell>
          <cell r="C1806" t="str">
            <v>Pulpwood</v>
          </cell>
          <cell r="D1806">
            <v>87</v>
          </cell>
          <cell r="E1806">
            <v>6.3E-2</v>
          </cell>
          <cell r="F1806">
            <v>0.11700000000000001</v>
          </cell>
          <cell r="G1806">
            <v>0.39100000000000001</v>
          </cell>
          <cell r="H1806">
            <v>0.42899999999999999</v>
          </cell>
        </row>
        <row r="1807">
          <cell r="A1807" t="str">
            <v>South Central</v>
          </cell>
          <cell r="B1807" t="str">
            <v>Hardwood</v>
          </cell>
          <cell r="C1807" t="str">
            <v>Pulpwood</v>
          </cell>
          <cell r="D1807">
            <v>88</v>
          </cell>
          <cell r="E1807">
            <v>6.2E-2</v>
          </cell>
          <cell r="F1807">
            <v>0.11700000000000001</v>
          </cell>
          <cell r="G1807">
            <v>0.39100000000000001</v>
          </cell>
          <cell r="H1807">
            <v>0.43</v>
          </cell>
        </row>
        <row r="1808">
          <cell r="A1808" t="str">
            <v>South Central</v>
          </cell>
          <cell r="B1808" t="str">
            <v>Hardwood</v>
          </cell>
          <cell r="C1808" t="str">
            <v>Pulpwood</v>
          </cell>
          <cell r="D1808">
            <v>89</v>
          </cell>
          <cell r="E1808">
            <v>6.2E-2</v>
          </cell>
          <cell r="F1808">
            <v>0.11799999999999999</v>
          </cell>
          <cell r="G1808">
            <v>0.39100000000000001</v>
          </cell>
          <cell r="H1808">
            <v>0.43</v>
          </cell>
        </row>
        <row r="1809">
          <cell r="A1809" t="str">
            <v>South Central</v>
          </cell>
          <cell r="B1809" t="str">
            <v>Hardwood</v>
          </cell>
          <cell r="C1809" t="str">
            <v>Pulpwood</v>
          </cell>
          <cell r="D1809">
            <v>90</v>
          </cell>
          <cell r="E1809">
            <v>6.0999999999999999E-2</v>
          </cell>
          <cell r="F1809">
            <v>0.11799999999999999</v>
          </cell>
          <cell r="G1809">
            <v>0.39100000000000001</v>
          </cell>
          <cell r="H1809">
            <v>0.43</v>
          </cell>
        </row>
        <row r="1810">
          <cell r="A1810" t="str">
            <v>South Central</v>
          </cell>
          <cell r="B1810" t="str">
            <v>Hardwood</v>
          </cell>
          <cell r="C1810" t="str">
            <v>Pulpwood</v>
          </cell>
          <cell r="D1810">
            <v>91</v>
          </cell>
          <cell r="E1810">
            <v>6.0999999999999999E-2</v>
          </cell>
          <cell r="F1810">
            <v>0.11799999999999999</v>
          </cell>
          <cell r="G1810">
            <v>0.39100000000000001</v>
          </cell>
          <cell r="H1810">
            <v>0.43099999999999999</v>
          </cell>
        </row>
        <row r="1811">
          <cell r="A1811" t="str">
            <v>South Central</v>
          </cell>
          <cell r="B1811" t="str">
            <v>Hardwood</v>
          </cell>
          <cell r="C1811" t="str">
            <v>Pulpwood</v>
          </cell>
          <cell r="D1811">
            <v>92</v>
          </cell>
          <cell r="E1811">
            <v>0.06</v>
          </cell>
          <cell r="F1811">
            <v>0.11799999999999999</v>
          </cell>
          <cell r="G1811">
            <v>0.39100000000000001</v>
          </cell>
          <cell r="H1811">
            <v>0.43099999999999999</v>
          </cell>
        </row>
        <row r="1812">
          <cell r="A1812" t="str">
            <v>South Central</v>
          </cell>
          <cell r="B1812" t="str">
            <v>Hardwood</v>
          </cell>
          <cell r="C1812" t="str">
            <v>Pulpwood</v>
          </cell>
          <cell r="D1812">
            <v>93</v>
          </cell>
          <cell r="E1812">
            <v>0.06</v>
          </cell>
          <cell r="F1812">
            <v>0.11799999999999999</v>
          </cell>
          <cell r="G1812">
            <v>0.39100000000000001</v>
          </cell>
          <cell r="H1812">
            <v>0.43099999999999999</v>
          </cell>
        </row>
        <row r="1813">
          <cell r="A1813" t="str">
            <v>South Central</v>
          </cell>
          <cell r="B1813" t="str">
            <v>Hardwood</v>
          </cell>
          <cell r="C1813" t="str">
            <v>Pulpwood</v>
          </cell>
          <cell r="D1813">
            <v>94</v>
          </cell>
          <cell r="E1813">
            <v>5.8999999999999997E-2</v>
          </cell>
          <cell r="F1813">
            <v>0.11899999999999999</v>
          </cell>
          <cell r="G1813">
            <v>0.39100000000000001</v>
          </cell>
          <cell r="H1813">
            <v>0.43099999999999999</v>
          </cell>
        </row>
        <row r="1814">
          <cell r="A1814" t="str">
            <v>South Central</v>
          </cell>
          <cell r="B1814" t="str">
            <v>Hardwood</v>
          </cell>
          <cell r="C1814" t="str">
            <v>Pulpwood</v>
          </cell>
          <cell r="D1814">
            <v>95</v>
          </cell>
          <cell r="E1814">
            <v>5.8999999999999997E-2</v>
          </cell>
          <cell r="F1814">
            <v>0.11899999999999999</v>
          </cell>
          <cell r="G1814">
            <v>0.39100000000000001</v>
          </cell>
          <cell r="H1814">
            <v>0.432</v>
          </cell>
        </row>
        <row r="1815">
          <cell r="A1815" t="str">
            <v>South Central</v>
          </cell>
          <cell r="B1815" t="str">
            <v>Hardwood</v>
          </cell>
          <cell r="C1815" t="str">
            <v>Pulpwood</v>
          </cell>
          <cell r="D1815">
            <v>96</v>
          </cell>
          <cell r="E1815">
            <v>5.8000000000000003E-2</v>
          </cell>
          <cell r="F1815">
            <v>0.11899999999999999</v>
          </cell>
          <cell r="G1815">
            <v>0.39100000000000001</v>
          </cell>
          <cell r="H1815">
            <v>0.432</v>
          </cell>
        </row>
        <row r="1816">
          <cell r="A1816" t="str">
            <v>South Central</v>
          </cell>
          <cell r="B1816" t="str">
            <v>Hardwood</v>
          </cell>
          <cell r="C1816" t="str">
            <v>Pulpwood</v>
          </cell>
          <cell r="D1816">
            <v>97</v>
          </cell>
          <cell r="E1816">
            <v>5.8000000000000003E-2</v>
          </cell>
          <cell r="F1816">
            <v>0.11899999999999999</v>
          </cell>
          <cell r="G1816">
            <v>0.39100000000000001</v>
          </cell>
          <cell r="H1816">
            <v>0.432</v>
          </cell>
        </row>
        <row r="1817">
          <cell r="A1817" t="str">
            <v>South Central</v>
          </cell>
          <cell r="B1817" t="str">
            <v>Hardwood</v>
          </cell>
          <cell r="C1817" t="str">
            <v>Pulpwood</v>
          </cell>
          <cell r="D1817">
            <v>98</v>
          </cell>
          <cell r="E1817">
            <v>5.7000000000000002E-2</v>
          </cell>
          <cell r="F1817">
            <v>0.11899999999999999</v>
          </cell>
          <cell r="G1817">
            <v>0.39100000000000001</v>
          </cell>
          <cell r="H1817">
            <v>0.433</v>
          </cell>
        </row>
        <row r="1818">
          <cell r="A1818" t="str">
            <v>South Central</v>
          </cell>
          <cell r="B1818" t="str">
            <v>Hardwood</v>
          </cell>
          <cell r="C1818" t="str">
            <v>Pulpwood</v>
          </cell>
          <cell r="D1818">
            <v>99</v>
          </cell>
          <cell r="E1818">
            <v>5.7000000000000002E-2</v>
          </cell>
          <cell r="F1818">
            <v>0.11899999999999999</v>
          </cell>
          <cell r="G1818">
            <v>0.39100000000000001</v>
          </cell>
          <cell r="H1818">
            <v>0.433</v>
          </cell>
        </row>
        <row r="1819">
          <cell r="A1819" t="str">
            <v>South Central</v>
          </cell>
          <cell r="B1819" t="str">
            <v>Hardwood</v>
          </cell>
          <cell r="C1819" t="str">
            <v>Pulpwood</v>
          </cell>
          <cell r="D1819">
            <v>100</v>
          </cell>
          <cell r="E1819">
            <v>5.6000000000000001E-2</v>
          </cell>
          <cell r="F1819">
            <v>0.12</v>
          </cell>
          <cell r="G1819">
            <v>0.39100000000000001</v>
          </cell>
          <cell r="H1819">
            <v>0.433</v>
          </cell>
        </row>
        <row r="1820">
          <cell r="A1820" t="str">
            <v>Southeast</v>
          </cell>
          <cell r="B1820" t="str">
            <v>Softwood</v>
          </cell>
          <cell r="C1820" t="str">
            <v>Saw log</v>
          </cell>
          <cell r="D1820">
            <v>0</v>
          </cell>
          <cell r="E1820">
            <v>0.63600000000000001</v>
          </cell>
          <cell r="F1820">
            <v>0</v>
          </cell>
          <cell r="G1820">
            <v>0.26</v>
          </cell>
          <cell r="H1820">
            <v>0.104</v>
          </cell>
        </row>
        <row r="1821">
          <cell r="A1821" t="str">
            <v>Southeast</v>
          </cell>
          <cell r="B1821" t="str">
            <v>Softwood</v>
          </cell>
          <cell r="C1821" t="str">
            <v>Saw log</v>
          </cell>
          <cell r="D1821">
            <v>1</v>
          </cell>
          <cell r="E1821">
            <v>0.60099999999999998</v>
          </cell>
          <cell r="F1821">
            <v>1.7000000000000001E-2</v>
          </cell>
          <cell r="G1821">
            <v>0.27</v>
          </cell>
          <cell r="H1821">
            <v>0.112</v>
          </cell>
        </row>
        <row r="1822">
          <cell r="A1822" t="str">
            <v>Southeast</v>
          </cell>
          <cell r="B1822" t="str">
            <v>Softwood</v>
          </cell>
          <cell r="C1822" t="str">
            <v>Saw log</v>
          </cell>
          <cell r="D1822">
            <v>2</v>
          </cell>
          <cell r="E1822">
            <v>0.56999999999999995</v>
          </cell>
          <cell r="F1822">
            <v>3.2000000000000001E-2</v>
          </cell>
          <cell r="G1822">
            <v>0.27900000000000003</v>
          </cell>
          <cell r="H1822">
            <v>0.11899999999999999</v>
          </cell>
        </row>
        <row r="1823">
          <cell r="A1823" t="str">
            <v>Southeast</v>
          </cell>
          <cell r="B1823" t="str">
            <v>Softwood</v>
          </cell>
          <cell r="C1823" t="str">
            <v>Saw log</v>
          </cell>
          <cell r="D1823">
            <v>3</v>
          </cell>
          <cell r="E1823">
            <v>0.54100000000000004</v>
          </cell>
          <cell r="F1823">
            <v>4.4999999999999998E-2</v>
          </cell>
          <cell r="G1823">
            <v>0.28799999999999998</v>
          </cell>
          <cell r="H1823">
            <v>0.125</v>
          </cell>
        </row>
        <row r="1824">
          <cell r="A1824" t="str">
            <v>Southeast</v>
          </cell>
          <cell r="B1824" t="str">
            <v>Softwood</v>
          </cell>
          <cell r="C1824" t="str">
            <v>Saw log</v>
          </cell>
          <cell r="D1824">
            <v>4</v>
          </cell>
          <cell r="E1824">
            <v>0.51600000000000001</v>
          </cell>
          <cell r="F1824">
            <v>5.7000000000000002E-2</v>
          </cell>
          <cell r="G1824">
            <v>0.29599999999999999</v>
          </cell>
          <cell r="H1824">
            <v>0.13100000000000001</v>
          </cell>
        </row>
        <row r="1825">
          <cell r="A1825" t="str">
            <v>Southeast</v>
          </cell>
          <cell r="B1825" t="str">
            <v>Softwood</v>
          </cell>
          <cell r="C1825" t="str">
            <v>Saw log</v>
          </cell>
          <cell r="D1825">
            <v>5</v>
          </cell>
          <cell r="E1825">
            <v>0.49299999999999999</v>
          </cell>
          <cell r="F1825">
            <v>6.8000000000000005E-2</v>
          </cell>
          <cell r="G1825">
            <v>0.30299999999999999</v>
          </cell>
          <cell r="H1825">
            <v>0.13600000000000001</v>
          </cell>
        </row>
        <row r="1826">
          <cell r="A1826" t="str">
            <v>Southeast</v>
          </cell>
          <cell r="B1826" t="str">
            <v>Softwood</v>
          </cell>
          <cell r="C1826" t="str">
            <v>Saw log</v>
          </cell>
          <cell r="D1826">
            <v>6</v>
          </cell>
          <cell r="E1826">
            <v>0.47199999999999998</v>
          </cell>
          <cell r="F1826">
            <v>7.8E-2</v>
          </cell>
          <cell r="G1826">
            <v>0.31</v>
          </cell>
          <cell r="H1826">
            <v>0.14000000000000001</v>
          </cell>
        </row>
        <row r="1827">
          <cell r="A1827" t="str">
            <v>Southeast</v>
          </cell>
          <cell r="B1827" t="str">
            <v>Softwood</v>
          </cell>
          <cell r="C1827" t="str">
            <v>Saw log</v>
          </cell>
          <cell r="D1827">
            <v>7</v>
          </cell>
          <cell r="E1827">
            <v>0.45300000000000001</v>
          </cell>
          <cell r="F1827">
            <v>8.6999999999999994E-2</v>
          </cell>
          <cell r="G1827">
            <v>0.315</v>
          </cell>
          <cell r="H1827">
            <v>0.14499999999999999</v>
          </cell>
        </row>
        <row r="1828">
          <cell r="A1828" t="str">
            <v>Southeast</v>
          </cell>
          <cell r="B1828" t="str">
            <v>Softwood</v>
          </cell>
          <cell r="C1828" t="str">
            <v>Saw log</v>
          </cell>
          <cell r="D1828">
            <v>8</v>
          </cell>
          <cell r="E1828">
            <v>0.435</v>
          </cell>
          <cell r="F1828">
            <v>9.5000000000000001E-2</v>
          </cell>
          <cell r="G1828">
            <v>0.32100000000000001</v>
          </cell>
          <cell r="H1828">
            <v>0.14899999999999999</v>
          </cell>
        </row>
        <row r="1829">
          <cell r="A1829" t="str">
            <v>Southeast</v>
          </cell>
          <cell r="B1829" t="str">
            <v>Softwood</v>
          </cell>
          <cell r="C1829" t="str">
            <v>Saw log</v>
          </cell>
          <cell r="D1829">
            <v>9</v>
          </cell>
          <cell r="E1829">
            <v>0.41799999999999998</v>
          </cell>
          <cell r="F1829">
            <v>0.10299999999999999</v>
          </cell>
          <cell r="G1829">
            <v>0.32600000000000001</v>
          </cell>
          <cell r="H1829">
            <v>0.153</v>
          </cell>
        </row>
        <row r="1830">
          <cell r="A1830" t="str">
            <v>Southeast</v>
          </cell>
          <cell r="B1830" t="str">
            <v>Softwood</v>
          </cell>
          <cell r="C1830" t="str">
            <v>Saw log</v>
          </cell>
          <cell r="D1830">
            <v>10</v>
          </cell>
          <cell r="E1830">
            <v>0.40200000000000002</v>
          </cell>
          <cell r="F1830">
            <v>0.11</v>
          </cell>
          <cell r="G1830">
            <v>0.33100000000000002</v>
          </cell>
          <cell r="H1830">
            <v>0.157</v>
          </cell>
        </row>
        <row r="1831">
          <cell r="A1831" t="str">
            <v>Southeast</v>
          </cell>
          <cell r="B1831" t="str">
            <v>Softwood</v>
          </cell>
          <cell r="C1831" t="str">
            <v>Saw log</v>
          </cell>
          <cell r="D1831">
            <v>11</v>
          </cell>
          <cell r="E1831">
            <v>0.38800000000000001</v>
          </cell>
          <cell r="F1831">
            <v>0.11700000000000001</v>
          </cell>
          <cell r="G1831">
            <v>0.33500000000000002</v>
          </cell>
          <cell r="H1831">
            <v>0.16</v>
          </cell>
        </row>
        <row r="1832">
          <cell r="A1832" t="str">
            <v>Southeast</v>
          </cell>
          <cell r="B1832" t="str">
            <v>Softwood</v>
          </cell>
          <cell r="C1832" t="str">
            <v>Saw log</v>
          </cell>
          <cell r="D1832">
            <v>12</v>
          </cell>
          <cell r="E1832">
            <v>0.376</v>
          </cell>
          <cell r="F1832">
            <v>0.122</v>
          </cell>
          <cell r="G1832">
            <v>0.33900000000000002</v>
          </cell>
          <cell r="H1832">
            <v>0.16300000000000001</v>
          </cell>
        </row>
        <row r="1833">
          <cell r="A1833" t="str">
            <v>Southeast</v>
          </cell>
          <cell r="B1833" t="str">
            <v>Softwood</v>
          </cell>
          <cell r="C1833" t="str">
            <v>Saw log</v>
          </cell>
          <cell r="D1833">
            <v>13</v>
          </cell>
          <cell r="E1833">
            <v>0.36499999999999999</v>
          </cell>
          <cell r="F1833">
            <v>0.127</v>
          </cell>
          <cell r="G1833">
            <v>0.34200000000000003</v>
          </cell>
          <cell r="H1833">
            <v>0.16600000000000001</v>
          </cell>
        </row>
        <row r="1834">
          <cell r="A1834" t="str">
            <v>Southeast</v>
          </cell>
          <cell r="B1834" t="str">
            <v>Softwood</v>
          </cell>
          <cell r="C1834" t="str">
            <v>Saw log</v>
          </cell>
          <cell r="D1834">
            <v>14</v>
          </cell>
          <cell r="E1834">
            <v>0.35399999999999998</v>
          </cell>
          <cell r="F1834">
            <v>0.13200000000000001</v>
          </cell>
          <cell r="G1834">
            <v>0.34499999999999997</v>
          </cell>
          <cell r="H1834">
            <v>0.16900000000000001</v>
          </cell>
        </row>
        <row r="1835">
          <cell r="A1835" t="str">
            <v>Southeast</v>
          </cell>
          <cell r="B1835" t="str">
            <v>Softwood</v>
          </cell>
          <cell r="C1835" t="str">
            <v>Saw log</v>
          </cell>
          <cell r="D1835">
            <v>15</v>
          </cell>
          <cell r="E1835">
            <v>0.34499999999999997</v>
          </cell>
          <cell r="F1835">
            <v>0.13600000000000001</v>
          </cell>
          <cell r="G1835">
            <v>0.34699999999999998</v>
          </cell>
          <cell r="H1835">
            <v>0.17199999999999999</v>
          </cell>
        </row>
        <row r="1836">
          <cell r="A1836" t="str">
            <v>Southeast</v>
          </cell>
          <cell r="B1836" t="str">
            <v>Softwood</v>
          </cell>
          <cell r="C1836" t="str">
            <v>Saw log</v>
          </cell>
          <cell r="D1836">
            <v>16</v>
          </cell>
          <cell r="E1836">
            <v>0.33600000000000002</v>
          </cell>
          <cell r="F1836">
            <v>0.14000000000000001</v>
          </cell>
          <cell r="G1836">
            <v>0.34899999999999998</v>
          </cell>
          <cell r="H1836">
            <v>0.17399999999999999</v>
          </cell>
        </row>
        <row r="1837">
          <cell r="A1837" t="str">
            <v>Southeast</v>
          </cell>
          <cell r="B1837" t="str">
            <v>Softwood</v>
          </cell>
          <cell r="C1837" t="str">
            <v>Saw log</v>
          </cell>
          <cell r="D1837">
            <v>17</v>
          </cell>
          <cell r="E1837">
            <v>0.32800000000000001</v>
          </cell>
          <cell r="F1837">
            <v>0.14399999999999999</v>
          </cell>
          <cell r="G1837">
            <v>0.35199999999999998</v>
          </cell>
          <cell r="H1837">
            <v>0.17699999999999999</v>
          </cell>
        </row>
        <row r="1838">
          <cell r="A1838" t="str">
            <v>Southeast</v>
          </cell>
          <cell r="B1838" t="str">
            <v>Softwood</v>
          </cell>
          <cell r="C1838" t="str">
            <v>Saw log</v>
          </cell>
          <cell r="D1838">
            <v>18</v>
          </cell>
          <cell r="E1838">
            <v>0.32</v>
          </cell>
          <cell r="F1838">
            <v>0.14699999999999999</v>
          </cell>
          <cell r="G1838">
            <v>0.35399999999999998</v>
          </cell>
          <cell r="H1838">
            <v>0.17899999999999999</v>
          </cell>
        </row>
        <row r="1839">
          <cell r="A1839" t="str">
            <v>Southeast</v>
          </cell>
          <cell r="B1839" t="str">
            <v>Softwood</v>
          </cell>
          <cell r="C1839" t="str">
            <v>Saw log</v>
          </cell>
          <cell r="D1839">
            <v>19</v>
          </cell>
          <cell r="E1839">
            <v>0.312</v>
          </cell>
          <cell r="F1839">
            <v>0.15</v>
          </cell>
          <cell r="G1839">
            <v>0.35499999999999998</v>
          </cell>
          <cell r="H1839">
            <v>0.182</v>
          </cell>
        </row>
        <row r="1840">
          <cell r="A1840" t="str">
            <v>Southeast</v>
          </cell>
          <cell r="B1840" t="str">
            <v>Softwood</v>
          </cell>
          <cell r="C1840" t="str">
            <v>Saw log</v>
          </cell>
          <cell r="D1840">
            <v>20</v>
          </cell>
          <cell r="E1840">
            <v>0.30599999999999999</v>
          </cell>
          <cell r="F1840">
            <v>0.153</v>
          </cell>
          <cell r="G1840">
            <v>0.35699999999999998</v>
          </cell>
          <cell r="H1840">
            <v>0.184</v>
          </cell>
        </row>
        <row r="1841">
          <cell r="A1841" t="str">
            <v>Southeast</v>
          </cell>
          <cell r="B1841" t="str">
            <v>Softwood</v>
          </cell>
          <cell r="C1841" t="str">
            <v>Saw log</v>
          </cell>
          <cell r="D1841">
            <v>21</v>
          </cell>
          <cell r="E1841">
            <v>0.29899999999999999</v>
          </cell>
          <cell r="F1841">
            <v>0.156</v>
          </cell>
          <cell r="G1841">
            <v>0.35899999999999999</v>
          </cell>
          <cell r="H1841">
            <v>0.186</v>
          </cell>
        </row>
        <row r="1842">
          <cell r="A1842" t="str">
            <v>Southeast</v>
          </cell>
          <cell r="B1842" t="str">
            <v>Softwood</v>
          </cell>
          <cell r="C1842" t="str">
            <v>Saw log</v>
          </cell>
          <cell r="D1842">
            <v>22</v>
          </cell>
          <cell r="E1842">
            <v>0.29299999999999998</v>
          </cell>
          <cell r="F1842">
            <v>0.159</v>
          </cell>
          <cell r="G1842">
            <v>0.36</v>
          </cell>
          <cell r="H1842">
            <v>0.188</v>
          </cell>
        </row>
        <row r="1843">
          <cell r="A1843" t="str">
            <v>Southeast</v>
          </cell>
          <cell r="B1843" t="str">
            <v>Softwood</v>
          </cell>
          <cell r="C1843" t="str">
            <v>Saw log</v>
          </cell>
          <cell r="D1843">
            <v>23</v>
          </cell>
          <cell r="E1843">
            <v>0.28699999999999998</v>
          </cell>
          <cell r="F1843">
            <v>0.161</v>
          </cell>
          <cell r="G1843">
            <v>0.36199999999999999</v>
          </cell>
          <cell r="H1843">
            <v>0.19</v>
          </cell>
        </row>
        <row r="1844">
          <cell r="A1844" t="str">
            <v>Southeast</v>
          </cell>
          <cell r="B1844" t="str">
            <v>Softwood</v>
          </cell>
          <cell r="C1844" t="str">
            <v>Saw log</v>
          </cell>
          <cell r="D1844">
            <v>24</v>
          </cell>
          <cell r="E1844">
            <v>0.28100000000000003</v>
          </cell>
          <cell r="F1844">
            <v>0.16400000000000001</v>
          </cell>
          <cell r="G1844">
            <v>0.36299999999999999</v>
          </cell>
          <cell r="H1844">
            <v>0.192</v>
          </cell>
        </row>
        <row r="1845">
          <cell r="A1845" t="str">
            <v>Southeast</v>
          </cell>
          <cell r="B1845" t="str">
            <v>Softwood</v>
          </cell>
          <cell r="C1845" t="str">
            <v>Saw log</v>
          </cell>
          <cell r="D1845">
            <v>25</v>
          </cell>
          <cell r="E1845">
            <v>0.27600000000000002</v>
          </cell>
          <cell r="F1845">
            <v>0.16600000000000001</v>
          </cell>
          <cell r="G1845">
            <v>0.36399999999999999</v>
          </cell>
          <cell r="H1845">
            <v>0.19400000000000001</v>
          </cell>
        </row>
        <row r="1846">
          <cell r="A1846" t="str">
            <v>Southeast</v>
          </cell>
          <cell r="B1846" t="str">
            <v>Softwood</v>
          </cell>
          <cell r="C1846" t="str">
            <v>Saw log</v>
          </cell>
          <cell r="D1846">
            <v>26</v>
          </cell>
          <cell r="E1846">
            <v>0.27</v>
          </cell>
          <cell r="F1846">
            <v>0.16800000000000001</v>
          </cell>
          <cell r="G1846">
            <v>0.36599999999999999</v>
          </cell>
          <cell r="H1846">
            <v>0.19600000000000001</v>
          </cell>
        </row>
        <row r="1847">
          <cell r="A1847" t="str">
            <v>Southeast</v>
          </cell>
          <cell r="B1847" t="str">
            <v>Softwood</v>
          </cell>
          <cell r="C1847" t="str">
            <v>Saw log</v>
          </cell>
          <cell r="D1847">
            <v>27</v>
          </cell>
          <cell r="E1847">
            <v>0.26500000000000001</v>
          </cell>
          <cell r="F1847">
            <v>0.17</v>
          </cell>
          <cell r="G1847">
            <v>0.36699999999999999</v>
          </cell>
          <cell r="H1847">
            <v>0.19800000000000001</v>
          </cell>
        </row>
        <row r="1848">
          <cell r="A1848" t="str">
            <v>Southeast</v>
          </cell>
          <cell r="B1848" t="str">
            <v>Softwood</v>
          </cell>
          <cell r="C1848" t="str">
            <v>Saw log</v>
          </cell>
          <cell r="D1848">
            <v>28</v>
          </cell>
          <cell r="E1848">
            <v>0.26</v>
          </cell>
          <cell r="F1848">
            <v>0.17199999999999999</v>
          </cell>
          <cell r="G1848">
            <v>0.36799999999999999</v>
          </cell>
          <cell r="H1848">
            <v>0.19900000000000001</v>
          </cell>
        </row>
        <row r="1849">
          <cell r="A1849" t="str">
            <v>Southeast</v>
          </cell>
          <cell r="B1849" t="str">
            <v>Softwood</v>
          </cell>
          <cell r="C1849" t="str">
            <v>Saw log</v>
          </cell>
          <cell r="D1849">
            <v>29</v>
          </cell>
          <cell r="E1849">
            <v>0.25600000000000001</v>
          </cell>
          <cell r="F1849">
            <v>0.17399999999999999</v>
          </cell>
          <cell r="G1849">
            <v>0.36899999999999999</v>
          </cell>
          <cell r="H1849">
            <v>0.20100000000000001</v>
          </cell>
        </row>
        <row r="1850">
          <cell r="A1850" t="str">
            <v>Southeast</v>
          </cell>
          <cell r="B1850" t="str">
            <v>Softwood</v>
          </cell>
          <cell r="C1850" t="str">
            <v>Saw log</v>
          </cell>
          <cell r="D1850">
            <v>30</v>
          </cell>
          <cell r="E1850">
            <v>0.251</v>
          </cell>
          <cell r="F1850">
            <v>0.17599999999999999</v>
          </cell>
          <cell r="G1850">
            <v>0.37</v>
          </cell>
          <cell r="H1850">
            <v>0.20300000000000001</v>
          </cell>
        </row>
        <row r="1851">
          <cell r="A1851" t="str">
            <v>Southeast</v>
          </cell>
          <cell r="B1851" t="str">
            <v>Softwood</v>
          </cell>
          <cell r="C1851" t="str">
            <v>Saw log</v>
          </cell>
          <cell r="D1851">
            <v>31</v>
          </cell>
          <cell r="E1851">
            <v>0.247</v>
          </cell>
          <cell r="F1851">
            <v>0.17799999999999999</v>
          </cell>
          <cell r="G1851">
            <v>0.371</v>
          </cell>
          <cell r="H1851">
            <v>0.20499999999999999</v>
          </cell>
        </row>
        <row r="1852">
          <cell r="A1852" t="str">
            <v>Southeast</v>
          </cell>
          <cell r="B1852" t="str">
            <v>Softwood</v>
          </cell>
          <cell r="C1852" t="str">
            <v>Saw log</v>
          </cell>
          <cell r="D1852">
            <v>32</v>
          </cell>
          <cell r="E1852">
            <v>0.24299999999999999</v>
          </cell>
          <cell r="F1852">
            <v>0.17899999999999999</v>
          </cell>
          <cell r="G1852">
            <v>0.372</v>
          </cell>
          <cell r="H1852">
            <v>0.20599999999999999</v>
          </cell>
        </row>
        <row r="1853">
          <cell r="A1853" t="str">
            <v>Southeast</v>
          </cell>
          <cell r="B1853" t="str">
            <v>Softwood</v>
          </cell>
          <cell r="C1853" t="str">
            <v>Saw log</v>
          </cell>
          <cell r="D1853">
            <v>33</v>
          </cell>
          <cell r="E1853">
            <v>0.23799999999999999</v>
          </cell>
          <cell r="F1853">
            <v>0.18099999999999999</v>
          </cell>
          <cell r="G1853">
            <v>0.373</v>
          </cell>
          <cell r="H1853">
            <v>0.20799999999999999</v>
          </cell>
        </row>
        <row r="1854">
          <cell r="A1854" t="str">
            <v>Southeast</v>
          </cell>
          <cell r="B1854" t="str">
            <v>Softwood</v>
          </cell>
          <cell r="C1854" t="str">
            <v>Saw log</v>
          </cell>
          <cell r="D1854">
            <v>34</v>
          </cell>
          <cell r="E1854">
            <v>0.23499999999999999</v>
          </cell>
          <cell r="F1854">
            <v>0.182</v>
          </cell>
          <cell r="G1854">
            <v>0.374</v>
          </cell>
          <cell r="H1854">
            <v>0.21</v>
          </cell>
        </row>
        <row r="1855">
          <cell r="A1855" t="str">
            <v>Southeast</v>
          </cell>
          <cell r="B1855" t="str">
            <v>Softwood</v>
          </cell>
          <cell r="C1855" t="str">
            <v>Saw log</v>
          </cell>
          <cell r="D1855">
            <v>35</v>
          </cell>
          <cell r="E1855">
            <v>0.23100000000000001</v>
          </cell>
          <cell r="F1855">
            <v>0.184</v>
          </cell>
          <cell r="G1855">
            <v>0.374</v>
          </cell>
          <cell r="H1855">
            <v>0.21099999999999999</v>
          </cell>
        </row>
        <row r="1856">
          <cell r="A1856" t="str">
            <v>Southeast</v>
          </cell>
          <cell r="B1856" t="str">
            <v>Softwood</v>
          </cell>
          <cell r="C1856" t="str">
            <v>Saw log</v>
          </cell>
          <cell r="D1856">
            <v>36</v>
          </cell>
          <cell r="E1856">
            <v>0.22700000000000001</v>
          </cell>
          <cell r="F1856">
            <v>0.185</v>
          </cell>
          <cell r="G1856">
            <v>0.375</v>
          </cell>
          <cell r="H1856">
            <v>0.21299999999999999</v>
          </cell>
        </row>
        <row r="1857">
          <cell r="A1857" t="str">
            <v>Southeast</v>
          </cell>
          <cell r="B1857" t="str">
            <v>Softwood</v>
          </cell>
          <cell r="C1857" t="str">
            <v>Saw log</v>
          </cell>
          <cell r="D1857">
            <v>37</v>
          </cell>
          <cell r="E1857">
            <v>0.223</v>
          </cell>
          <cell r="F1857">
            <v>0.187</v>
          </cell>
          <cell r="G1857">
            <v>0.376</v>
          </cell>
          <cell r="H1857">
            <v>0.214</v>
          </cell>
        </row>
        <row r="1858">
          <cell r="A1858" t="str">
            <v>Southeast</v>
          </cell>
          <cell r="B1858" t="str">
            <v>Softwood</v>
          </cell>
          <cell r="C1858" t="str">
            <v>Saw log</v>
          </cell>
          <cell r="D1858">
            <v>38</v>
          </cell>
          <cell r="E1858">
            <v>0.22</v>
          </cell>
          <cell r="F1858">
            <v>0.188</v>
          </cell>
          <cell r="G1858">
            <v>0.377</v>
          </cell>
          <cell r="H1858">
            <v>0.216</v>
          </cell>
        </row>
        <row r="1859">
          <cell r="A1859" t="str">
            <v>Southeast</v>
          </cell>
          <cell r="B1859" t="str">
            <v>Softwood</v>
          </cell>
          <cell r="C1859" t="str">
            <v>Saw log</v>
          </cell>
          <cell r="D1859">
            <v>39</v>
          </cell>
          <cell r="E1859">
            <v>0.216</v>
          </cell>
          <cell r="F1859">
            <v>0.189</v>
          </cell>
          <cell r="G1859">
            <v>0.377</v>
          </cell>
          <cell r="H1859">
            <v>0.217</v>
          </cell>
        </row>
        <row r="1860">
          <cell r="A1860" t="str">
            <v>Southeast</v>
          </cell>
          <cell r="B1860" t="str">
            <v>Softwood</v>
          </cell>
          <cell r="C1860" t="str">
            <v>Saw log</v>
          </cell>
          <cell r="D1860">
            <v>40</v>
          </cell>
          <cell r="E1860">
            <v>0.21299999999999999</v>
          </cell>
          <cell r="F1860">
            <v>0.19</v>
          </cell>
          <cell r="G1860">
            <v>0.378</v>
          </cell>
          <cell r="H1860">
            <v>0.219</v>
          </cell>
        </row>
        <row r="1861">
          <cell r="A1861" t="str">
            <v>Southeast</v>
          </cell>
          <cell r="B1861" t="str">
            <v>Softwood</v>
          </cell>
          <cell r="C1861" t="str">
            <v>Saw log</v>
          </cell>
          <cell r="D1861">
            <v>41</v>
          </cell>
          <cell r="E1861">
            <v>0.21</v>
          </cell>
          <cell r="F1861">
            <v>0.192</v>
          </cell>
          <cell r="G1861">
            <v>0.378</v>
          </cell>
          <cell r="H1861">
            <v>0.22</v>
          </cell>
        </row>
        <row r="1862">
          <cell r="A1862" t="str">
            <v>Southeast</v>
          </cell>
          <cell r="B1862" t="str">
            <v>Softwood</v>
          </cell>
          <cell r="C1862" t="str">
            <v>Saw log</v>
          </cell>
          <cell r="D1862">
            <v>42</v>
          </cell>
          <cell r="E1862">
            <v>0.20699999999999999</v>
          </cell>
          <cell r="F1862">
            <v>0.193</v>
          </cell>
          <cell r="G1862">
            <v>0.379</v>
          </cell>
          <cell r="H1862">
            <v>0.221</v>
          </cell>
        </row>
        <row r="1863">
          <cell r="A1863" t="str">
            <v>Southeast</v>
          </cell>
          <cell r="B1863" t="str">
            <v>Softwood</v>
          </cell>
          <cell r="C1863" t="str">
            <v>Saw log</v>
          </cell>
          <cell r="D1863">
            <v>43</v>
          </cell>
          <cell r="E1863">
            <v>0.20399999999999999</v>
          </cell>
          <cell r="F1863">
            <v>0.19400000000000001</v>
          </cell>
          <cell r="G1863">
            <v>0.38</v>
          </cell>
          <cell r="H1863">
            <v>0.223</v>
          </cell>
        </row>
        <row r="1864">
          <cell r="A1864" t="str">
            <v>Southeast</v>
          </cell>
          <cell r="B1864" t="str">
            <v>Softwood</v>
          </cell>
          <cell r="C1864" t="str">
            <v>Saw log</v>
          </cell>
          <cell r="D1864">
            <v>44</v>
          </cell>
          <cell r="E1864">
            <v>0.20100000000000001</v>
          </cell>
          <cell r="F1864">
            <v>0.19500000000000001</v>
          </cell>
          <cell r="G1864">
            <v>0.38</v>
          </cell>
          <cell r="H1864">
            <v>0.224</v>
          </cell>
        </row>
        <row r="1865">
          <cell r="A1865" t="str">
            <v>Southeast</v>
          </cell>
          <cell r="B1865" t="str">
            <v>Softwood</v>
          </cell>
          <cell r="C1865" t="str">
            <v>Saw log</v>
          </cell>
          <cell r="D1865">
            <v>45</v>
          </cell>
          <cell r="E1865">
            <v>0.19800000000000001</v>
          </cell>
          <cell r="F1865">
            <v>0.19600000000000001</v>
          </cell>
          <cell r="G1865">
            <v>0.38100000000000001</v>
          </cell>
          <cell r="H1865">
            <v>0.22600000000000001</v>
          </cell>
        </row>
        <row r="1866">
          <cell r="A1866" t="str">
            <v>Southeast</v>
          </cell>
          <cell r="B1866" t="str">
            <v>Softwood</v>
          </cell>
          <cell r="C1866" t="str">
            <v>Saw log</v>
          </cell>
          <cell r="D1866">
            <v>46</v>
          </cell>
          <cell r="E1866">
            <v>0.19500000000000001</v>
          </cell>
          <cell r="F1866">
            <v>0.19700000000000001</v>
          </cell>
          <cell r="G1866">
            <v>0.38100000000000001</v>
          </cell>
          <cell r="H1866">
            <v>0.22700000000000001</v>
          </cell>
        </row>
        <row r="1867">
          <cell r="A1867" t="str">
            <v>Southeast</v>
          </cell>
          <cell r="B1867" t="str">
            <v>Softwood</v>
          </cell>
          <cell r="C1867" t="str">
            <v>Saw log</v>
          </cell>
          <cell r="D1867">
            <v>47</v>
          </cell>
          <cell r="E1867">
            <v>0.192</v>
          </cell>
          <cell r="F1867">
            <v>0.19800000000000001</v>
          </cell>
          <cell r="G1867">
            <v>0.38100000000000001</v>
          </cell>
          <cell r="H1867">
            <v>0.22800000000000001</v>
          </cell>
        </row>
        <row r="1868">
          <cell r="A1868" t="str">
            <v>Southeast</v>
          </cell>
          <cell r="B1868" t="str">
            <v>Softwood</v>
          </cell>
          <cell r="C1868" t="str">
            <v>Saw log</v>
          </cell>
          <cell r="D1868">
            <v>48</v>
          </cell>
          <cell r="E1868">
            <v>0.189</v>
          </cell>
          <cell r="F1868">
            <v>0.19900000000000001</v>
          </cell>
          <cell r="G1868">
            <v>0.38200000000000001</v>
          </cell>
          <cell r="H1868">
            <v>0.22900000000000001</v>
          </cell>
        </row>
        <row r="1869">
          <cell r="A1869" t="str">
            <v>Southeast</v>
          </cell>
          <cell r="B1869" t="str">
            <v>Softwood</v>
          </cell>
          <cell r="C1869" t="str">
            <v>Saw log</v>
          </cell>
          <cell r="D1869">
            <v>49</v>
          </cell>
          <cell r="E1869">
            <v>0.187</v>
          </cell>
          <cell r="F1869">
            <v>0.2</v>
          </cell>
          <cell r="G1869">
            <v>0.38200000000000001</v>
          </cell>
          <cell r="H1869">
            <v>0.23100000000000001</v>
          </cell>
        </row>
        <row r="1870">
          <cell r="A1870" t="str">
            <v>Southeast</v>
          </cell>
          <cell r="B1870" t="str">
            <v>Softwood</v>
          </cell>
          <cell r="C1870" t="str">
            <v>Saw log</v>
          </cell>
          <cell r="D1870">
            <v>50</v>
          </cell>
          <cell r="E1870">
            <v>0.184</v>
          </cell>
          <cell r="F1870">
            <v>0.20100000000000001</v>
          </cell>
          <cell r="G1870">
            <v>0.38300000000000001</v>
          </cell>
          <cell r="H1870">
            <v>0.23200000000000001</v>
          </cell>
        </row>
        <row r="1871">
          <cell r="A1871" t="str">
            <v>Southeast</v>
          </cell>
          <cell r="B1871" t="str">
            <v>Softwood</v>
          </cell>
          <cell r="C1871" t="str">
            <v>Saw log</v>
          </cell>
          <cell r="D1871">
            <v>51</v>
          </cell>
          <cell r="E1871">
            <v>0.182</v>
          </cell>
          <cell r="F1871">
            <v>0.20200000000000001</v>
          </cell>
          <cell r="G1871">
            <v>0.38300000000000001</v>
          </cell>
          <cell r="H1871">
            <v>0.23300000000000001</v>
          </cell>
        </row>
        <row r="1872">
          <cell r="A1872" t="str">
            <v>Southeast</v>
          </cell>
          <cell r="B1872" t="str">
            <v>Softwood</v>
          </cell>
          <cell r="C1872" t="str">
            <v>Saw log</v>
          </cell>
          <cell r="D1872">
            <v>52</v>
          </cell>
          <cell r="E1872">
            <v>0.17899999999999999</v>
          </cell>
          <cell r="F1872">
            <v>0.20300000000000001</v>
          </cell>
          <cell r="G1872">
            <v>0.38300000000000001</v>
          </cell>
          <cell r="H1872">
            <v>0.23400000000000001</v>
          </cell>
        </row>
        <row r="1873">
          <cell r="A1873" t="str">
            <v>Southeast</v>
          </cell>
          <cell r="B1873" t="str">
            <v>Softwood</v>
          </cell>
          <cell r="C1873" t="str">
            <v>Saw log</v>
          </cell>
          <cell r="D1873">
            <v>53</v>
          </cell>
          <cell r="E1873">
            <v>0.17699999999999999</v>
          </cell>
          <cell r="F1873">
            <v>0.20399999999999999</v>
          </cell>
          <cell r="G1873">
            <v>0.38400000000000001</v>
          </cell>
          <cell r="H1873">
            <v>0.23599999999999999</v>
          </cell>
        </row>
        <row r="1874">
          <cell r="A1874" t="str">
            <v>Southeast</v>
          </cell>
          <cell r="B1874" t="str">
            <v>Softwood</v>
          </cell>
          <cell r="C1874" t="str">
            <v>Saw log</v>
          </cell>
          <cell r="D1874">
            <v>54</v>
          </cell>
          <cell r="E1874">
            <v>0.17499999999999999</v>
          </cell>
          <cell r="F1874">
            <v>0.20499999999999999</v>
          </cell>
          <cell r="G1874">
            <v>0.38400000000000001</v>
          </cell>
          <cell r="H1874">
            <v>0.23699999999999999</v>
          </cell>
        </row>
        <row r="1875">
          <cell r="A1875" t="str">
            <v>Southeast</v>
          </cell>
          <cell r="B1875" t="str">
            <v>Softwood</v>
          </cell>
          <cell r="C1875" t="str">
            <v>Saw log</v>
          </cell>
          <cell r="D1875">
            <v>55</v>
          </cell>
          <cell r="E1875">
            <v>0.17199999999999999</v>
          </cell>
          <cell r="F1875">
            <v>0.20599999999999999</v>
          </cell>
          <cell r="G1875">
            <v>0.38400000000000001</v>
          </cell>
          <cell r="H1875">
            <v>0.23799999999999999</v>
          </cell>
        </row>
        <row r="1876">
          <cell r="A1876" t="str">
            <v>Southeast</v>
          </cell>
          <cell r="B1876" t="str">
            <v>Softwood</v>
          </cell>
          <cell r="C1876" t="str">
            <v>Saw log</v>
          </cell>
          <cell r="D1876">
            <v>56</v>
          </cell>
          <cell r="E1876">
            <v>0.17</v>
          </cell>
          <cell r="F1876">
            <v>0.20599999999999999</v>
          </cell>
          <cell r="G1876">
            <v>0.38400000000000001</v>
          </cell>
          <cell r="H1876">
            <v>0.23899999999999999</v>
          </cell>
        </row>
        <row r="1877">
          <cell r="A1877" t="str">
            <v>Southeast</v>
          </cell>
          <cell r="B1877" t="str">
            <v>Softwood</v>
          </cell>
          <cell r="C1877" t="str">
            <v>Saw log</v>
          </cell>
          <cell r="D1877">
            <v>57</v>
          </cell>
          <cell r="E1877">
            <v>0.16800000000000001</v>
          </cell>
          <cell r="F1877">
            <v>0.20699999999999999</v>
          </cell>
          <cell r="G1877">
            <v>0.38500000000000001</v>
          </cell>
          <cell r="H1877">
            <v>0.24</v>
          </cell>
        </row>
        <row r="1878">
          <cell r="A1878" t="str">
            <v>Southeast</v>
          </cell>
          <cell r="B1878" t="str">
            <v>Softwood</v>
          </cell>
          <cell r="C1878" t="str">
            <v>Saw log</v>
          </cell>
          <cell r="D1878">
            <v>58</v>
          </cell>
          <cell r="E1878">
            <v>0.16600000000000001</v>
          </cell>
          <cell r="F1878">
            <v>0.20799999999999999</v>
          </cell>
          <cell r="G1878">
            <v>0.38500000000000001</v>
          </cell>
          <cell r="H1878">
            <v>0.24099999999999999</v>
          </cell>
        </row>
        <row r="1879">
          <cell r="A1879" t="str">
            <v>Southeast</v>
          </cell>
          <cell r="B1879" t="str">
            <v>Softwood</v>
          </cell>
          <cell r="C1879" t="str">
            <v>Saw log</v>
          </cell>
          <cell r="D1879">
            <v>59</v>
          </cell>
          <cell r="E1879">
            <v>0.16400000000000001</v>
          </cell>
          <cell r="F1879">
            <v>0.20899999999999999</v>
          </cell>
          <cell r="G1879">
            <v>0.38500000000000001</v>
          </cell>
          <cell r="H1879">
            <v>0.24299999999999999</v>
          </cell>
        </row>
        <row r="1880">
          <cell r="A1880" t="str">
            <v>Southeast</v>
          </cell>
          <cell r="B1880" t="str">
            <v>Softwood</v>
          </cell>
          <cell r="C1880" t="str">
            <v>Saw log</v>
          </cell>
          <cell r="D1880">
            <v>60</v>
          </cell>
          <cell r="E1880">
            <v>0.16200000000000001</v>
          </cell>
          <cell r="F1880">
            <v>0.20899999999999999</v>
          </cell>
          <cell r="G1880">
            <v>0.38500000000000001</v>
          </cell>
          <cell r="H1880">
            <v>0.24399999999999999</v>
          </cell>
        </row>
        <row r="1881">
          <cell r="A1881" t="str">
            <v>Southeast</v>
          </cell>
          <cell r="B1881" t="str">
            <v>Softwood</v>
          </cell>
          <cell r="C1881" t="str">
            <v>Saw log</v>
          </cell>
          <cell r="D1881">
            <v>61</v>
          </cell>
          <cell r="E1881">
            <v>0.16</v>
          </cell>
          <cell r="F1881">
            <v>0.21</v>
          </cell>
          <cell r="G1881">
            <v>0.38500000000000001</v>
          </cell>
          <cell r="H1881">
            <v>0.245</v>
          </cell>
        </row>
        <row r="1882">
          <cell r="A1882" t="str">
            <v>Southeast</v>
          </cell>
          <cell r="B1882" t="str">
            <v>Softwood</v>
          </cell>
          <cell r="C1882" t="str">
            <v>Saw log</v>
          </cell>
          <cell r="D1882">
            <v>62</v>
          </cell>
          <cell r="E1882">
            <v>0.158</v>
          </cell>
          <cell r="F1882">
            <v>0.21099999999999999</v>
          </cell>
          <cell r="G1882">
            <v>0.38600000000000001</v>
          </cell>
          <cell r="H1882">
            <v>0.246</v>
          </cell>
        </row>
        <row r="1883">
          <cell r="A1883" t="str">
            <v>Southeast</v>
          </cell>
          <cell r="B1883" t="str">
            <v>Softwood</v>
          </cell>
          <cell r="C1883" t="str">
            <v>Saw log</v>
          </cell>
          <cell r="D1883">
            <v>63</v>
          </cell>
          <cell r="E1883">
            <v>0.156</v>
          </cell>
          <cell r="F1883">
            <v>0.21199999999999999</v>
          </cell>
          <cell r="G1883">
            <v>0.38600000000000001</v>
          </cell>
          <cell r="H1883">
            <v>0.247</v>
          </cell>
        </row>
        <row r="1884">
          <cell r="A1884" t="str">
            <v>Southeast</v>
          </cell>
          <cell r="B1884" t="str">
            <v>Softwood</v>
          </cell>
          <cell r="C1884" t="str">
            <v>Saw log</v>
          </cell>
          <cell r="D1884">
            <v>64</v>
          </cell>
          <cell r="E1884">
            <v>0.154</v>
          </cell>
          <cell r="F1884">
            <v>0.21199999999999999</v>
          </cell>
          <cell r="G1884">
            <v>0.38600000000000001</v>
          </cell>
          <cell r="H1884">
            <v>0.248</v>
          </cell>
        </row>
        <row r="1885">
          <cell r="A1885" t="str">
            <v>Southeast</v>
          </cell>
          <cell r="B1885" t="str">
            <v>Softwood</v>
          </cell>
          <cell r="C1885" t="str">
            <v>Saw log</v>
          </cell>
          <cell r="D1885">
            <v>65</v>
          </cell>
          <cell r="E1885">
            <v>0.152</v>
          </cell>
          <cell r="F1885">
            <v>0.21299999999999999</v>
          </cell>
          <cell r="G1885">
            <v>0.38600000000000001</v>
          </cell>
          <cell r="H1885">
            <v>0.249</v>
          </cell>
        </row>
        <row r="1886">
          <cell r="A1886" t="str">
            <v>Southeast</v>
          </cell>
          <cell r="B1886" t="str">
            <v>Softwood</v>
          </cell>
          <cell r="C1886" t="str">
            <v>Saw log</v>
          </cell>
          <cell r="D1886">
            <v>66</v>
          </cell>
          <cell r="E1886">
            <v>0.15</v>
          </cell>
          <cell r="F1886">
            <v>0.214</v>
          </cell>
          <cell r="G1886">
            <v>0.38600000000000001</v>
          </cell>
          <cell r="H1886">
            <v>0.25</v>
          </cell>
        </row>
        <row r="1887">
          <cell r="A1887" t="str">
            <v>Southeast</v>
          </cell>
          <cell r="B1887" t="str">
            <v>Softwood</v>
          </cell>
          <cell r="C1887" t="str">
            <v>Saw log</v>
          </cell>
          <cell r="D1887">
            <v>67</v>
          </cell>
          <cell r="E1887">
            <v>0.14899999999999999</v>
          </cell>
          <cell r="F1887">
            <v>0.214</v>
          </cell>
          <cell r="G1887">
            <v>0.38600000000000001</v>
          </cell>
          <cell r="H1887">
            <v>0.251</v>
          </cell>
        </row>
        <row r="1888">
          <cell r="A1888" t="str">
            <v>Southeast</v>
          </cell>
          <cell r="B1888" t="str">
            <v>Softwood</v>
          </cell>
          <cell r="C1888" t="str">
            <v>Saw log</v>
          </cell>
          <cell r="D1888">
            <v>68</v>
          </cell>
          <cell r="E1888">
            <v>0.14699999999999999</v>
          </cell>
          <cell r="F1888">
            <v>0.215</v>
          </cell>
          <cell r="G1888">
            <v>0.38600000000000001</v>
          </cell>
          <cell r="H1888">
            <v>0.252</v>
          </cell>
        </row>
        <row r="1889">
          <cell r="A1889" t="str">
            <v>Southeast</v>
          </cell>
          <cell r="B1889" t="str">
            <v>Softwood</v>
          </cell>
          <cell r="C1889" t="str">
            <v>Saw log</v>
          </cell>
          <cell r="D1889">
            <v>69</v>
          </cell>
          <cell r="E1889">
            <v>0.14499999999999999</v>
          </cell>
          <cell r="F1889">
            <v>0.216</v>
          </cell>
          <cell r="G1889">
            <v>0.38600000000000001</v>
          </cell>
          <cell r="H1889">
            <v>0.253</v>
          </cell>
        </row>
        <row r="1890">
          <cell r="A1890" t="str">
            <v>Southeast</v>
          </cell>
          <cell r="B1890" t="str">
            <v>Softwood</v>
          </cell>
          <cell r="C1890" t="str">
            <v>Saw log</v>
          </cell>
          <cell r="D1890">
            <v>70</v>
          </cell>
          <cell r="E1890">
            <v>0.14399999999999999</v>
          </cell>
          <cell r="F1890">
            <v>0.216</v>
          </cell>
          <cell r="G1890">
            <v>0.38600000000000001</v>
          </cell>
          <cell r="H1890">
            <v>0.254</v>
          </cell>
        </row>
        <row r="1891">
          <cell r="A1891" t="str">
            <v>Southeast</v>
          </cell>
          <cell r="B1891" t="str">
            <v>Softwood</v>
          </cell>
          <cell r="C1891" t="str">
            <v>Saw log</v>
          </cell>
          <cell r="D1891">
            <v>71</v>
          </cell>
          <cell r="E1891">
            <v>0.14199999999999999</v>
          </cell>
          <cell r="F1891">
            <v>0.217</v>
          </cell>
          <cell r="G1891">
            <v>0.38600000000000001</v>
          </cell>
          <cell r="H1891">
            <v>0.255</v>
          </cell>
        </row>
        <row r="1892">
          <cell r="A1892" t="str">
            <v>Southeast</v>
          </cell>
          <cell r="B1892" t="str">
            <v>Softwood</v>
          </cell>
          <cell r="C1892" t="str">
            <v>Saw log</v>
          </cell>
          <cell r="D1892">
            <v>72</v>
          </cell>
          <cell r="E1892">
            <v>0.14000000000000001</v>
          </cell>
          <cell r="F1892">
            <v>0.218</v>
          </cell>
          <cell r="G1892">
            <v>0.38600000000000001</v>
          </cell>
          <cell r="H1892">
            <v>0.25600000000000001</v>
          </cell>
        </row>
        <row r="1893">
          <cell r="A1893" t="str">
            <v>Southeast</v>
          </cell>
          <cell r="B1893" t="str">
            <v>Softwood</v>
          </cell>
          <cell r="C1893" t="str">
            <v>Saw log</v>
          </cell>
          <cell r="D1893">
            <v>73</v>
          </cell>
          <cell r="E1893">
            <v>0.13900000000000001</v>
          </cell>
          <cell r="F1893">
            <v>0.218</v>
          </cell>
          <cell r="G1893">
            <v>0.38600000000000001</v>
          </cell>
          <cell r="H1893">
            <v>0.25700000000000001</v>
          </cell>
        </row>
        <row r="1894">
          <cell r="A1894" t="str">
            <v>Southeast</v>
          </cell>
          <cell r="B1894" t="str">
            <v>Softwood</v>
          </cell>
          <cell r="C1894" t="str">
            <v>Saw log</v>
          </cell>
          <cell r="D1894">
            <v>74</v>
          </cell>
          <cell r="E1894">
            <v>0.13700000000000001</v>
          </cell>
          <cell r="F1894">
            <v>0.219</v>
          </cell>
          <cell r="G1894">
            <v>0.38600000000000001</v>
          </cell>
          <cell r="H1894">
            <v>0.25800000000000001</v>
          </cell>
        </row>
        <row r="1895">
          <cell r="A1895" t="str">
            <v>Southeast</v>
          </cell>
          <cell r="B1895" t="str">
            <v>Softwood</v>
          </cell>
          <cell r="C1895" t="str">
            <v>Saw log</v>
          </cell>
          <cell r="D1895">
            <v>75</v>
          </cell>
          <cell r="E1895">
            <v>0.13600000000000001</v>
          </cell>
          <cell r="F1895">
            <v>0.219</v>
          </cell>
          <cell r="G1895">
            <v>0.38600000000000001</v>
          </cell>
          <cell r="H1895">
            <v>0.25900000000000001</v>
          </cell>
        </row>
        <row r="1896">
          <cell r="A1896" t="str">
            <v>Southeast</v>
          </cell>
          <cell r="B1896" t="str">
            <v>Softwood</v>
          </cell>
          <cell r="C1896" t="str">
            <v>Saw log</v>
          </cell>
          <cell r="D1896">
            <v>76</v>
          </cell>
          <cell r="E1896">
            <v>0.13400000000000001</v>
          </cell>
          <cell r="F1896">
            <v>0.22</v>
          </cell>
          <cell r="G1896">
            <v>0.38600000000000001</v>
          </cell>
          <cell r="H1896">
            <v>0.26</v>
          </cell>
        </row>
        <row r="1897">
          <cell r="A1897" t="str">
            <v>Southeast</v>
          </cell>
          <cell r="B1897" t="str">
            <v>Softwood</v>
          </cell>
          <cell r="C1897" t="str">
            <v>Saw log</v>
          </cell>
          <cell r="D1897">
            <v>77</v>
          </cell>
          <cell r="E1897">
            <v>0.13300000000000001</v>
          </cell>
          <cell r="F1897">
            <v>0.221</v>
          </cell>
          <cell r="G1897">
            <v>0.38600000000000001</v>
          </cell>
          <cell r="H1897">
            <v>0.26</v>
          </cell>
        </row>
        <row r="1898">
          <cell r="A1898" t="str">
            <v>Southeast</v>
          </cell>
          <cell r="B1898" t="str">
            <v>Softwood</v>
          </cell>
          <cell r="C1898" t="str">
            <v>Saw log</v>
          </cell>
          <cell r="D1898">
            <v>78</v>
          </cell>
          <cell r="E1898">
            <v>0.13100000000000001</v>
          </cell>
          <cell r="F1898">
            <v>0.221</v>
          </cell>
          <cell r="G1898">
            <v>0.38600000000000001</v>
          </cell>
          <cell r="H1898">
            <v>0.26100000000000001</v>
          </cell>
        </row>
        <row r="1899">
          <cell r="A1899" t="str">
            <v>Southeast</v>
          </cell>
          <cell r="B1899" t="str">
            <v>Softwood</v>
          </cell>
          <cell r="C1899" t="str">
            <v>Saw log</v>
          </cell>
          <cell r="D1899">
            <v>79</v>
          </cell>
          <cell r="E1899">
            <v>0.13</v>
          </cell>
          <cell r="F1899">
            <v>0.222</v>
          </cell>
          <cell r="G1899">
            <v>0.38600000000000001</v>
          </cell>
          <cell r="H1899">
            <v>0.26200000000000001</v>
          </cell>
        </row>
        <row r="1900">
          <cell r="A1900" t="str">
            <v>Southeast</v>
          </cell>
          <cell r="B1900" t="str">
            <v>Softwood</v>
          </cell>
          <cell r="C1900" t="str">
            <v>Saw log</v>
          </cell>
          <cell r="D1900">
            <v>80</v>
          </cell>
          <cell r="E1900">
            <v>0.128</v>
          </cell>
          <cell r="F1900">
            <v>0.222</v>
          </cell>
          <cell r="G1900">
            <v>0.38600000000000001</v>
          </cell>
          <cell r="H1900">
            <v>0.26300000000000001</v>
          </cell>
        </row>
        <row r="1901">
          <cell r="A1901" t="str">
            <v>Southeast</v>
          </cell>
          <cell r="B1901" t="str">
            <v>Softwood</v>
          </cell>
          <cell r="C1901" t="str">
            <v>Saw log</v>
          </cell>
          <cell r="D1901">
            <v>81</v>
          </cell>
          <cell r="E1901">
            <v>0.127</v>
          </cell>
          <cell r="F1901">
            <v>0.223</v>
          </cell>
          <cell r="G1901">
            <v>0.38600000000000001</v>
          </cell>
          <cell r="H1901">
            <v>0.26400000000000001</v>
          </cell>
        </row>
        <row r="1902">
          <cell r="A1902" t="str">
            <v>Southeast</v>
          </cell>
          <cell r="B1902" t="str">
            <v>Softwood</v>
          </cell>
          <cell r="C1902" t="str">
            <v>Saw log</v>
          </cell>
          <cell r="D1902">
            <v>82</v>
          </cell>
          <cell r="E1902">
            <v>0.126</v>
          </cell>
          <cell r="F1902">
            <v>0.223</v>
          </cell>
          <cell r="G1902">
            <v>0.38600000000000001</v>
          </cell>
          <cell r="H1902">
            <v>0.26500000000000001</v>
          </cell>
        </row>
        <row r="1903">
          <cell r="A1903" t="str">
            <v>Southeast</v>
          </cell>
          <cell r="B1903" t="str">
            <v>Softwood</v>
          </cell>
          <cell r="C1903" t="str">
            <v>Saw log</v>
          </cell>
          <cell r="D1903">
            <v>83</v>
          </cell>
          <cell r="E1903">
            <v>0.124</v>
          </cell>
          <cell r="F1903">
            <v>0.224</v>
          </cell>
          <cell r="G1903">
            <v>0.38600000000000001</v>
          </cell>
          <cell r="H1903">
            <v>0.26500000000000001</v>
          </cell>
        </row>
        <row r="1904">
          <cell r="A1904" t="str">
            <v>Southeast</v>
          </cell>
          <cell r="B1904" t="str">
            <v>Softwood</v>
          </cell>
          <cell r="C1904" t="str">
            <v>Saw log</v>
          </cell>
          <cell r="D1904">
            <v>84</v>
          </cell>
          <cell r="E1904">
            <v>0.123</v>
          </cell>
          <cell r="F1904">
            <v>0.224</v>
          </cell>
          <cell r="G1904">
            <v>0.38600000000000001</v>
          </cell>
          <cell r="H1904">
            <v>0.26600000000000001</v>
          </cell>
        </row>
        <row r="1905">
          <cell r="A1905" t="str">
            <v>Southeast</v>
          </cell>
          <cell r="B1905" t="str">
            <v>Softwood</v>
          </cell>
          <cell r="C1905" t="str">
            <v>Saw log</v>
          </cell>
          <cell r="D1905">
            <v>85</v>
          </cell>
          <cell r="E1905">
            <v>0.122</v>
          </cell>
          <cell r="F1905">
            <v>0.22500000000000001</v>
          </cell>
          <cell r="G1905">
            <v>0.38600000000000001</v>
          </cell>
          <cell r="H1905">
            <v>0.26700000000000002</v>
          </cell>
        </row>
        <row r="1906">
          <cell r="A1906" t="str">
            <v>Southeast</v>
          </cell>
          <cell r="B1906" t="str">
            <v>Softwood</v>
          </cell>
          <cell r="C1906" t="str">
            <v>Saw log</v>
          </cell>
          <cell r="D1906">
            <v>86</v>
          </cell>
          <cell r="E1906">
            <v>0.12</v>
          </cell>
          <cell r="F1906">
            <v>0.22500000000000001</v>
          </cell>
          <cell r="G1906">
            <v>0.38600000000000001</v>
          </cell>
          <cell r="H1906">
            <v>0.26800000000000002</v>
          </cell>
        </row>
        <row r="1907">
          <cell r="A1907" t="str">
            <v>Southeast</v>
          </cell>
          <cell r="B1907" t="str">
            <v>Softwood</v>
          </cell>
          <cell r="C1907" t="str">
            <v>Saw log</v>
          </cell>
          <cell r="D1907">
            <v>87</v>
          </cell>
          <cell r="E1907">
            <v>0.11899999999999999</v>
          </cell>
          <cell r="F1907">
            <v>0.22600000000000001</v>
          </cell>
          <cell r="G1907">
            <v>0.38600000000000001</v>
          </cell>
          <cell r="H1907">
            <v>0.26800000000000002</v>
          </cell>
        </row>
        <row r="1908">
          <cell r="A1908" t="str">
            <v>Southeast</v>
          </cell>
          <cell r="B1908" t="str">
            <v>Softwood</v>
          </cell>
          <cell r="C1908" t="str">
            <v>Saw log</v>
          </cell>
          <cell r="D1908">
            <v>88</v>
          </cell>
          <cell r="E1908">
            <v>0.11799999999999999</v>
          </cell>
          <cell r="F1908">
            <v>0.22700000000000001</v>
          </cell>
          <cell r="G1908">
            <v>0.38600000000000001</v>
          </cell>
          <cell r="H1908">
            <v>0.26900000000000002</v>
          </cell>
        </row>
        <row r="1909">
          <cell r="A1909" t="str">
            <v>Southeast</v>
          </cell>
          <cell r="B1909" t="str">
            <v>Softwood</v>
          </cell>
          <cell r="C1909" t="str">
            <v>Saw log</v>
          </cell>
          <cell r="D1909">
            <v>89</v>
          </cell>
          <cell r="E1909">
            <v>0.11700000000000001</v>
          </cell>
          <cell r="F1909">
            <v>0.22700000000000001</v>
          </cell>
          <cell r="G1909">
            <v>0.38600000000000001</v>
          </cell>
          <cell r="H1909">
            <v>0.27</v>
          </cell>
        </row>
        <row r="1910">
          <cell r="A1910" t="str">
            <v>Southeast</v>
          </cell>
          <cell r="B1910" t="str">
            <v>Softwood</v>
          </cell>
          <cell r="C1910" t="str">
            <v>Saw log</v>
          </cell>
          <cell r="D1910">
            <v>90</v>
          </cell>
          <cell r="E1910">
            <v>0.11600000000000001</v>
          </cell>
          <cell r="F1910">
            <v>0.22700000000000001</v>
          </cell>
          <cell r="G1910">
            <v>0.38600000000000001</v>
          </cell>
          <cell r="H1910">
            <v>0.27100000000000002</v>
          </cell>
        </row>
        <row r="1911">
          <cell r="A1911" t="str">
            <v>Southeast</v>
          </cell>
          <cell r="B1911" t="str">
            <v>Softwood</v>
          </cell>
          <cell r="C1911" t="str">
            <v>Saw log</v>
          </cell>
          <cell r="D1911">
            <v>91</v>
          </cell>
          <cell r="E1911">
            <v>0.114</v>
          </cell>
          <cell r="F1911">
            <v>0.22800000000000001</v>
          </cell>
          <cell r="G1911">
            <v>0.38600000000000001</v>
          </cell>
          <cell r="H1911">
            <v>0.27100000000000002</v>
          </cell>
        </row>
        <row r="1912">
          <cell r="A1912" t="str">
            <v>Southeast</v>
          </cell>
          <cell r="B1912" t="str">
            <v>Softwood</v>
          </cell>
          <cell r="C1912" t="str">
            <v>Saw log</v>
          </cell>
          <cell r="D1912">
            <v>92</v>
          </cell>
          <cell r="E1912">
            <v>0.113</v>
          </cell>
          <cell r="F1912">
            <v>0.22800000000000001</v>
          </cell>
          <cell r="G1912">
            <v>0.38600000000000001</v>
          </cell>
          <cell r="H1912">
            <v>0.27200000000000002</v>
          </cell>
        </row>
        <row r="1913">
          <cell r="A1913" t="str">
            <v>Southeast</v>
          </cell>
          <cell r="B1913" t="str">
            <v>Softwood</v>
          </cell>
          <cell r="C1913" t="str">
            <v>Saw log</v>
          </cell>
          <cell r="D1913">
            <v>93</v>
          </cell>
          <cell r="E1913">
            <v>0.112</v>
          </cell>
          <cell r="F1913">
            <v>0.22900000000000001</v>
          </cell>
          <cell r="G1913">
            <v>0.38600000000000001</v>
          </cell>
          <cell r="H1913">
            <v>0.27300000000000002</v>
          </cell>
        </row>
        <row r="1914">
          <cell r="A1914" t="str">
            <v>Southeast</v>
          </cell>
          <cell r="B1914" t="str">
            <v>Softwood</v>
          </cell>
          <cell r="C1914" t="str">
            <v>Saw log</v>
          </cell>
          <cell r="D1914">
            <v>94</v>
          </cell>
          <cell r="E1914">
            <v>0.111</v>
          </cell>
          <cell r="F1914">
            <v>0.22900000000000001</v>
          </cell>
          <cell r="G1914">
            <v>0.38600000000000001</v>
          </cell>
          <cell r="H1914">
            <v>0.27300000000000002</v>
          </cell>
        </row>
        <row r="1915">
          <cell r="A1915" t="str">
            <v>Southeast</v>
          </cell>
          <cell r="B1915" t="str">
            <v>Softwood</v>
          </cell>
          <cell r="C1915" t="str">
            <v>Saw log</v>
          </cell>
          <cell r="D1915">
            <v>95</v>
          </cell>
          <cell r="E1915">
            <v>0.11</v>
          </cell>
          <cell r="F1915">
            <v>0.23</v>
          </cell>
          <cell r="G1915">
            <v>0.38600000000000001</v>
          </cell>
          <cell r="H1915">
            <v>0.27400000000000002</v>
          </cell>
        </row>
        <row r="1916">
          <cell r="A1916" t="str">
            <v>Southeast</v>
          </cell>
          <cell r="B1916" t="str">
            <v>Softwood</v>
          </cell>
          <cell r="C1916" t="str">
            <v>Saw log</v>
          </cell>
          <cell r="D1916">
            <v>96</v>
          </cell>
          <cell r="E1916">
            <v>0.109</v>
          </cell>
          <cell r="F1916">
            <v>0.23</v>
          </cell>
          <cell r="G1916">
            <v>0.38600000000000001</v>
          </cell>
          <cell r="H1916">
            <v>0.27500000000000002</v>
          </cell>
        </row>
        <row r="1917">
          <cell r="A1917" t="str">
            <v>Southeast</v>
          </cell>
          <cell r="B1917" t="str">
            <v>Softwood</v>
          </cell>
          <cell r="C1917" t="str">
            <v>Saw log</v>
          </cell>
          <cell r="D1917">
            <v>97</v>
          </cell>
          <cell r="E1917">
            <v>0.108</v>
          </cell>
          <cell r="F1917">
            <v>0.23100000000000001</v>
          </cell>
          <cell r="G1917">
            <v>0.38600000000000001</v>
          </cell>
          <cell r="H1917">
            <v>0.27500000000000002</v>
          </cell>
        </row>
        <row r="1918">
          <cell r="A1918" t="str">
            <v>Southeast</v>
          </cell>
          <cell r="B1918" t="str">
            <v>Softwood</v>
          </cell>
          <cell r="C1918" t="str">
            <v>Saw log</v>
          </cell>
          <cell r="D1918">
            <v>98</v>
          </cell>
          <cell r="E1918">
            <v>0.107</v>
          </cell>
          <cell r="F1918">
            <v>0.23100000000000001</v>
          </cell>
          <cell r="G1918">
            <v>0.38600000000000001</v>
          </cell>
          <cell r="H1918">
            <v>0.27600000000000002</v>
          </cell>
        </row>
        <row r="1919">
          <cell r="A1919" t="str">
            <v>Southeast</v>
          </cell>
          <cell r="B1919" t="str">
            <v>Softwood</v>
          </cell>
          <cell r="C1919" t="str">
            <v>Saw log</v>
          </cell>
          <cell r="D1919">
            <v>99</v>
          </cell>
          <cell r="E1919">
            <v>0.106</v>
          </cell>
          <cell r="F1919">
            <v>0.23200000000000001</v>
          </cell>
          <cell r="G1919">
            <v>0.38600000000000001</v>
          </cell>
          <cell r="H1919">
            <v>0.27600000000000002</v>
          </cell>
        </row>
        <row r="1920">
          <cell r="A1920" t="str">
            <v>Southeast</v>
          </cell>
          <cell r="B1920" t="str">
            <v>Softwood</v>
          </cell>
          <cell r="C1920" t="str">
            <v>Saw log</v>
          </cell>
          <cell r="D1920">
            <v>100</v>
          </cell>
          <cell r="E1920">
            <v>0.104</v>
          </cell>
          <cell r="F1920">
            <v>0.23200000000000001</v>
          </cell>
          <cell r="G1920">
            <v>0.38600000000000001</v>
          </cell>
          <cell r="H1920">
            <v>0.27700000000000002</v>
          </cell>
        </row>
        <row r="1921">
          <cell r="A1921" t="str">
            <v>Southeast</v>
          </cell>
          <cell r="B1921" t="str">
            <v>Softwood</v>
          </cell>
          <cell r="C1921" t="str">
            <v>Pulpwood</v>
          </cell>
          <cell r="D1921">
            <v>0</v>
          </cell>
          <cell r="E1921">
            <v>0.55300000000000005</v>
          </cell>
          <cell r="F1921">
            <v>0</v>
          </cell>
          <cell r="G1921">
            <v>0.27600000000000002</v>
          </cell>
          <cell r="H1921">
            <v>0.17100000000000001</v>
          </cell>
        </row>
        <row r="1922">
          <cell r="A1922" t="str">
            <v>Southeast</v>
          </cell>
          <cell r="B1922" t="str">
            <v>Softwood</v>
          </cell>
          <cell r="C1922" t="str">
            <v>Pulpwood</v>
          </cell>
          <cell r="D1922">
            <v>1</v>
          </cell>
          <cell r="E1922">
            <v>0.48199999999999998</v>
          </cell>
          <cell r="F1922">
            <v>2.4E-2</v>
          </cell>
          <cell r="G1922">
            <v>0.3</v>
          </cell>
          <cell r="H1922">
            <v>0.193</v>
          </cell>
        </row>
        <row r="1923">
          <cell r="A1923" t="str">
            <v>Southeast</v>
          </cell>
          <cell r="B1923" t="str">
            <v>Softwood</v>
          </cell>
          <cell r="C1923" t="str">
            <v>Pulpwood</v>
          </cell>
          <cell r="D1923">
            <v>2</v>
          </cell>
          <cell r="E1923">
            <v>0.42199999999999999</v>
          </cell>
          <cell r="F1923">
            <v>4.3999999999999997E-2</v>
          </cell>
          <cell r="G1923">
            <v>0.32300000000000001</v>
          </cell>
          <cell r="H1923">
            <v>0.21099999999999999</v>
          </cell>
        </row>
        <row r="1924">
          <cell r="A1924" t="str">
            <v>Southeast</v>
          </cell>
          <cell r="B1924" t="str">
            <v>Softwood</v>
          </cell>
          <cell r="C1924" t="str">
            <v>Pulpwood</v>
          </cell>
          <cell r="D1924">
            <v>3</v>
          </cell>
          <cell r="E1924">
            <v>0.37</v>
          </cell>
          <cell r="F1924">
            <v>6.0999999999999999E-2</v>
          </cell>
          <cell r="G1924">
            <v>0.34200000000000003</v>
          </cell>
          <cell r="H1924">
            <v>0.22700000000000001</v>
          </cell>
        </row>
        <row r="1925">
          <cell r="A1925" t="str">
            <v>Southeast</v>
          </cell>
          <cell r="B1925" t="str">
            <v>Softwood</v>
          </cell>
          <cell r="C1925" t="str">
            <v>Pulpwood</v>
          </cell>
          <cell r="D1925">
            <v>4</v>
          </cell>
          <cell r="E1925">
            <v>0.32700000000000001</v>
          </cell>
          <cell r="F1925">
            <v>7.3999999999999996E-2</v>
          </cell>
          <cell r="G1925">
            <v>0.35899999999999999</v>
          </cell>
          <cell r="H1925">
            <v>0.24099999999999999</v>
          </cell>
        </row>
        <row r="1926">
          <cell r="A1926" t="str">
            <v>Southeast</v>
          </cell>
          <cell r="B1926" t="str">
            <v>Softwood</v>
          </cell>
          <cell r="C1926" t="str">
            <v>Pulpwood</v>
          </cell>
          <cell r="D1926">
            <v>5</v>
          </cell>
          <cell r="E1926">
            <v>0.28999999999999998</v>
          </cell>
          <cell r="F1926">
            <v>8.5000000000000006E-2</v>
          </cell>
          <cell r="G1926">
            <v>0.373</v>
          </cell>
          <cell r="H1926">
            <v>0.252</v>
          </cell>
        </row>
        <row r="1927">
          <cell r="A1927" t="str">
            <v>Southeast</v>
          </cell>
          <cell r="B1927" t="str">
            <v>Softwood</v>
          </cell>
          <cell r="C1927" t="str">
            <v>Pulpwood</v>
          </cell>
          <cell r="D1927">
            <v>6</v>
          </cell>
          <cell r="E1927">
            <v>0.25700000000000001</v>
          </cell>
          <cell r="F1927">
            <v>9.4E-2</v>
          </cell>
          <cell r="G1927">
            <v>0.38500000000000001</v>
          </cell>
          <cell r="H1927">
            <v>0.26300000000000001</v>
          </cell>
        </row>
        <row r="1928">
          <cell r="A1928" t="str">
            <v>Southeast</v>
          </cell>
          <cell r="B1928" t="str">
            <v>Softwood</v>
          </cell>
          <cell r="C1928" t="str">
            <v>Pulpwood</v>
          </cell>
          <cell r="D1928">
            <v>7</v>
          </cell>
          <cell r="E1928">
            <v>0.22900000000000001</v>
          </cell>
          <cell r="F1928">
            <v>0.10199999999999999</v>
          </cell>
          <cell r="G1928">
            <v>0.39600000000000002</v>
          </cell>
          <cell r="H1928">
            <v>0.27300000000000002</v>
          </cell>
        </row>
        <row r="1929">
          <cell r="A1929" t="str">
            <v>Southeast</v>
          </cell>
          <cell r="B1929" t="str">
            <v>Softwood</v>
          </cell>
          <cell r="C1929" t="str">
            <v>Pulpwood</v>
          </cell>
          <cell r="D1929">
            <v>8</v>
          </cell>
          <cell r="E1929">
            <v>0.20200000000000001</v>
          </cell>
          <cell r="F1929">
            <v>0.109</v>
          </cell>
          <cell r="G1929">
            <v>0.40699999999999997</v>
          </cell>
          <cell r="H1929">
            <v>0.28199999999999997</v>
          </cell>
        </row>
        <row r="1930">
          <cell r="A1930" t="str">
            <v>Southeast</v>
          </cell>
          <cell r="B1930" t="str">
            <v>Softwood</v>
          </cell>
          <cell r="C1930" t="str">
            <v>Pulpwood</v>
          </cell>
          <cell r="D1930">
            <v>9</v>
          </cell>
          <cell r="E1930">
            <v>0.17799999999999999</v>
          </cell>
          <cell r="F1930">
            <v>0.115</v>
          </cell>
          <cell r="G1930">
            <v>0.41599999999999998</v>
          </cell>
          <cell r="H1930">
            <v>0.29099999999999998</v>
          </cell>
        </row>
        <row r="1931">
          <cell r="A1931" t="str">
            <v>Southeast</v>
          </cell>
          <cell r="B1931" t="str">
            <v>Softwood</v>
          </cell>
          <cell r="C1931" t="str">
            <v>Pulpwood</v>
          </cell>
          <cell r="D1931">
            <v>10</v>
          </cell>
          <cell r="E1931">
            <v>0.158</v>
          </cell>
          <cell r="F1931">
            <v>0.11899999999999999</v>
          </cell>
          <cell r="G1931">
            <v>0.42499999999999999</v>
          </cell>
          <cell r="H1931">
            <v>0.29799999999999999</v>
          </cell>
        </row>
        <row r="1932">
          <cell r="A1932" t="str">
            <v>Southeast</v>
          </cell>
          <cell r="B1932" t="str">
            <v>Softwood</v>
          </cell>
          <cell r="C1932" t="str">
            <v>Pulpwood</v>
          </cell>
          <cell r="D1932">
            <v>11</v>
          </cell>
          <cell r="E1932">
            <v>0.14099999999999999</v>
          </cell>
          <cell r="F1932">
            <v>0.123</v>
          </cell>
          <cell r="G1932">
            <v>0.43099999999999999</v>
          </cell>
          <cell r="H1932">
            <v>0.30499999999999999</v>
          </cell>
        </row>
        <row r="1933">
          <cell r="A1933" t="str">
            <v>Southeast</v>
          </cell>
          <cell r="B1933" t="str">
            <v>Softwood</v>
          </cell>
          <cell r="C1933" t="str">
            <v>Pulpwood</v>
          </cell>
          <cell r="D1933">
            <v>12</v>
          </cell>
          <cell r="E1933">
            <v>0.128</v>
          </cell>
          <cell r="F1933">
            <v>0.125</v>
          </cell>
          <cell r="G1933">
            <v>0.437</v>
          </cell>
          <cell r="H1933">
            <v>0.311</v>
          </cell>
        </row>
        <row r="1934">
          <cell r="A1934" t="str">
            <v>Southeast</v>
          </cell>
          <cell r="B1934" t="str">
            <v>Softwood</v>
          </cell>
          <cell r="C1934" t="str">
            <v>Pulpwood</v>
          </cell>
          <cell r="D1934">
            <v>13</v>
          </cell>
          <cell r="E1934">
            <v>0.11700000000000001</v>
          </cell>
          <cell r="F1934">
            <v>0.126</v>
          </cell>
          <cell r="G1934">
            <v>0.441</v>
          </cell>
          <cell r="H1934">
            <v>0.316</v>
          </cell>
        </row>
        <row r="1935">
          <cell r="A1935" t="str">
            <v>Southeast</v>
          </cell>
          <cell r="B1935" t="str">
            <v>Softwood</v>
          </cell>
          <cell r="C1935" t="str">
            <v>Pulpwood</v>
          </cell>
          <cell r="D1935">
            <v>14</v>
          </cell>
          <cell r="E1935">
            <v>0.109</v>
          </cell>
          <cell r="F1935">
            <v>0.127</v>
          </cell>
          <cell r="G1935">
            <v>0.44500000000000001</v>
          </cell>
          <cell r="H1935">
            <v>0.32</v>
          </cell>
        </row>
        <row r="1936">
          <cell r="A1936" t="str">
            <v>Southeast</v>
          </cell>
          <cell r="B1936" t="str">
            <v>Softwood</v>
          </cell>
          <cell r="C1936" t="str">
            <v>Pulpwood</v>
          </cell>
          <cell r="D1936">
            <v>15</v>
          </cell>
          <cell r="E1936">
            <v>0.10199999999999999</v>
          </cell>
          <cell r="F1936">
            <v>0.127</v>
          </cell>
          <cell r="G1936">
            <v>0.44800000000000001</v>
          </cell>
          <cell r="H1936">
            <v>0.32300000000000001</v>
          </cell>
        </row>
        <row r="1937">
          <cell r="A1937" t="str">
            <v>Southeast</v>
          </cell>
          <cell r="B1937" t="str">
            <v>Softwood</v>
          </cell>
          <cell r="C1937" t="str">
            <v>Pulpwood</v>
          </cell>
          <cell r="D1937">
            <v>16</v>
          </cell>
          <cell r="E1937">
            <v>9.7000000000000003E-2</v>
          </cell>
          <cell r="F1937">
            <v>0.126</v>
          </cell>
          <cell r="G1937">
            <v>0.45</v>
          </cell>
          <cell r="H1937">
            <v>0.32700000000000001</v>
          </cell>
        </row>
        <row r="1938">
          <cell r="A1938" t="str">
            <v>Southeast</v>
          </cell>
          <cell r="B1938" t="str">
            <v>Softwood</v>
          </cell>
          <cell r="C1938" t="str">
            <v>Pulpwood</v>
          </cell>
          <cell r="D1938">
            <v>17</v>
          </cell>
          <cell r="E1938">
            <v>9.2999999999999999E-2</v>
          </cell>
          <cell r="F1938">
            <v>0.126</v>
          </cell>
          <cell r="G1938">
            <v>0.45200000000000001</v>
          </cell>
          <cell r="H1938">
            <v>0.33</v>
          </cell>
        </row>
        <row r="1939">
          <cell r="A1939" t="str">
            <v>Southeast</v>
          </cell>
          <cell r="B1939" t="str">
            <v>Softwood</v>
          </cell>
          <cell r="C1939" t="str">
            <v>Pulpwood</v>
          </cell>
          <cell r="D1939">
            <v>18</v>
          </cell>
          <cell r="E1939">
            <v>8.8999999999999996E-2</v>
          </cell>
          <cell r="F1939">
            <v>0.125</v>
          </cell>
          <cell r="G1939">
            <v>0.45300000000000001</v>
          </cell>
          <cell r="H1939">
            <v>0.33200000000000002</v>
          </cell>
        </row>
        <row r="1940">
          <cell r="A1940" t="str">
            <v>Southeast</v>
          </cell>
          <cell r="B1940" t="str">
            <v>Softwood</v>
          </cell>
          <cell r="C1940" t="str">
            <v>Pulpwood</v>
          </cell>
          <cell r="D1940">
            <v>19</v>
          </cell>
          <cell r="E1940">
            <v>8.5999999999999993E-2</v>
          </cell>
          <cell r="F1940">
            <v>0.124</v>
          </cell>
          <cell r="G1940">
            <v>0.45500000000000002</v>
          </cell>
          <cell r="H1940">
            <v>0.33500000000000002</v>
          </cell>
        </row>
        <row r="1941">
          <cell r="A1941" t="str">
            <v>Southeast</v>
          </cell>
          <cell r="B1941" t="str">
            <v>Softwood</v>
          </cell>
          <cell r="C1941" t="str">
            <v>Pulpwood</v>
          </cell>
          <cell r="D1941">
            <v>20</v>
          </cell>
          <cell r="E1941">
            <v>8.3000000000000004E-2</v>
          </cell>
          <cell r="F1941">
            <v>0.123</v>
          </cell>
          <cell r="G1941">
            <v>0.45600000000000002</v>
          </cell>
          <cell r="H1941">
            <v>0.33700000000000002</v>
          </cell>
        </row>
        <row r="1942">
          <cell r="A1942" t="str">
            <v>Southeast</v>
          </cell>
          <cell r="B1942" t="str">
            <v>Softwood</v>
          </cell>
          <cell r="C1942" t="str">
            <v>Pulpwood</v>
          </cell>
          <cell r="D1942">
            <v>21</v>
          </cell>
          <cell r="E1942">
            <v>8.1000000000000003E-2</v>
          </cell>
          <cell r="F1942">
            <v>0.122</v>
          </cell>
          <cell r="G1942">
            <v>0.45700000000000002</v>
          </cell>
          <cell r="H1942">
            <v>0.34</v>
          </cell>
        </row>
        <row r="1943">
          <cell r="A1943" t="str">
            <v>Southeast</v>
          </cell>
          <cell r="B1943" t="str">
            <v>Softwood</v>
          </cell>
          <cell r="C1943" t="str">
            <v>Pulpwood</v>
          </cell>
          <cell r="D1943">
            <v>22</v>
          </cell>
          <cell r="E1943">
            <v>7.9000000000000001E-2</v>
          </cell>
          <cell r="F1943">
            <v>0.121</v>
          </cell>
          <cell r="G1943">
            <v>0.45800000000000002</v>
          </cell>
          <cell r="H1943">
            <v>0.34200000000000003</v>
          </cell>
        </row>
        <row r="1944">
          <cell r="A1944" t="str">
            <v>Southeast</v>
          </cell>
          <cell r="B1944" t="str">
            <v>Softwood</v>
          </cell>
          <cell r="C1944" t="str">
            <v>Pulpwood</v>
          </cell>
          <cell r="D1944">
            <v>23</v>
          </cell>
          <cell r="E1944">
            <v>7.8E-2</v>
          </cell>
          <cell r="F1944">
            <v>0.12</v>
          </cell>
          <cell r="G1944">
            <v>0.45900000000000002</v>
          </cell>
          <cell r="H1944">
            <v>0.34300000000000003</v>
          </cell>
        </row>
        <row r="1945">
          <cell r="A1945" t="str">
            <v>Southeast</v>
          </cell>
          <cell r="B1945" t="str">
            <v>Softwood</v>
          </cell>
          <cell r="C1945" t="str">
            <v>Pulpwood</v>
          </cell>
          <cell r="D1945">
            <v>24</v>
          </cell>
          <cell r="E1945">
            <v>7.5999999999999998E-2</v>
          </cell>
          <cell r="F1945">
            <v>0.11899999999999999</v>
          </cell>
          <cell r="G1945">
            <v>0.45900000000000002</v>
          </cell>
          <cell r="H1945">
            <v>0.34499999999999997</v>
          </cell>
        </row>
        <row r="1946">
          <cell r="A1946" t="str">
            <v>Southeast</v>
          </cell>
          <cell r="B1946" t="str">
            <v>Softwood</v>
          </cell>
          <cell r="C1946" t="str">
            <v>Pulpwood</v>
          </cell>
          <cell r="D1946">
            <v>25</v>
          </cell>
          <cell r="E1946">
            <v>7.4999999999999997E-2</v>
          </cell>
          <cell r="F1946">
            <v>0.11799999999999999</v>
          </cell>
          <cell r="G1946">
            <v>0.46</v>
          </cell>
          <cell r="H1946">
            <v>0.34699999999999998</v>
          </cell>
        </row>
        <row r="1947">
          <cell r="A1947" t="str">
            <v>Southeast</v>
          </cell>
          <cell r="B1947" t="str">
            <v>Softwood</v>
          </cell>
          <cell r="C1947" t="str">
            <v>Pulpwood</v>
          </cell>
          <cell r="D1947">
            <v>26</v>
          </cell>
          <cell r="E1947">
            <v>7.3999999999999996E-2</v>
          </cell>
          <cell r="F1947">
            <v>0.11700000000000001</v>
          </cell>
          <cell r="G1947">
            <v>0.46</v>
          </cell>
          <cell r="H1947">
            <v>0.34899999999999998</v>
          </cell>
        </row>
        <row r="1948">
          <cell r="A1948" t="str">
            <v>Southeast</v>
          </cell>
          <cell r="B1948" t="str">
            <v>Softwood</v>
          </cell>
          <cell r="C1948" t="str">
            <v>Pulpwood</v>
          </cell>
          <cell r="D1948">
            <v>27</v>
          </cell>
          <cell r="E1948">
            <v>7.2999999999999995E-2</v>
          </cell>
          <cell r="F1948">
            <v>0.11600000000000001</v>
          </cell>
          <cell r="G1948">
            <v>0.46100000000000002</v>
          </cell>
          <cell r="H1948">
            <v>0.35</v>
          </cell>
        </row>
        <row r="1949">
          <cell r="A1949" t="str">
            <v>Southeast</v>
          </cell>
          <cell r="B1949" t="str">
            <v>Softwood</v>
          </cell>
          <cell r="C1949" t="str">
            <v>Pulpwood</v>
          </cell>
          <cell r="D1949">
            <v>28</v>
          </cell>
          <cell r="E1949">
            <v>7.1999999999999995E-2</v>
          </cell>
          <cell r="F1949">
            <v>0.115</v>
          </cell>
          <cell r="G1949">
            <v>0.46100000000000002</v>
          </cell>
          <cell r="H1949">
            <v>0.35199999999999998</v>
          </cell>
        </row>
        <row r="1950">
          <cell r="A1950" t="str">
            <v>Southeast</v>
          </cell>
          <cell r="B1950" t="str">
            <v>Softwood</v>
          </cell>
          <cell r="C1950" t="str">
            <v>Pulpwood</v>
          </cell>
          <cell r="D1950">
            <v>29</v>
          </cell>
          <cell r="E1950">
            <v>7.0999999999999994E-2</v>
          </cell>
          <cell r="F1950">
            <v>0.114</v>
          </cell>
          <cell r="G1950">
            <v>0.46100000000000002</v>
          </cell>
          <cell r="H1950">
            <v>0.35299999999999998</v>
          </cell>
        </row>
        <row r="1951">
          <cell r="A1951" t="str">
            <v>Southeast</v>
          </cell>
          <cell r="B1951" t="str">
            <v>Softwood</v>
          </cell>
          <cell r="C1951" t="str">
            <v>Pulpwood</v>
          </cell>
          <cell r="D1951">
            <v>30</v>
          </cell>
          <cell r="E1951">
            <v>7.0000000000000007E-2</v>
          </cell>
          <cell r="F1951">
            <v>0.113</v>
          </cell>
          <cell r="G1951">
            <v>0.46200000000000002</v>
          </cell>
          <cell r="H1951">
            <v>0.35499999999999998</v>
          </cell>
        </row>
        <row r="1952">
          <cell r="A1952" t="str">
            <v>Southeast</v>
          </cell>
          <cell r="B1952" t="str">
            <v>Softwood</v>
          </cell>
          <cell r="C1952" t="str">
            <v>Pulpwood</v>
          </cell>
          <cell r="D1952">
            <v>31</v>
          </cell>
          <cell r="E1952">
            <v>6.9000000000000006E-2</v>
          </cell>
          <cell r="F1952">
            <v>0.113</v>
          </cell>
          <cell r="G1952">
            <v>0.46200000000000002</v>
          </cell>
          <cell r="H1952">
            <v>0.35599999999999998</v>
          </cell>
        </row>
        <row r="1953">
          <cell r="A1953" t="str">
            <v>Southeast</v>
          </cell>
          <cell r="B1953" t="str">
            <v>Softwood</v>
          </cell>
          <cell r="C1953" t="str">
            <v>Pulpwood</v>
          </cell>
          <cell r="D1953">
            <v>32</v>
          </cell>
          <cell r="E1953">
            <v>6.9000000000000006E-2</v>
          </cell>
          <cell r="F1953">
            <v>0.112</v>
          </cell>
          <cell r="G1953">
            <v>0.46200000000000002</v>
          </cell>
          <cell r="H1953">
            <v>0.35699999999999998</v>
          </cell>
        </row>
        <row r="1954">
          <cell r="A1954" t="str">
            <v>Southeast</v>
          </cell>
          <cell r="B1954" t="str">
            <v>Softwood</v>
          </cell>
          <cell r="C1954" t="str">
            <v>Pulpwood</v>
          </cell>
          <cell r="D1954">
            <v>33</v>
          </cell>
          <cell r="E1954">
            <v>6.8000000000000005E-2</v>
          </cell>
          <cell r="F1954">
            <v>0.111</v>
          </cell>
          <cell r="G1954">
            <v>0.46200000000000002</v>
          </cell>
          <cell r="H1954">
            <v>0.35899999999999999</v>
          </cell>
        </row>
        <row r="1955">
          <cell r="A1955" t="str">
            <v>Southeast</v>
          </cell>
          <cell r="B1955" t="str">
            <v>Softwood</v>
          </cell>
          <cell r="C1955" t="str">
            <v>Pulpwood</v>
          </cell>
          <cell r="D1955">
            <v>34</v>
          </cell>
          <cell r="E1955">
            <v>6.7000000000000004E-2</v>
          </cell>
          <cell r="F1955">
            <v>0.11</v>
          </cell>
          <cell r="G1955">
            <v>0.46200000000000002</v>
          </cell>
          <cell r="H1955">
            <v>0.36</v>
          </cell>
        </row>
        <row r="1956">
          <cell r="A1956" t="str">
            <v>Southeast</v>
          </cell>
          <cell r="B1956" t="str">
            <v>Softwood</v>
          </cell>
          <cell r="C1956" t="str">
            <v>Pulpwood</v>
          </cell>
          <cell r="D1956">
            <v>35</v>
          </cell>
          <cell r="E1956">
            <v>6.6000000000000003E-2</v>
          </cell>
          <cell r="F1956">
            <v>0.11</v>
          </cell>
          <cell r="G1956">
            <v>0.46300000000000002</v>
          </cell>
          <cell r="H1956">
            <v>0.36099999999999999</v>
          </cell>
        </row>
        <row r="1957">
          <cell r="A1957" t="str">
            <v>Southeast</v>
          </cell>
          <cell r="B1957" t="str">
            <v>Softwood</v>
          </cell>
          <cell r="C1957" t="str">
            <v>Pulpwood</v>
          </cell>
          <cell r="D1957">
            <v>36</v>
          </cell>
          <cell r="E1957">
            <v>6.6000000000000003E-2</v>
          </cell>
          <cell r="F1957">
            <v>0.109</v>
          </cell>
          <cell r="G1957">
            <v>0.46300000000000002</v>
          </cell>
          <cell r="H1957">
            <v>0.36299999999999999</v>
          </cell>
        </row>
        <row r="1958">
          <cell r="A1958" t="str">
            <v>Southeast</v>
          </cell>
          <cell r="B1958" t="str">
            <v>Softwood</v>
          </cell>
          <cell r="C1958" t="str">
            <v>Pulpwood</v>
          </cell>
          <cell r="D1958">
            <v>37</v>
          </cell>
          <cell r="E1958">
            <v>6.5000000000000002E-2</v>
          </cell>
          <cell r="F1958">
            <v>0.109</v>
          </cell>
          <cell r="G1958">
            <v>0.46300000000000002</v>
          </cell>
          <cell r="H1958">
            <v>0.36399999999999999</v>
          </cell>
        </row>
        <row r="1959">
          <cell r="A1959" t="str">
            <v>Southeast</v>
          </cell>
          <cell r="B1959" t="str">
            <v>Softwood</v>
          </cell>
          <cell r="C1959" t="str">
            <v>Pulpwood</v>
          </cell>
          <cell r="D1959">
            <v>38</v>
          </cell>
          <cell r="E1959">
            <v>6.4000000000000001E-2</v>
          </cell>
          <cell r="F1959">
            <v>0.108</v>
          </cell>
          <cell r="G1959">
            <v>0.46300000000000002</v>
          </cell>
          <cell r="H1959">
            <v>0.36499999999999999</v>
          </cell>
        </row>
        <row r="1960">
          <cell r="A1960" t="str">
            <v>Southeast</v>
          </cell>
          <cell r="B1960" t="str">
            <v>Softwood</v>
          </cell>
          <cell r="C1960" t="str">
            <v>Pulpwood</v>
          </cell>
          <cell r="D1960">
            <v>39</v>
          </cell>
          <cell r="E1960">
            <v>6.3E-2</v>
          </cell>
          <cell r="F1960">
            <v>0.108</v>
          </cell>
          <cell r="G1960">
            <v>0.46300000000000002</v>
          </cell>
          <cell r="H1960">
            <v>0.36599999999999999</v>
          </cell>
        </row>
        <row r="1961">
          <cell r="A1961" t="str">
            <v>Southeast</v>
          </cell>
          <cell r="B1961" t="str">
            <v>Softwood</v>
          </cell>
          <cell r="C1961" t="str">
            <v>Pulpwood</v>
          </cell>
          <cell r="D1961">
            <v>40</v>
          </cell>
          <cell r="E1961">
            <v>6.3E-2</v>
          </cell>
          <cell r="F1961">
            <v>0.107</v>
          </cell>
          <cell r="G1961">
            <v>0.46300000000000002</v>
          </cell>
          <cell r="H1961">
            <v>0.36699999999999999</v>
          </cell>
        </row>
        <row r="1962">
          <cell r="A1962" t="str">
            <v>Southeast</v>
          </cell>
          <cell r="B1962" t="str">
            <v>Softwood</v>
          </cell>
          <cell r="C1962" t="str">
            <v>Pulpwood</v>
          </cell>
          <cell r="D1962">
            <v>41</v>
          </cell>
          <cell r="E1962">
            <v>6.2E-2</v>
          </cell>
          <cell r="F1962">
            <v>0.107</v>
          </cell>
          <cell r="G1962">
            <v>0.46300000000000002</v>
          </cell>
          <cell r="H1962">
            <v>0.36799999999999999</v>
          </cell>
        </row>
        <row r="1963">
          <cell r="A1963" t="str">
            <v>Southeast</v>
          </cell>
          <cell r="B1963" t="str">
            <v>Softwood</v>
          </cell>
          <cell r="C1963" t="str">
            <v>Pulpwood</v>
          </cell>
          <cell r="D1963">
            <v>42</v>
          </cell>
          <cell r="E1963">
            <v>6.0999999999999999E-2</v>
          </cell>
          <cell r="F1963">
            <v>0.106</v>
          </cell>
          <cell r="G1963">
            <v>0.46300000000000002</v>
          </cell>
          <cell r="H1963">
            <v>0.36899999999999999</v>
          </cell>
        </row>
        <row r="1964">
          <cell r="A1964" t="str">
            <v>Southeast</v>
          </cell>
          <cell r="B1964" t="str">
            <v>Softwood</v>
          </cell>
          <cell r="C1964" t="str">
            <v>Pulpwood</v>
          </cell>
          <cell r="D1964">
            <v>43</v>
          </cell>
          <cell r="E1964">
            <v>6.0999999999999999E-2</v>
          </cell>
          <cell r="F1964">
            <v>0.106</v>
          </cell>
          <cell r="G1964">
            <v>0.46300000000000002</v>
          </cell>
          <cell r="H1964">
            <v>0.37</v>
          </cell>
        </row>
        <row r="1965">
          <cell r="A1965" t="str">
            <v>Southeast</v>
          </cell>
          <cell r="B1965" t="str">
            <v>Softwood</v>
          </cell>
          <cell r="C1965" t="str">
            <v>Pulpwood</v>
          </cell>
          <cell r="D1965">
            <v>44</v>
          </cell>
          <cell r="E1965">
            <v>0.06</v>
          </cell>
          <cell r="F1965">
            <v>0.106</v>
          </cell>
          <cell r="G1965">
            <v>0.46300000000000002</v>
          </cell>
          <cell r="H1965">
            <v>0.371</v>
          </cell>
        </row>
        <row r="1966">
          <cell r="A1966" t="str">
            <v>Southeast</v>
          </cell>
          <cell r="B1966" t="str">
            <v>Softwood</v>
          </cell>
          <cell r="C1966" t="str">
            <v>Pulpwood</v>
          </cell>
          <cell r="D1966">
            <v>45</v>
          </cell>
          <cell r="E1966">
            <v>0.06</v>
          </cell>
          <cell r="F1966">
            <v>0.105</v>
          </cell>
          <cell r="G1966">
            <v>0.46300000000000002</v>
          </cell>
          <cell r="H1966">
            <v>0.372</v>
          </cell>
        </row>
        <row r="1967">
          <cell r="A1967" t="str">
            <v>Southeast</v>
          </cell>
          <cell r="B1967" t="str">
            <v>Softwood</v>
          </cell>
          <cell r="C1967" t="str">
            <v>Pulpwood</v>
          </cell>
          <cell r="D1967">
            <v>46</v>
          </cell>
          <cell r="E1967">
            <v>5.8999999999999997E-2</v>
          </cell>
          <cell r="F1967">
            <v>0.105</v>
          </cell>
          <cell r="G1967">
            <v>0.46300000000000002</v>
          </cell>
          <cell r="H1967">
            <v>0.373</v>
          </cell>
        </row>
        <row r="1968">
          <cell r="A1968" t="str">
            <v>Southeast</v>
          </cell>
          <cell r="B1968" t="str">
            <v>Softwood</v>
          </cell>
          <cell r="C1968" t="str">
            <v>Pulpwood</v>
          </cell>
          <cell r="D1968">
            <v>47</v>
          </cell>
          <cell r="E1968">
            <v>5.8000000000000003E-2</v>
          </cell>
          <cell r="F1968">
            <v>0.105</v>
          </cell>
          <cell r="G1968">
            <v>0.46300000000000002</v>
          </cell>
          <cell r="H1968">
            <v>0.374</v>
          </cell>
        </row>
        <row r="1969">
          <cell r="A1969" t="str">
            <v>Southeast</v>
          </cell>
          <cell r="B1969" t="str">
            <v>Softwood</v>
          </cell>
          <cell r="C1969" t="str">
            <v>Pulpwood</v>
          </cell>
          <cell r="D1969">
            <v>48</v>
          </cell>
          <cell r="E1969">
            <v>5.8000000000000003E-2</v>
          </cell>
          <cell r="F1969">
            <v>0.105</v>
          </cell>
          <cell r="G1969">
            <v>0.46300000000000002</v>
          </cell>
          <cell r="H1969">
            <v>0.375</v>
          </cell>
        </row>
        <row r="1970">
          <cell r="A1970" t="str">
            <v>Southeast</v>
          </cell>
          <cell r="B1970" t="str">
            <v>Softwood</v>
          </cell>
          <cell r="C1970" t="str">
            <v>Pulpwood</v>
          </cell>
          <cell r="D1970">
            <v>49</v>
          </cell>
          <cell r="E1970">
            <v>5.7000000000000002E-2</v>
          </cell>
          <cell r="F1970">
            <v>0.104</v>
          </cell>
          <cell r="G1970">
            <v>0.46300000000000002</v>
          </cell>
          <cell r="H1970">
            <v>0.375</v>
          </cell>
        </row>
        <row r="1971">
          <cell r="A1971" t="str">
            <v>Southeast</v>
          </cell>
          <cell r="B1971" t="str">
            <v>Softwood</v>
          </cell>
          <cell r="C1971" t="str">
            <v>Pulpwood</v>
          </cell>
          <cell r="D1971">
            <v>50</v>
          </cell>
          <cell r="E1971">
            <v>5.7000000000000002E-2</v>
          </cell>
          <cell r="F1971">
            <v>0.104</v>
          </cell>
          <cell r="G1971">
            <v>0.46300000000000002</v>
          </cell>
          <cell r="H1971">
            <v>0.376</v>
          </cell>
        </row>
        <row r="1972">
          <cell r="A1972" t="str">
            <v>Southeast</v>
          </cell>
          <cell r="B1972" t="str">
            <v>Softwood</v>
          </cell>
          <cell r="C1972" t="str">
            <v>Pulpwood</v>
          </cell>
          <cell r="D1972">
            <v>51</v>
          </cell>
          <cell r="E1972">
            <v>5.6000000000000001E-2</v>
          </cell>
          <cell r="F1972">
            <v>0.104</v>
          </cell>
          <cell r="G1972">
            <v>0.46300000000000002</v>
          </cell>
          <cell r="H1972">
            <v>0.377</v>
          </cell>
        </row>
        <row r="1973">
          <cell r="A1973" t="str">
            <v>Southeast</v>
          </cell>
          <cell r="B1973" t="str">
            <v>Softwood</v>
          </cell>
          <cell r="C1973" t="str">
            <v>Pulpwood</v>
          </cell>
          <cell r="D1973">
            <v>52</v>
          </cell>
          <cell r="E1973">
            <v>5.6000000000000001E-2</v>
          </cell>
          <cell r="F1973">
            <v>0.104</v>
          </cell>
          <cell r="G1973">
            <v>0.46300000000000002</v>
          </cell>
          <cell r="H1973">
            <v>0.378</v>
          </cell>
        </row>
        <row r="1974">
          <cell r="A1974" t="str">
            <v>Southeast</v>
          </cell>
          <cell r="B1974" t="str">
            <v>Softwood</v>
          </cell>
          <cell r="C1974" t="str">
            <v>Pulpwood</v>
          </cell>
          <cell r="D1974">
            <v>53</v>
          </cell>
          <cell r="E1974">
            <v>5.5E-2</v>
          </cell>
          <cell r="F1974">
            <v>0.104</v>
          </cell>
          <cell r="G1974">
            <v>0.46300000000000002</v>
          </cell>
          <cell r="H1974">
            <v>0.378</v>
          </cell>
        </row>
        <row r="1975">
          <cell r="A1975" t="str">
            <v>Southeast</v>
          </cell>
          <cell r="B1975" t="str">
            <v>Softwood</v>
          </cell>
          <cell r="C1975" t="str">
            <v>Pulpwood</v>
          </cell>
          <cell r="D1975">
            <v>54</v>
          </cell>
          <cell r="E1975">
            <v>5.5E-2</v>
          </cell>
          <cell r="F1975">
            <v>0.10299999999999999</v>
          </cell>
          <cell r="G1975">
            <v>0.46300000000000002</v>
          </cell>
          <cell r="H1975">
            <v>0.379</v>
          </cell>
        </row>
        <row r="1976">
          <cell r="A1976" t="str">
            <v>Southeast</v>
          </cell>
          <cell r="B1976" t="str">
            <v>Softwood</v>
          </cell>
          <cell r="C1976" t="str">
            <v>Pulpwood</v>
          </cell>
          <cell r="D1976">
            <v>55</v>
          </cell>
          <cell r="E1976">
            <v>5.3999999999999999E-2</v>
          </cell>
          <cell r="F1976">
            <v>0.10299999999999999</v>
          </cell>
          <cell r="G1976">
            <v>0.46300000000000002</v>
          </cell>
          <cell r="H1976">
            <v>0.38</v>
          </cell>
        </row>
        <row r="1977">
          <cell r="A1977" t="str">
            <v>Southeast</v>
          </cell>
          <cell r="B1977" t="str">
            <v>Softwood</v>
          </cell>
          <cell r="C1977" t="str">
            <v>Pulpwood</v>
          </cell>
          <cell r="D1977">
            <v>56</v>
          </cell>
          <cell r="E1977">
            <v>5.3999999999999999E-2</v>
          </cell>
          <cell r="F1977">
            <v>0.10299999999999999</v>
          </cell>
          <cell r="G1977">
            <v>0.46300000000000002</v>
          </cell>
          <cell r="H1977">
            <v>0.38</v>
          </cell>
        </row>
        <row r="1978">
          <cell r="A1978" t="str">
            <v>Southeast</v>
          </cell>
          <cell r="B1978" t="str">
            <v>Softwood</v>
          </cell>
          <cell r="C1978" t="str">
            <v>Pulpwood</v>
          </cell>
          <cell r="D1978">
            <v>57</v>
          </cell>
          <cell r="E1978">
            <v>5.2999999999999999E-2</v>
          </cell>
          <cell r="F1978">
            <v>0.10299999999999999</v>
          </cell>
          <cell r="G1978">
            <v>0.46300000000000002</v>
          </cell>
          <cell r="H1978">
            <v>0.38100000000000001</v>
          </cell>
        </row>
        <row r="1979">
          <cell r="A1979" t="str">
            <v>Southeast</v>
          </cell>
          <cell r="B1979" t="str">
            <v>Softwood</v>
          </cell>
          <cell r="C1979" t="str">
            <v>Pulpwood</v>
          </cell>
          <cell r="D1979">
            <v>58</v>
          </cell>
          <cell r="E1979">
            <v>5.2999999999999999E-2</v>
          </cell>
          <cell r="F1979">
            <v>0.10299999999999999</v>
          </cell>
          <cell r="G1979">
            <v>0.46300000000000002</v>
          </cell>
          <cell r="H1979">
            <v>0.38200000000000001</v>
          </cell>
        </row>
        <row r="1980">
          <cell r="A1980" t="str">
            <v>Southeast</v>
          </cell>
          <cell r="B1980" t="str">
            <v>Softwood</v>
          </cell>
          <cell r="C1980" t="str">
            <v>Pulpwood</v>
          </cell>
          <cell r="D1980">
            <v>59</v>
          </cell>
          <cell r="E1980">
            <v>5.1999999999999998E-2</v>
          </cell>
          <cell r="F1980">
            <v>0.10299999999999999</v>
          </cell>
          <cell r="G1980">
            <v>0.46300000000000002</v>
          </cell>
          <cell r="H1980">
            <v>0.38200000000000001</v>
          </cell>
        </row>
        <row r="1981">
          <cell r="A1981" t="str">
            <v>Southeast</v>
          </cell>
          <cell r="B1981" t="str">
            <v>Softwood</v>
          </cell>
          <cell r="C1981" t="str">
            <v>Pulpwood</v>
          </cell>
          <cell r="D1981">
            <v>60</v>
          </cell>
          <cell r="E1981">
            <v>5.1999999999999998E-2</v>
          </cell>
          <cell r="F1981">
            <v>0.10299999999999999</v>
          </cell>
          <cell r="G1981">
            <v>0.46300000000000002</v>
          </cell>
          <cell r="H1981">
            <v>0.38300000000000001</v>
          </cell>
        </row>
        <row r="1982">
          <cell r="A1982" t="str">
            <v>Southeast</v>
          </cell>
          <cell r="B1982" t="str">
            <v>Softwood</v>
          </cell>
          <cell r="C1982" t="str">
            <v>Pulpwood</v>
          </cell>
          <cell r="D1982">
            <v>61</v>
          </cell>
          <cell r="E1982">
            <v>5.0999999999999997E-2</v>
          </cell>
          <cell r="F1982">
            <v>0.10299999999999999</v>
          </cell>
          <cell r="G1982">
            <v>0.46300000000000002</v>
          </cell>
          <cell r="H1982">
            <v>0.38300000000000001</v>
          </cell>
        </row>
        <row r="1983">
          <cell r="A1983" t="str">
            <v>Southeast</v>
          </cell>
          <cell r="B1983" t="str">
            <v>Softwood</v>
          </cell>
          <cell r="C1983" t="str">
            <v>Pulpwood</v>
          </cell>
          <cell r="D1983">
            <v>62</v>
          </cell>
          <cell r="E1983">
            <v>5.0999999999999997E-2</v>
          </cell>
          <cell r="F1983">
            <v>0.10299999999999999</v>
          </cell>
          <cell r="G1983">
            <v>0.46300000000000002</v>
          </cell>
          <cell r="H1983">
            <v>0.38400000000000001</v>
          </cell>
        </row>
        <row r="1984">
          <cell r="A1984" t="str">
            <v>Southeast</v>
          </cell>
          <cell r="B1984" t="str">
            <v>Softwood</v>
          </cell>
          <cell r="C1984" t="str">
            <v>Pulpwood</v>
          </cell>
          <cell r="D1984">
            <v>63</v>
          </cell>
          <cell r="E1984">
            <v>0.05</v>
          </cell>
          <cell r="F1984">
            <v>0.10299999999999999</v>
          </cell>
          <cell r="G1984">
            <v>0.46300000000000002</v>
          </cell>
          <cell r="H1984">
            <v>0.38400000000000001</v>
          </cell>
        </row>
        <row r="1985">
          <cell r="A1985" t="str">
            <v>Southeast</v>
          </cell>
          <cell r="B1985" t="str">
            <v>Softwood</v>
          </cell>
          <cell r="C1985" t="str">
            <v>Pulpwood</v>
          </cell>
          <cell r="D1985">
            <v>64</v>
          </cell>
          <cell r="E1985">
            <v>0.05</v>
          </cell>
          <cell r="F1985">
            <v>0.10299999999999999</v>
          </cell>
          <cell r="G1985">
            <v>0.46300000000000002</v>
          </cell>
          <cell r="H1985">
            <v>0.38500000000000001</v>
          </cell>
        </row>
        <row r="1986">
          <cell r="A1986" t="str">
            <v>Southeast</v>
          </cell>
          <cell r="B1986" t="str">
            <v>Softwood</v>
          </cell>
          <cell r="C1986" t="str">
            <v>Pulpwood</v>
          </cell>
          <cell r="D1986">
            <v>65</v>
          </cell>
          <cell r="E1986">
            <v>4.9000000000000002E-2</v>
          </cell>
          <cell r="F1986">
            <v>0.10299999999999999</v>
          </cell>
          <cell r="G1986">
            <v>0.46300000000000002</v>
          </cell>
          <cell r="H1986">
            <v>0.38500000000000001</v>
          </cell>
        </row>
        <row r="1987">
          <cell r="A1987" t="str">
            <v>Southeast</v>
          </cell>
          <cell r="B1987" t="str">
            <v>Softwood</v>
          </cell>
          <cell r="C1987" t="str">
            <v>Pulpwood</v>
          </cell>
          <cell r="D1987">
            <v>66</v>
          </cell>
          <cell r="E1987">
            <v>4.9000000000000002E-2</v>
          </cell>
          <cell r="F1987">
            <v>0.10299999999999999</v>
          </cell>
          <cell r="G1987">
            <v>0.46300000000000002</v>
          </cell>
          <cell r="H1987">
            <v>0.38600000000000001</v>
          </cell>
        </row>
        <row r="1988">
          <cell r="A1988" t="str">
            <v>Southeast</v>
          </cell>
          <cell r="B1988" t="str">
            <v>Softwood</v>
          </cell>
          <cell r="C1988" t="str">
            <v>Pulpwood</v>
          </cell>
          <cell r="D1988">
            <v>67</v>
          </cell>
          <cell r="E1988">
            <v>4.8000000000000001E-2</v>
          </cell>
          <cell r="F1988">
            <v>0.10299999999999999</v>
          </cell>
          <cell r="G1988">
            <v>0.46300000000000002</v>
          </cell>
          <cell r="H1988">
            <v>0.38600000000000001</v>
          </cell>
        </row>
        <row r="1989">
          <cell r="A1989" t="str">
            <v>Southeast</v>
          </cell>
          <cell r="B1989" t="str">
            <v>Softwood</v>
          </cell>
          <cell r="C1989" t="str">
            <v>Pulpwood</v>
          </cell>
          <cell r="D1989">
            <v>68</v>
          </cell>
          <cell r="E1989">
            <v>4.8000000000000001E-2</v>
          </cell>
          <cell r="F1989">
            <v>0.10299999999999999</v>
          </cell>
          <cell r="G1989">
            <v>0.46300000000000002</v>
          </cell>
          <cell r="H1989">
            <v>0.38600000000000001</v>
          </cell>
        </row>
        <row r="1990">
          <cell r="A1990" t="str">
            <v>Southeast</v>
          </cell>
          <cell r="B1990" t="str">
            <v>Softwood</v>
          </cell>
          <cell r="C1990" t="str">
            <v>Pulpwood</v>
          </cell>
          <cell r="D1990">
            <v>69</v>
          </cell>
          <cell r="E1990">
            <v>4.7E-2</v>
          </cell>
          <cell r="F1990">
            <v>0.10299999999999999</v>
          </cell>
          <cell r="G1990">
            <v>0.46300000000000002</v>
          </cell>
          <cell r="H1990">
            <v>0.38700000000000001</v>
          </cell>
        </row>
        <row r="1991">
          <cell r="A1991" t="str">
            <v>Southeast</v>
          </cell>
          <cell r="B1991" t="str">
            <v>Softwood</v>
          </cell>
          <cell r="C1991" t="str">
            <v>Pulpwood</v>
          </cell>
          <cell r="D1991">
            <v>70</v>
          </cell>
          <cell r="E1991">
            <v>4.7E-2</v>
          </cell>
          <cell r="F1991">
            <v>0.10299999999999999</v>
          </cell>
          <cell r="G1991">
            <v>0.46300000000000002</v>
          </cell>
          <cell r="H1991">
            <v>0.38700000000000001</v>
          </cell>
        </row>
        <row r="1992">
          <cell r="A1992" t="str">
            <v>Southeast</v>
          </cell>
          <cell r="B1992" t="str">
            <v>Softwood</v>
          </cell>
          <cell r="C1992" t="str">
            <v>Pulpwood</v>
          </cell>
          <cell r="D1992">
            <v>71</v>
          </cell>
          <cell r="E1992">
            <v>4.7E-2</v>
          </cell>
          <cell r="F1992">
            <v>0.10299999999999999</v>
          </cell>
          <cell r="G1992">
            <v>0.46300000000000002</v>
          </cell>
          <cell r="H1992">
            <v>0.38800000000000001</v>
          </cell>
        </row>
        <row r="1993">
          <cell r="A1993" t="str">
            <v>Southeast</v>
          </cell>
          <cell r="B1993" t="str">
            <v>Softwood</v>
          </cell>
          <cell r="C1993" t="str">
            <v>Pulpwood</v>
          </cell>
          <cell r="D1993">
            <v>72</v>
          </cell>
          <cell r="E1993">
            <v>4.5999999999999999E-2</v>
          </cell>
          <cell r="F1993">
            <v>0.10299999999999999</v>
          </cell>
          <cell r="G1993">
            <v>0.46300000000000002</v>
          </cell>
          <cell r="H1993">
            <v>0.38800000000000001</v>
          </cell>
        </row>
        <row r="1994">
          <cell r="A1994" t="str">
            <v>Southeast</v>
          </cell>
          <cell r="B1994" t="str">
            <v>Softwood</v>
          </cell>
          <cell r="C1994" t="str">
            <v>Pulpwood</v>
          </cell>
          <cell r="D1994">
            <v>73</v>
          </cell>
          <cell r="E1994">
            <v>4.5999999999999999E-2</v>
          </cell>
          <cell r="F1994">
            <v>0.10299999999999999</v>
          </cell>
          <cell r="G1994">
            <v>0.46300000000000002</v>
          </cell>
          <cell r="H1994">
            <v>0.38800000000000001</v>
          </cell>
        </row>
        <row r="1995">
          <cell r="A1995" t="str">
            <v>Southeast</v>
          </cell>
          <cell r="B1995" t="str">
            <v>Softwood</v>
          </cell>
          <cell r="C1995" t="str">
            <v>Pulpwood</v>
          </cell>
          <cell r="D1995">
            <v>74</v>
          </cell>
          <cell r="E1995">
            <v>4.4999999999999998E-2</v>
          </cell>
          <cell r="F1995">
            <v>0.10299999999999999</v>
          </cell>
          <cell r="G1995">
            <v>0.46300000000000002</v>
          </cell>
          <cell r="H1995">
            <v>0.38900000000000001</v>
          </cell>
        </row>
        <row r="1996">
          <cell r="A1996" t="str">
            <v>Southeast</v>
          </cell>
          <cell r="B1996" t="str">
            <v>Softwood</v>
          </cell>
          <cell r="C1996" t="str">
            <v>Pulpwood</v>
          </cell>
          <cell r="D1996">
            <v>75</v>
          </cell>
          <cell r="E1996">
            <v>4.4999999999999998E-2</v>
          </cell>
          <cell r="F1996">
            <v>0.10299999999999999</v>
          </cell>
          <cell r="G1996">
            <v>0.46300000000000002</v>
          </cell>
          <cell r="H1996">
            <v>0.38900000000000001</v>
          </cell>
        </row>
        <row r="1997">
          <cell r="A1997" t="str">
            <v>Southeast</v>
          </cell>
          <cell r="B1997" t="str">
            <v>Softwood</v>
          </cell>
          <cell r="C1997" t="str">
            <v>Pulpwood</v>
          </cell>
          <cell r="D1997">
            <v>76</v>
          </cell>
          <cell r="E1997">
            <v>4.4999999999999998E-2</v>
          </cell>
          <cell r="F1997">
            <v>0.10299999999999999</v>
          </cell>
          <cell r="G1997">
            <v>0.46300000000000002</v>
          </cell>
          <cell r="H1997">
            <v>0.38900000000000001</v>
          </cell>
        </row>
        <row r="1998">
          <cell r="A1998" t="str">
            <v>Southeast</v>
          </cell>
          <cell r="B1998" t="str">
            <v>Softwood</v>
          </cell>
          <cell r="C1998" t="str">
            <v>Pulpwood</v>
          </cell>
          <cell r="D1998">
            <v>77</v>
          </cell>
          <cell r="E1998">
            <v>4.3999999999999997E-2</v>
          </cell>
          <cell r="F1998">
            <v>0.10299999999999999</v>
          </cell>
          <cell r="G1998">
            <v>0.46300000000000002</v>
          </cell>
          <cell r="H1998">
            <v>0.39</v>
          </cell>
        </row>
        <row r="1999">
          <cell r="A1999" t="str">
            <v>Southeast</v>
          </cell>
          <cell r="B1999" t="str">
            <v>Softwood</v>
          </cell>
          <cell r="C1999" t="str">
            <v>Pulpwood</v>
          </cell>
          <cell r="D1999">
            <v>78</v>
          </cell>
          <cell r="E1999">
            <v>4.3999999999999997E-2</v>
          </cell>
          <cell r="F1999">
            <v>0.10299999999999999</v>
          </cell>
          <cell r="G1999">
            <v>0.46300000000000002</v>
          </cell>
          <cell r="H1999">
            <v>0.39</v>
          </cell>
        </row>
        <row r="2000">
          <cell r="A2000" t="str">
            <v>Southeast</v>
          </cell>
          <cell r="B2000" t="str">
            <v>Softwood</v>
          </cell>
          <cell r="C2000" t="str">
            <v>Pulpwood</v>
          </cell>
          <cell r="D2000">
            <v>79</v>
          </cell>
          <cell r="E2000">
            <v>4.2999999999999997E-2</v>
          </cell>
          <cell r="F2000">
            <v>0.10299999999999999</v>
          </cell>
          <cell r="G2000">
            <v>0.46300000000000002</v>
          </cell>
          <cell r="H2000">
            <v>0.39</v>
          </cell>
        </row>
        <row r="2001">
          <cell r="A2001" t="str">
            <v>Southeast</v>
          </cell>
          <cell r="B2001" t="str">
            <v>Softwood</v>
          </cell>
          <cell r="C2001" t="str">
            <v>Pulpwood</v>
          </cell>
          <cell r="D2001">
            <v>80</v>
          </cell>
          <cell r="E2001">
            <v>4.2999999999999997E-2</v>
          </cell>
          <cell r="F2001">
            <v>0.10299999999999999</v>
          </cell>
          <cell r="G2001">
            <v>0.46300000000000002</v>
          </cell>
          <cell r="H2001">
            <v>0.39100000000000001</v>
          </cell>
        </row>
        <row r="2002">
          <cell r="A2002" t="str">
            <v>Southeast</v>
          </cell>
          <cell r="B2002" t="str">
            <v>Softwood</v>
          </cell>
          <cell r="C2002" t="str">
            <v>Pulpwood</v>
          </cell>
          <cell r="D2002">
            <v>81</v>
          </cell>
          <cell r="E2002">
            <v>4.2999999999999997E-2</v>
          </cell>
          <cell r="F2002">
            <v>0.10299999999999999</v>
          </cell>
          <cell r="G2002">
            <v>0.46300000000000002</v>
          </cell>
          <cell r="H2002">
            <v>0.39100000000000001</v>
          </cell>
        </row>
        <row r="2003">
          <cell r="A2003" t="str">
            <v>Southeast</v>
          </cell>
          <cell r="B2003" t="str">
            <v>Softwood</v>
          </cell>
          <cell r="C2003" t="str">
            <v>Pulpwood</v>
          </cell>
          <cell r="D2003">
            <v>82</v>
          </cell>
          <cell r="E2003">
            <v>4.2000000000000003E-2</v>
          </cell>
          <cell r="F2003">
            <v>0.10299999999999999</v>
          </cell>
          <cell r="G2003">
            <v>0.46300000000000002</v>
          </cell>
          <cell r="H2003">
            <v>0.39100000000000001</v>
          </cell>
        </row>
        <row r="2004">
          <cell r="A2004" t="str">
            <v>Southeast</v>
          </cell>
          <cell r="B2004" t="str">
            <v>Softwood</v>
          </cell>
          <cell r="C2004" t="str">
            <v>Pulpwood</v>
          </cell>
          <cell r="D2004">
            <v>83</v>
          </cell>
          <cell r="E2004">
            <v>4.2000000000000003E-2</v>
          </cell>
          <cell r="F2004">
            <v>0.10299999999999999</v>
          </cell>
          <cell r="G2004">
            <v>0.46300000000000002</v>
          </cell>
          <cell r="H2004">
            <v>0.39200000000000002</v>
          </cell>
        </row>
        <row r="2005">
          <cell r="A2005" t="str">
            <v>Southeast</v>
          </cell>
          <cell r="B2005" t="str">
            <v>Softwood</v>
          </cell>
          <cell r="C2005" t="str">
            <v>Pulpwood</v>
          </cell>
          <cell r="D2005">
            <v>84</v>
          </cell>
          <cell r="E2005">
            <v>4.2000000000000003E-2</v>
          </cell>
          <cell r="F2005">
            <v>0.104</v>
          </cell>
          <cell r="G2005">
            <v>0.46300000000000002</v>
          </cell>
          <cell r="H2005">
            <v>0.39200000000000002</v>
          </cell>
        </row>
        <row r="2006">
          <cell r="A2006" t="str">
            <v>Southeast</v>
          </cell>
          <cell r="B2006" t="str">
            <v>Softwood</v>
          </cell>
          <cell r="C2006" t="str">
            <v>Pulpwood</v>
          </cell>
          <cell r="D2006">
            <v>85</v>
          </cell>
          <cell r="E2006">
            <v>4.1000000000000002E-2</v>
          </cell>
          <cell r="F2006">
            <v>0.104</v>
          </cell>
          <cell r="G2006">
            <v>0.46300000000000002</v>
          </cell>
          <cell r="H2006">
            <v>0.39200000000000002</v>
          </cell>
        </row>
        <row r="2007">
          <cell r="A2007" t="str">
            <v>Southeast</v>
          </cell>
          <cell r="B2007" t="str">
            <v>Softwood</v>
          </cell>
          <cell r="C2007" t="str">
            <v>Pulpwood</v>
          </cell>
          <cell r="D2007">
            <v>86</v>
          </cell>
          <cell r="E2007">
            <v>4.1000000000000002E-2</v>
          </cell>
          <cell r="F2007">
            <v>0.104</v>
          </cell>
          <cell r="G2007">
            <v>0.46300000000000002</v>
          </cell>
          <cell r="H2007">
            <v>0.39200000000000002</v>
          </cell>
        </row>
        <row r="2008">
          <cell r="A2008" t="str">
            <v>Southeast</v>
          </cell>
          <cell r="B2008" t="str">
            <v>Softwood</v>
          </cell>
          <cell r="C2008" t="str">
            <v>Pulpwood</v>
          </cell>
          <cell r="D2008">
            <v>87</v>
          </cell>
          <cell r="E2008">
            <v>4.1000000000000002E-2</v>
          </cell>
          <cell r="F2008">
            <v>0.104</v>
          </cell>
          <cell r="G2008">
            <v>0.46300000000000002</v>
          </cell>
          <cell r="H2008">
            <v>0.39300000000000002</v>
          </cell>
        </row>
        <row r="2009">
          <cell r="A2009" t="str">
            <v>Southeast</v>
          </cell>
          <cell r="B2009" t="str">
            <v>Softwood</v>
          </cell>
          <cell r="C2009" t="str">
            <v>Pulpwood</v>
          </cell>
          <cell r="D2009">
            <v>88</v>
          </cell>
          <cell r="E2009">
            <v>0.04</v>
          </cell>
          <cell r="F2009">
            <v>0.104</v>
          </cell>
          <cell r="G2009">
            <v>0.46300000000000002</v>
          </cell>
          <cell r="H2009">
            <v>0.39300000000000002</v>
          </cell>
        </row>
        <row r="2010">
          <cell r="A2010" t="str">
            <v>Southeast</v>
          </cell>
          <cell r="B2010" t="str">
            <v>Softwood</v>
          </cell>
          <cell r="C2010" t="str">
            <v>Pulpwood</v>
          </cell>
          <cell r="D2010">
            <v>89</v>
          </cell>
          <cell r="E2010">
            <v>0.04</v>
          </cell>
          <cell r="F2010">
            <v>0.104</v>
          </cell>
          <cell r="G2010">
            <v>0.46300000000000002</v>
          </cell>
          <cell r="H2010">
            <v>0.39300000000000002</v>
          </cell>
        </row>
        <row r="2011">
          <cell r="A2011" t="str">
            <v>Southeast</v>
          </cell>
          <cell r="B2011" t="str">
            <v>Softwood</v>
          </cell>
          <cell r="C2011" t="str">
            <v>Pulpwood</v>
          </cell>
          <cell r="D2011">
            <v>90</v>
          </cell>
          <cell r="E2011">
            <v>0.04</v>
          </cell>
          <cell r="F2011">
            <v>0.104</v>
          </cell>
          <cell r="G2011">
            <v>0.46300000000000002</v>
          </cell>
          <cell r="H2011">
            <v>0.39300000000000002</v>
          </cell>
        </row>
        <row r="2012">
          <cell r="A2012" t="str">
            <v>Southeast</v>
          </cell>
          <cell r="B2012" t="str">
            <v>Softwood</v>
          </cell>
          <cell r="C2012" t="str">
            <v>Pulpwood</v>
          </cell>
          <cell r="D2012">
            <v>91</v>
          </cell>
          <cell r="E2012">
            <v>3.9E-2</v>
          </cell>
          <cell r="F2012">
            <v>0.104</v>
          </cell>
          <cell r="G2012">
            <v>0.46300000000000002</v>
          </cell>
          <cell r="H2012">
            <v>0.39400000000000002</v>
          </cell>
        </row>
        <row r="2013">
          <cell r="A2013" t="str">
            <v>Southeast</v>
          </cell>
          <cell r="B2013" t="str">
            <v>Softwood</v>
          </cell>
          <cell r="C2013" t="str">
            <v>Pulpwood</v>
          </cell>
          <cell r="D2013">
            <v>92</v>
          </cell>
          <cell r="E2013">
            <v>3.9E-2</v>
          </cell>
          <cell r="F2013">
            <v>0.104</v>
          </cell>
          <cell r="G2013">
            <v>0.46300000000000002</v>
          </cell>
          <cell r="H2013">
            <v>0.39400000000000002</v>
          </cell>
        </row>
        <row r="2014">
          <cell r="A2014" t="str">
            <v>Southeast</v>
          </cell>
          <cell r="B2014" t="str">
            <v>Softwood</v>
          </cell>
          <cell r="C2014" t="str">
            <v>Pulpwood</v>
          </cell>
          <cell r="D2014">
            <v>93</v>
          </cell>
          <cell r="E2014">
            <v>3.9E-2</v>
          </cell>
          <cell r="F2014">
            <v>0.104</v>
          </cell>
          <cell r="G2014">
            <v>0.46300000000000002</v>
          </cell>
          <cell r="H2014">
            <v>0.39400000000000002</v>
          </cell>
        </row>
        <row r="2015">
          <cell r="A2015" t="str">
            <v>Southeast</v>
          </cell>
          <cell r="B2015" t="str">
            <v>Softwood</v>
          </cell>
          <cell r="C2015" t="str">
            <v>Pulpwood</v>
          </cell>
          <cell r="D2015">
            <v>94</v>
          </cell>
          <cell r="E2015">
            <v>3.7999999999999999E-2</v>
          </cell>
          <cell r="F2015">
            <v>0.104</v>
          </cell>
          <cell r="G2015">
            <v>0.46300000000000002</v>
          </cell>
          <cell r="H2015">
            <v>0.39400000000000002</v>
          </cell>
        </row>
        <row r="2016">
          <cell r="A2016" t="str">
            <v>Southeast</v>
          </cell>
          <cell r="B2016" t="str">
            <v>Softwood</v>
          </cell>
          <cell r="C2016" t="str">
            <v>Pulpwood</v>
          </cell>
          <cell r="D2016">
            <v>95</v>
          </cell>
          <cell r="E2016">
            <v>3.7999999999999999E-2</v>
          </cell>
          <cell r="F2016">
            <v>0.105</v>
          </cell>
          <cell r="G2016">
            <v>0.46300000000000002</v>
          </cell>
          <cell r="H2016">
            <v>0.39500000000000002</v>
          </cell>
        </row>
        <row r="2017">
          <cell r="A2017" t="str">
            <v>Southeast</v>
          </cell>
          <cell r="B2017" t="str">
            <v>Softwood</v>
          </cell>
          <cell r="C2017" t="str">
            <v>Pulpwood</v>
          </cell>
          <cell r="D2017">
            <v>96</v>
          </cell>
          <cell r="E2017">
            <v>3.7999999999999999E-2</v>
          </cell>
          <cell r="F2017">
            <v>0.105</v>
          </cell>
          <cell r="G2017">
            <v>0.46300000000000002</v>
          </cell>
          <cell r="H2017">
            <v>0.39500000000000002</v>
          </cell>
        </row>
        <row r="2018">
          <cell r="A2018" t="str">
            <v>Southeast</v>
          </cell>
          <cell r="B2018" t="str">
            <v>Softwood</v>
          </cell>
          <cell r="C2018" t="str">
            <v>Pulpwood</v>
          </cell>
          <cell r="D2018">
            <v>97</v>
          </cell>
          <cell r="E2018">
            <v>3.6999999999999998E-2</v>
          </cell>
          <cell r="F2018">
            <v>0.105</v>
          </cell>
          <cell r="G2018">
            <v>0.46300000000000002</v>
          </cell>
          <cell r="H2018">
            <v>0.39500000000000002</v>
          </cell>
        </row>
        <row r="2019">
          <cell r="A2019" t="str">
            <v>Southeast</v>
          </cell>
          <cell r="B2019" t="str">
            <v>Softwood</v>
          </cell>
          <cell r="C2019" t="str">
            <v>Pulpwood</v>
          </cell>
          <cell r="D2019">
            <v>98</v>
          </cell>
          <cell r="E2019">
            <v>3.6999999999999998E-2</v>
          </cell>
          <cell r="F2019">
            <v>0.105</v>
          </cell>
          <cell r="G2019">
            <v>0.46300000000000002</v>
          </cell>
          <cell r="H2019">
            <v>0.39500000000000002</v>
          </cell>
        </row>
        <row r="2020">
          <cell r="A2020" t="str">
            <v>Southeast</v>
          </cell>
          <cell r="B2020" t="str">
            <v>Softwood</v>
          </cell>
          <cell r="C2020" t="str">
            <v>Pulpwood</v>
          </cell>
          <cell r="D2020">
            <v>99</v>
          </cell>
          <cell r="E2020">
            <v>3.6999999999999998E-2</v>
          </cell>
          <cell r="F2020">
            <v>0.105</v>
          </cell>
          <cell r="G2020">
            <v>0.46300000000000002</v>
          </cell>
          <cell r="H2020">
            <v>0.39500000000000002</v>
          </cell>
        </row>
        <row r="2021">
          <cell r="A2021" t="str">
            <v>Southeast</v>
          </cell>
          <cell r="B2021" t="str">
            <v>Softwood</v>
          </cell>
          <cell r="C2021" t="str">
            <v>Pulpwood</v>
          </cell>
          <cell r="D2021">
            <v>100</v>
          </cell>
          <cell r="E2021">
            <v>3.5999999999999997E-2</v>
          </cell>
          <cell r="F2021">
            <v>0.105</v>
          </cell>
          <cell r="G2021">
            <v>0.46300000000000002</v>
          </cell>
          <cell r="H2021">
            <v>0.39600000000000002</v>
          </cell>
        </row>
        <row r="2022">
          <cell r="A2022" t="str">
            <v>Southeast</v>
          </cell>
          <cell r="B2022" t="str">
            <v>Hardwood</v>
          </cell>
          <cell r="C2022" t="str">
            <v>Saw log</v>
          </cell>
          <cell r="D2022">
            <v>0</v>
          </cell>
          <cell r="E2022">
            <v>0.60899999999999999</v>
          </cell>
          <cell r="F2022">
            <v>0</v>
          </cell>
          <cell r="G2022">
            <v>0.22500000000000001</v>
          </cell>
          <cell r="H2022">
            <v>0.16600000000000001</v>
          </cell>
        </row>
        <row r="2023">
          <cell r="A2023" t="str">
            <v>Southeast</v>
          </cell>
          <cell r="B2023" t="str">
            <v>Hardwood</v>
          </cell>
          <cell r="C2023" t="str">
            <v>Saw log</v>
          </cell>
          <cell r="D2023">
            <v>1</v>
          </cell>
          <cell r="E2023">
            <v>0.56499999999999995</v>
          </cell>
          <cell r="F2023">
            <v>2.5000000000000001E-2</v>
          </cell>
          <cell r="G2023">
            <v>0.23400000000000001</v>
          </cell>
          <cell r="H2023">
            <v>0.17599999999999999</v>
          </cell>
        </row>
        <row r="2024">
          <cell r="A2024" t="str">
            <v>Southeast</v>
          </cell>
          <cell r="B2024" t="str">
            <v>Hardwood</v>
          </cell>
          <cell r="C2024" t="str">
            <v>Saw log</v>
          </cell>
          <cell r="D2024">
            <v>2</v>
          </cell>
          <cell r="E2024">
            <v>0.52600000000000002</v>
          </cell>
          <cell r="F2024">
            <v>4.7E-2</v>
          </cell>
          <cell r="G2024">
            <v>0.24299999999999999</v>
          </cell>
          <cell r="H2024">
            <v>0.184</v>
          </cell>
        </row>
        <row r="2025">
          <cell r="A2025" t="str">
            <v>Southeast</v>
          </cell>
          <cell r="B2025" t="str">
            <v>Hardwood</v>
          </cell>
          <cell r="C2025" t="str">
            <v>Saw log</v>
          </cell>
          <cell r="D2025">
            <v>3</v>
          </cell>
          <cell r="E2025">
            <v>0.49099999999999999</v>
          </cell>
          <cell r="F2025">
            <v>6.6000000000000003E-2</v>
          </cell>
          <cell r="G2025">
            <v>0.252</v>
          </cell>
          <cell r="H2025">
            <v>0.192</v>
          </cell>
        </row>
        <row r="2026">
          <cell r="A2026" t="str">
            <v>Southeast</v>
          </cell>
          <cell r="B2026" t="str">
            <v>Hardwood</v>
          </cell>
          <cell r="C2026" t="str">
            <v>Saw log</v>
          </cell>
          <cell r="D2026">
            <v>4</v>
          </cell>
          <cell r="E2026">
            <v>0.45900000000000002</v>
          </cell>
          <cell r="F2026">
            <v>8.3000000000000004E-2</v>
          </cell>
          <cell r="G2026">
            <v>0.25900000000000001</v>
          </cell>
          <cell r="H2026">
            <v>0.19800000000000001</v>
          </cell>
        </row>
        <row r="2027">
          <cell r="A2027" t="str">
            <v>Southeast</v>
          </cell>
          <cell r="B2027" t="str">
            <v>Hardwood</v>
          </cell>
          <cell r="C2027" t="str">
            <v>Saw log</v>
          </cell>
          <cell r="D2027">
            <v>5</v>
          </cell>
          <cell r="E2027">
            <v>0.43099999999999999</v>
          </cell>
          <cell r="F2027">
            <v>9.9000000000000005E-2</v>
          </cell>
          <cell r="G2027">
            <v>0.26600000000000001</v>
          </cell>
          <cell r="H2027">
            <v>0.20499999999999999</v>
          </cell>
        </row>
        <row r="2028">
          <cell r="A2028" t="str">
            <v>Southeast</v>
          </cell>
          <cell r="B2028" t="str">
            <v>Hardwood</v>
          </cell>
          <cell r="C2028" t="str">
            <v>Saw log</v>
          </cell>
          <cell r="D2028">
            <v>6</v>
          </cell>
          <cell r="E2028">
            <v>0.40500000000000003</v>
          </cell>
          <cell r="F2028">
            <v>0.113</v>
          </cell>
          <cell r="G2028">
            <v>0.27200000000000002</v>
          </cell>
          <cell r="H2028">
            <v>0.21</v>
          </cell>
        </row>
        <row r="2029">
          <cell r="A2029" t="str">
            <v>Southeast</v>
          </cell>
          <cell r="B2029" t="str">
            <v>Hardwood</v>
          </cell>
          <cell r="C2029" t="str">
            <v>Saw log</v>
          </cell>
          <cell r="D2029">
            <v>7</v>
          </cell>
          <cell r="E2029">
            <v>0.38100000000000001</v>
          </cell>
          <cell r="F2029">
            <v>0.126</v>
          </cell>
          <cell r="G2029">
            <v>0.27800000000000002</v>
          </cell>
          <cell r="H2029">
            <v>0.216</v>
          </cell>
        </row>
        <row r="2030">
          <cell r="A2030" t="str">
            <v>Southeast</v>
          </cell>
          <cell r="B2030" t="str">
            <v>Hardwood</v>
          </cell>
          <cell r="C2030" t="str">
            <v>Saw log</v>
          </cell>
          <cell r="D2030">
            <v>8</v>
          </cell>
          <cell r="E2030">
            <v>0.35899999999999999</v>
          </cell>
          <cell r="F2030">
            <v>0.13700000000000001</v>
          </cell>
          <cell r="G2030">
            <v>0.28299999999999997</v>
          </cell>
          <cell r="H2030">
            <v>0.221</v>
          </cell>
        </row>
        <row r="2031">
          <cell r="A2031" t="str">
            <v>Southeast</v>
          </cell>
          <cell r="B2031" t="str">
            <v>Hardwood</v>
          </cell>
          <cell r="C2031" t="str">
            <v>Saw log</v>
          </cell>
          <cell r="D2031">
            <v>9</v>
          </cell>
          <cell r="E2031">
            <v>0.33900000000000002</v>
          </cell>
          <cell r="F2031">
            <v>0.14699999999999999</v>
          </cell>
          <cell r="G2031">
            <v>0.28799999999999998</v>
          </cell>
          <cell r="H2031">
            <v>0.22500000000000001</v>
          </cell>
        </row>
        <row r="2032">
          <cell r="A2032" t="str">
            <v>Southeast</v>
          </cell>
          <cell r="B2032" t="str">
            <v>Hardwood</v>
          </cell>
          <cell r="C2032" t="str">
            <v>Saw log</v>
          </cell>
          <cell r="D2032">
            <v>10</v>
          </cell>
          <cell r="E2032">
            <v>0.32100000000000001</v>
          </cell>
          <cell r="F2032">
            <v>0.157</v>
          </cell>
          <cell r="G2032">
            <v>0.29299999999999998</v>
          </cell>
          <cell r="H2032">
            <v>0.23</v>
          </cell>
        </row>
        <row r="2033">
          <cell r="A2033" t="str">
            <v>Southeast</v>
          </cell>
          <cell r="B2033" t="str">
            <v>Hardwood</v>
          </cell>
          <cell r="C2033" t="str">
            <v>Saw log</v>
          </cell>
          <cell r="D2033">
            <v>11</v>
          </cell>
          <cell r="E2033">
            <v>0.30399999999999999</v>
          </cell>
          <cell r="F2033">
            <v>0.16500000000000001</v>
          </cell>
          <cell r="G2033">
            <v>0.29699999999999999</v>
          </cell>
          <cell r="H2033">
            <v>0.23400000000000001</v>
          </cell>
        </row>
        <row r="2034">
          <cell r="A2034" t="str">
            <v>Southeast</v>
          </cell>
          <cell r="B2034" t="str">
            <v>Hardwood</v>
          </cell>
          <cell r="C2034" t="str">
            <v>Saw log</v>
          </cell>
          <cell r="D2034">
            <v>12</v>
          </cell>
          <cell r="E2034">
            <v>0.28899999999999998</v>
          </cell>
          <cell r="F2034">
            <v>0.17199999999999999</v>
          </cell>
          <cell r="G2034">
            <v>0.30099999999999999</v>
          </cell>
          <cell r="H2034">
            <v>0.23799999999999999</v>
          </cell>
        </row>
        <row r="2035">
          <cell r="A2035" t="str">
            <v>Southeast</v>
          </cell>
          <cell r="B2035" t="str">
            <v>Hardwood</v>
          </cell>
          <cell r="C2035" t="str">
            <v>Saw log</v>
          </cell>
          <cell r="D2035">
            <v>13</v>
          </cell>
          <cell r="E2035">
            <v>0.27600000000000002</v>
          </cell>
          <cell r="F2035">
            <v>0.17899999999999999</v>
          </cell>
          <cell r="G2035">
            <v>0.30399999999999999</v>
          </cell>
          <cell r="H2035">
            <v>0.24099999999999999</v>
          </cell>
        </row>
        <row r="2036">
          <cell r="A2036" t="str">
            <v>Southeast</v>
          </cell>
          <cell r="B2036" t="str">
            <v>Hardwood</v>
          </cell>
          <cell r="C2036" t="str">
            <v>Saw log</v>
          </cell>
          <cell r="D2036">
            <v>14</v>
          </cell>
          <cell r="E2036">
            <v>0.26300000000000001</v>
          </cell>
          <cell r="F2036">
            <v>0.185</v>
          </cell>
          <cell r="G2036">
            <v>0.307</v>
          </cell>
          <cell r="H2036">
            <v>0.24399999999999999</v>
          </cell>
        </row>
        <row r="2037">
          <cell r="A2037" t="str">
            <v>Southeast</v>
          </cell>
          <cell r="B2037" t="str">
            <v>Hardwood</v>
          </cell>
          <cell r="C2037" t="str">
            <v>Saw log</v>
          </cell>
          <cell r="D2037">
            <v>15</v>
          </cell>
          <cell r="E2037">
            <v>0.252</v>
          </cell>
          <cell r="F2037">
            <v>0.19</v>
          </cell>
          <cell r="G2037">
            <v>0.31</v>
          </cell>
          <cell r="H2037">
            <v>0.248</v>
          </cell>
        </row>
        <row r="2038">
          <cell r="A2038" t="str">
            <v>Southeast</v>
          </cell>
          <cell r="B2038" t="str">
            <v>Hardwood</v>
          </cell>
          <cell r="C2038" t="str">
            <v>Saw log</v>
          </cell>
          <cell r="D2038">
            <v>16</v>
          </cell>
          <cell r="E2038">
            <v>0.24199999999999999</v>
          </cell>
          <cell r="F2038">
            <v>0.19500000000000001</v>
          </cell>
          <cell r="G2038">
            <v>0.313</v>
          </cell>
          <cell r="H2038">
            <v>0.25</v>
          </cell>
        </row>
        <row r="2039">
          <cell r="A2039" t="str">
            <v>Southeast</v>
          </cell>
          <cell r="B2039" t="str">
            <v>Hardwood</v>
          </cell>
          <cell r="C2039" t="str">
            <v>Saw log</v>
          </cell>
          <cell r="D2039">
            <v>17</v>
          </cell>
          <cell r="E2039">
            <v>0.23200000000000001</v>
          </cell>
          <cell r="F2039">
            <v>0.2</v>
          </cell>
          <cell r="G2039">
            <v>0.315</v>
          </cell>
          <cell r="H2039">
            <v>0.253</v>
          </cell>
        </row>
        <row r="2040">
          <cell r="A2040" t="str">
            <v>Southeast</v>
          </cell>
          <cell r="B2040" t="str">
            <v>Hardwood</v>
          </cell>
          <cell r="C2040" t="str">
            <v>Saw log</v>
          </cell>
          <cell r="D2040">
            <v>18</v>
          </cell>
          <cell r="E2040">
            <v>0.223</v>
          </cell>
          <cell r="F2040">
            <v>0.20399999999999999</v>
          </cell>
          <cell r="G2040">
            <v>0.318</v>
          </cell>
          <cell r="H2040">
            <v>0.25600000000000001</v>
          </cell>
        </row>
        <row r="2041">
          <cell r="A2041" t="str">
            <v>Southeast</v>
          </cell>
          <cell r="B2041" t="str">
            <v>Hardwood</v>
          </cell>
          <cell r="C2041" t="str">
            <v>Saw log</v>
          </cell>
          <cell r="D2041">
            <v>19</v>
          </cell>
          <cell r="E2041">
            <v>0.215</v>
          </cell>
          <cell r="F2041">
            <v>0.20699999999999999</v>
          </cell>
          <cell r="G2041">
            <v>0.32</v>
          </cell>
          <cell r="H2041">
            <v>0.25800000000000001</v>
          </cell>
        </row>
        <row r="2042">
          <cell r="A2042" t="str">
            <v>Southeast</v>
          </cell>
          <cell r="B2042" t="str">
            <v>Hardwood</v>
          </cell>
          <cell r="C2042" t="str">
            <v>Saw log</v>
          </cell>
          <cell r="D2042">
            <v>20</v>
          </cell>
          <cell r="E2042">
            <v>0.20699999999999999</v>
          </cell>
          <cell r="F2042">
            <v>0.21099999999999999</v>
          </cell>
          <cell r="G2042">
            <v>0.32200000000000001</v>
          </cell>
          <cell r="H2042">
            <v>0.26100000000000001</v>
          </cell>
        </row>
        <row r="2043">
          <cell r="A2043" t="str">
            <v>Southeast</v>
          </cell>
          <cell r="B2043" t="str">
            <v>Hardwood</v>
          </cell>
          <cell r="C2043" t="str">
            <v>Saw log</v>
          </cell>
          <cell r="D2043">
            <v>21</v>
          </cell>
          <cell r="E2043">
            <v>0.2</v>
          </cell>
          <cell r="F2043">
            <v>0.214</v>
          </cell>
          <cell r="G2043">
            <v>0.32400000000000001</v>
          </cell>
          <cell r="H2043">
            <v>0.26300000000000001</v>
          </cell>
        </row>
        <row r="2044">
          <cell r="A2044" t="str">
            <v>Southeast</v>
          </cell>
          <cell r="B2044" t="str">
            <v>Hardwood</v>
          </cell>
          <cell r="C2044" t="str">
            <v>Saw log</v>
          </cell>
          <cell r="D2044">
            <v>22</v>
          </cell>
          <cell r="E2044">
            <v>0.193</v>
          </cell>
          <cell r="F2044">
            <v>0.217</v>
          </cell>
          <cell r="G2044">
            <v>0.32600000000000001</v>
          </cell>
          <cell r="H2044">
            <v>0.26500000000000001</v>
          </cell>
        </row>
        <row r="2045">
          <cell r="A2045" t="str">
            <v>Southeast</v>
          </cell>
          <cell r="B2045" t="str">
            <v>Hardwood</v>
          </cell>
          <cell r="C2045" t="str">
            <v>Saw log</v>
          </cell>
          <cell r="D2045">
            <v>23</v>
          </cell>
          <cell r="E2045">
            <v>0.186</v>
          </cell>
          <cell r="F2045">
            <v>0.219</v>
          </cell>
          <cell r="G2045">
            <v>0.32700000000000001</v>
          </cell>
          <cell r="H2045">
            <v>0.26700000000000002</v>
          </cell>
        </row>
        <row r="2046">
          <cell r="A2046" t="str">
            <v>Southeast</v>
          </cell>
          <cell r="B2046" t="str">
            <v>Hardwood</v>
          </cell>
          <cell r="C2046" t="str">
            <v>Saw log</v>
          </cell>
          <cell r="D2046">
            <v>24</v>
          </cell>
          <cell r="E2046">
            <v>0.18</v>
          </cell>
          <cell r="F2046">
            <v>0.222</v>
          </cell>
          <cell r="G2046">
            <v>0.32900000000000001</v>
          </cell>
          <cell r="H2046">
            <v>0.26900000000000002</v>
          </cell>
        </row>
        <row r="2047">
          <cell r="A2047" t="str">
            <v>Southeast</v>
          </cell>
          <cell r="B2047" t="str">
            <v>Hardwood</v>
          </cell>
          <cell r="C2047" t="str">
            <v>Saw log</v>
          </cell>
          <cell r="D2047">
            <v>25</v>
          </cell>
          <cell r="E2047">
            <v>0.17499999999999999</v>
          </cell>
          <cell r="F2047">
            <v>0.224</v>
          </cell>
          <cell r="G2047">
            <v>0.33100000000000002</v>
          </cell>
          <cell r="H2047">
            <v>0.27100000000000002</v>
          </cell>
        </row>
        <row r="2048">
          <cell r="A2048" t="str">
            <v>Southeast</v>
          </cell>
          <cell r="B2048" t="str">
            <v>Hardwood</v>
          </cell>
          <cell r="C2048" t="str">
            <v>Saw log</v>
          </cell>
          <cell r="D2048">
            <v>26</v>
          </cell>
          <cell r="E2048">
            <v>0.16900000000000001</v>
          </cell>
          <cell r="F2048">
            <v>0.22600000000000001</v>
          </cell>
          <cell r="G2048">
            <v>0.33200000000000002</v>
          </cell>
          <cell r="H2048">
            <v>0.27300000000000002</v>
          </cell>
        </row>
        <row r="2049">
          <cell r="A2049" t="str">
            <v>Southeast</v>
          </cell>
          <cell r="B2049" t="str">
            <v>Hardwood</v>
          </cell>
          <cell r="C2049" t="str">
            <v>Saw log</v>
          </cell>
          <cell r="D2049">
            <v>27</v>
          </cell>
          <cell r="E2049">
            <v>0.16400000000000001</v>
          </cell>
          <cell r="F2049">
            <v>0.22800000000000001</v>
          </cell>
          <cell r="G2049">
            <v>0.33400000000000002</v>
          </cell>
          <cell r="H2049">
            <v>0.27500000000000002</v>
          </cell>
        </row>
        <row r="2050">
          <cell r="A2050" t="str">
            <v>Southeast</v>
          </cell>
          <cell r="B2050" t="str">
            <v>Hardwood</v>
          </cell>
          <cell r="C2050" t="str">
            <v>Saw log</v>
          </cell>
          <cell r="D2050">
            <v>28</v>
          </cell>
          <cell r="E2050">
            <v>0.159</v>
          </cell>
          <cell r="F2050">
            <v>0.23</v>
          </cell>
          <cell r="G2050">
            <v>0.33500000000000002</v>
          </cell>
          <cell r="H2050">
            <v>0.27600000000000002</v>
          </cell>
        </row>
        <row r="2051">
          <cell r="A2051" t="str">
            <v>Southeast</v>
          </cell>
          <cell r="B2051" t="str">
            <v>Hardwood</v>
          </cell>
          <cell r="C2051" t="str">
            <v>Saw log</v>
          </cell>
          <cell r="D2051">
            <v>29</v>
          </cell>
          <cell r="E2051">
            <v>0.155</v>
          </cell>
          <cell r="F2051">
            <v>0.23100000000000001</v>
          </cell>
          <cell r="G2051">
            <v>0.33600000000000002</v>
          </cell>
          <cell r="H2051">
            <v>0.27800000000000002</v>
          </cell>
        </row>
        <row r="2052">
          <cell r="A2052" t="str">
            <v>Southeast</v>
          </cell>
          <cell r="B2052" t="str">
            <v>Hardwood</v>
          </cell>
          <cell r="C2052" t="str">
            <v>Saw log</v>
          </cell>
          <cell r="D2052">
            <v>30</v>
          </cell>
          <cell r="E2052">
            <v>0.15</v>
          </cell>
          <cell r="F2052">
            <v>0.23300000000000001</v>
          </cell>
          <cell r="G2052">
            <v>0.33700000000000002</v>
          </cell>
          <cell r="H2052">
            <v>0.28000000000000003</v>
          </cell>
        </row>
        <row r="2053">
          <cell r="A2053" t="str">
            <v>Southeast</v>
          </cell>
          <cell r="B2053" t="str">
            <v>Hardwood</v>
          </cell>
          <cell r="C2053" t="str">
            <v>Saw log</v>
          </cell>
          <cell r="D2053">
            <v>31</v>
          </cell>
          <cell r="E2053">
            <v>0.14599999999999999</v>
          </cell>
          <cell r="F2053">
            <v>0.23400000000000001</v>
          </cell>
          <cell r="G2053">
            <v>0.33900000000000002</v>
          </cell>
          <cell r="H2053">
            <v>0.28100000000000003</v>
          </cell>
        </row>
        <row r="2054">
          <cell r="A2054" t="str">
            <v>Southeast</v>
          </cell>
          <cell r="B2054" t="str">
            <v>Hardwood</v>
          </cell>
          <cell r="C2054" t="str">
            <v>Saw log</v>
          </cell>
          <cell r="D2054">
            <v>32</v>
          </cell>
          <cell r="E2054">
            <v>0.14199999999999999</v>
          </cell>
          <cell r="F2054">
            <v>0.23599999999999999</v>
          </cell>
          <cell r="G2054">
            <v>0.34</v>
          </cell>
          <cell r="H2054">
            <v>0.28299999999999997</v>
          </cell>
        </row>
        <row r="2055">
          <cell r="A2055" t="str">
            <v>Southeast</v>
          </cell>
          <cell r="B2055" t="str">
            <v>Hardwood</v>
          </cell>
          <cell r="C2055" t="str">
            <v>Saw log</v>
          </cell>
          <cell r="D2055">
            <v>33</v>
          </cell>
          <cell r="E2055">
            <v>0.13800000000000001</v>
          </cell>
          <cell r="F2055">
            <v>0.23699999999999999</v>
          </cell>
          <cell r="G2055">
            <v>0.34100000000000003</v>
          </cell>
          <cell r="H2055">
            <v>0.28399999999999997</v>
          </cell>
        </row>
        <row r="2056">
          <cell r="A2056" t="str">
            <v>Southeast</v>
          </cell>
          <cell r="B2056" t="str">
            <v>Hardwood</v>
          </cell>
          <cell r="C2056" t="str">
            <v>Saw log</v>
          </cell>
          <cell r="D2056">
            <v>34</v>
          </cell>
          <cell r="E2056">
            <v>0.13400000000000001</v>
          </cell>
          <cell r="F2056">
            <v>0.23799999999999999</v>
          </cell>
          <cell r="G2056">
            <v>0.34200000000000003</v>
          </cell>
          <cell r="H2056">
            <v>0.28599999999999998</v>
          </cell>
        </row>
        <row r="2057">
          <cell r="A2057" t="str">
            <v>Southeast</v>
          </cell>
          <cell r="B2057" t="str">
            <v>Hardwood</v>
          </cell>
          <cell r="C2057" t="str">
            <v>Saw log</v>
          </cell>
          <cell r="D2057">
            <v>35</v>
          </cell>
          <cell r="E2057">
            <v>0.13100000000000001</v>
          </cell>
          <cell r="F2057">
            <v>0.23899999999999999</v>
          </cell>
          <cell r="G2057">
            <v>0.34300000000000003</v>
          </cell>
          <cell r="H2057">
            <v>0.28699999999999998</v>
          </cell>
        </row>
        <row r="2058">
          <cell r="A2058" t="str">
            <v>Southeast</v>
          </cell>
          <cell r="B2058" t="str">
            <v>Hardwood</v>
          </cell>
          <cell r="C2058" t="str">
            <v>Saw log</v>
          </cell>
          <cell r="D2058">
            <v>36</v>
          </cell>
          <cell r="E2058">
            <v>0.127</v>
          </cell>
          <cell r="F2058">
            <v>0.24</v>
          </cell>
          <cell r="G2058">
            <v>0.34399999999999997</v>
          </cell>
          <cell r="H2058">
            <v>0.28899999999999998</v>
          </cell>
        </row>
        <row r="2059">
          <cell r="A2059" t="str">
            <v>Southeast</v>
          </cell>
          <cell r="B2059" t="str">
            <v>Hardwood</v>
          </cell>
          <cell r="C2059" t="str">
            <v>Saw log</v>
          </cell>
          <cell r="D2059">
            <v>37</v>
          </cell>
          <cell r="E2059">
            <v>0.124</v>
          </cell>
          <cell r="F2059">
            <v>0.24099999999999999</v>
          </cell>
          <cell r="G2059">
            <v>0.34499999999999997</v>
          </cell>
          <cell r="H2059">
            <v>0.28999999999999998</v>
          </cell>
        </row>
        <row r="2060">
          <cell r="A2060" t="str">
            <v>Southeast</v>
          </cell>
          <cell r="B2060" t="str">
            <v>Hardwood</v>
          </cell>
          <cell r="C2060" t="str">
            <v>Saw log</v>
          </cell>
          <cell r="D2060">
            <v>38</v>
          </cell>
          <cell r="E2060">
            <v>0.121</v>
          </cell>
          <cell r="F2060">
            <v>0.24199999999999999</v>
          </cell>
          <cell r="G2060">
            <v>0.34599999999999997</v>
          </cell>
          <cell r="H2060">
            <v>0.29099999999999998</v>
          </cell>
        </row>
        <row r="2061">
          <cell r="A2061" t="str">
            <v>Southeast</v>
          </cell>
          <cell r="B2061" t="str">
            <v>Hardwood</v>
          </cell>
          <cell r="C2061" t="str">
            <v>Saw log</v>
          </cell>
          <cell r="D2061">
            <v>39</v>
          </cell>
          <cell r="E2061">
            <v>0.11799999999999999</v>
          </cell>
          <cell r="F2061">
            <v>0.24299999999999999</v>
          </cell>
          <cell r="G2061">
            <v>0.34599999999999997</v>
          </cell>
          <cell r="H2061">
            <v>0.29199999999999998</v>
          </cell>
        </row>
        <row r="2062">
          <cell r="A2062" t="str">
            <v>Southeast</v>
          </cell>
          <cell r="B2062" t="str">
            <v>Hardwood</v>
          </cell>
          <cell r="C2062" t="str">
            <v>Saw log</v>
          </cell>
          <cell r="D2062">
            <v>40</v>
          </cell>
          <cell r="E2062">
            <v>0.115</v>
          </cell>
          <cell r="F2062">
            <v>0.24399999999999999</v>
          </cell>
          <cell r="G2062">
            <v>0.34699999999999998</v>
          </cell>
          <cell r="H2062">
            <v>0.29399999999999998</v>
          </cell>
        </row>
        <row r="2063">
          <cell r="A2063" t="str">
            <v>Southeast</v>
          </cell>
          <cell r="B2063" t="str">
            <v>Hardwood</v>
          </cell>
          <cell r="C2063" t="str">
            <v>Saw log</v>
          </cell>
          <cell r="D2063">
            <v>41</v>
          </cell>
          <cell r="E2063">
            <v>0.112</v>
          </cell>
          <cell r="F2063">
            <v>0.245</v>
          </cell>
          <cell r="G2063">
            <v>0.34799999999999998</v>
          </cell>
          <cell r="H2063">
            <v>0.29499999999999998</v>
          </cell>
        </row>
        <row r="2064">
          <cell r="A2064" t="str">
            <v>Southeast</v>
          </cell>
          <cell r="B2064" t="str">
            <v>Hardwood</v>
          </cell>
          <cell r="C2064" t="str">
            <v>Saw log</v>
          </cell>
          <cell r="D2064">
            <v>42</v>
          </cell>
          <cell r="E2064">
            <v>0.11</v>
          </cell>
          <cell r="F2064">
            <v>0.246</v>
          </cell>
          <cell r="G2064">
            <v>0.34899999999999998</v>
          </cell>
          <cell r="H2064">
            <v>0.29599999999999999</v>
          </cell>
        </row>
        <row r="2065">
          <cell r="A2065" t="str">
            <v>Southeast</v>
          </cell>
          <cell r="B2065" t="str">
            <v>Hardwood</v>
          </cell>
          <cell r="C2065" t="str">
            <v>Saw log</v>
          </cell>
          <cell r="D2065">
            <v>43</v>
          </cell>
          <cell r="E2065">
            <v>0.107</v>
          </cell>
          <cell r="F2065">
            <v>0.246</v>
          </cell>
          <cell r="G2065">
            <v>0.34899999999999998</v>
          </cell>
          <cell r="H2065">
            <v>0.29699999999999999</v>
          </cell>
        </row>
        <row r="2066">
          <cell r="A2066" t="str">
            <v>Southeast</v>
          </cell>
          <cell r="B2066" t="str">
            <v>Hardwood</v>
          </cell>
          <cell r="C2066" t="str">
            <v>Saw log</v>
          </cell>
          <cell r="D2066">
            <v>44</v>
          </cell>
          <cell r="E2066">
            <v>0.105</v>
          </cell>
          <cell r="F2066">
            <v>0.247</v>
          </cell>
          <cell r="G2066">
            <v>0.35</v>
          </cell>
          <cell r="H2066">
            <v>0.29799999999999999</v>
          </cell>
        </row>
        <row r="2067">
          <cell r="A2067" t="str">
            <v>Southeast</v>
          </cell>
          <cell r="B2067" t="str">
            <v>Hardwood</v>
          </cell>
          <cell r="C2067" t="str">
            <v>Saw log</v>
          </cell>
          <cell r="D2067">
            <v>45</v>
          </cell>
          <cell r="E2067">
            <v>0.10199999999999999</v>
          </cell>
          <cell r="F2067">
            <v>0.248</v>
          </cell>
          <cell r="G2067">
            <v>0.35099999999999998</v>
          </cell>
          <cell r="H2067">
            <v>0.29899999999999999</v>
          </cell>
        </row>
        <row r="2068">
          <cell r="A2068" t="str">
            <v>Southeast</v>
          </cell>
          <cell r="B2068" t="str">
            <v>Hardwood</v>
          </cell>
          <cell r="C2068" t="str">
            <v>Saw log</v>
          </cell>
          <cell r="D2068">
            <v>46</v>
          </cell>
          <cell r="E2068">
            <v>0.1</v>
          </cell>
          <cell r="F2068">
            <v>0.249</v>
          </cell>
          <cell r="G2068">
            <v>0.35099999999999998</v>
          </cell>
          <cell r="H2068">
            <v>0.3</v>
          </cell>
        </row>
        <row r="2069">
          <cell r="A2069" t="str">
            <v>Southeast</v>
          </cell>
          <cell r="B2069" t="str">
            <v>Hardwood</v>
          </cell>
          <cell r="C2069" t="str">
            <v>Saw log</v>
          </cell>
          <cell r="D2069">
            <v>47</v>
          </cell>
          <cell r="E2069">
            <v>9.8000000000000004E-2</v>
          </cell>
          <cell r="F2069">
            <v>0.249</v>
          </cell>
          <cell r="G2069">
            <v>0.35199999999999998</v>
          </cell>
          <cell r="H2069">
            <v>0.30099999999999999</v>
          </cell>
        </row>
        <row r="2070">
          <cell r="A2070" t="str">
            <v>Southeast</v>
          </cell>
          <cell r="B2070" t="str">
            <v>Hardwood</v>
          </cell>
          <cell r="C2070" t="str">
            <v>Saw log</v>
          </cell>
          <cell r="D2070">
            <v>48</v>
          </cell>
          <cell r="E2070">
            <v>9.5000000000000001E-2</v>
          </cell>
          <cell r="F2070">
            <v>0.25</v>
          </cell>
          <cell r="G2070">
            <v>0.35199999999999998</v>
          </cell>
          <cell r="H2070">
            <v>0.30199999999999999</v>
          </cell>
        </row>
        <row r="2071">
          <cell r="A2071" t="str">
            <v>Southeast</v>
          </cell>
          <cell r="B2071" t="str">
            <v>Hardwood</v>
          </cell>
          <cell r="C2071" t="str">
            <v>Saw log</v>
          </cell>
          <cell r="D2071">
            <v>49</v>
          </cell>
          <cell r="E2071">
            <v>9.2999999999999999E-2</v>
          </cell>
          <cell r="F2071">
            <v>0.25</v>
          </cell>
          <cell r="G2071">
            <v>0.35299999999999998</v>
          </cell>
          <cell r="H2071">
            <v>0.30299999999999999</v>
          </cell>
        </row>
        <row r="2072">
          <cell r="A2072" t="str">
            <v>Southeast</v>
          </cell>
          <cell r="B2072" t="str">
            <v>Hardwood</v>
          </cell>
          <cell r="C2072" t="str">
            <v>Saw log</v>
          </cell>
          <cell r="D2072">
            <v>50</v>
          </cell>
          <cell r="E2072">
            <v>9.0999999999999998E-2</v>
          </cell>
          <cell r="F2072">
            <v>0.251</v>
          </cell>
          <cell r="G2072">
            <v>0.35299999999999998</v>
          </cell>
          <cell r="H2072">
            <v>0.30399999999999999</v>
          </cell>
        </row>
        <row r="2073">
          <cell r="A2073" t="str">
            <v>Southeast</v>
          </cell>
          <cell r="B2073" t="str">
            <v>Hardwood</v>
          </cell>
          <cell r="C2073" t="str">
            <v>Saw log</v>
          </cell>
          <cell r="D2073">
            <v>51</v>
          </cell>
          <cell r="E2073">
            <v>8.8999999999999996E-2</v>
          </cell>
          <cell r="F2073">
            <v>0.252</v>
          </cell>
          <cell r="G2073">
            <v>0.35399999999999998</v>
          </cell>
          <cell r="H2073">
            <v>0.30499999999999999</v>
          </cell>
        </row>
        <row r="2074">
          <cell r="A2074" t="str">
            <v>Southeast</v>
          </cell>
          <cell r="B2074" t="str">
            <v>Hardwood</v>
          </cell>
          <cell r="C2074" t="str">
            <v>Saw log</v>
          </cell>
          <cell r="D2074">
            <v>52</v>
          </cell>
          <cell r="E2074">
            <v>8.6999999999999994E-2</v>
          </cell>
          <cell r="F2074">
            <v>0.252</v>
          </cell>
          <cell r="G2074">
            <v>0.35399999999999998</v>
          </cell>
          <cell r="H2074">
            <v>0.30599999999999999</v>
          </cell>
        </row>
        <row r="2075">
          <cell r="A2075" t="str">
            <v>Southeast</v>
          </cell>
          <cell r="B2075" t="str">
            <v>Hardwood</v>
          </cell>
          <cell r="C2075" t="str">
            <v>Saw log</v>
          </cell>
          <cell r="D2075">
            <v>53</v>
          </cell>
          <cell r="E2075">
            <v>8.5999999999999993E-2</v>
          </cell>
          <cell r="F2075">
            <v>0.253</v>
          </cell>
          <cell r="G2075">
            <v>0.35499999999999998</v>
          </cell>
          <cell r="H2075">
            <v>0.307</v>
          </cell>
        </row>
        <row r="2076">
          <cell r="A2076" t="str">
            <v>Southeast</v>
          </cell>
          <cell r="B2076" t="str">
            <v>Hardwood</v>
          </cell>
          <cell r="C2076" t="str">
            <v>Saw log</v>
          </cell>
          <cell r="D2076">
            <v>54</v>
          </cell>
          <cell r="E2076">
            <v>8.4000000000000005E-2</v>
          </cell>
          <cell r="F2076">
            <v>0.253</v>
          </cell>
          <cell r="G2076">
            <v>0.35499999999999998</v>
          </cell>
          <cell r="H2076">
            <v>0.308</v>
          </cell>
        </row>
        <row r="2077">
          <cell r="A2077" t="str">
            <v>Southeast</v>
          </cell>
          <cell r="B2077" t="str">
            <v>Hardwood</v>
          </cell>
          <cell r="C2077" t="str">
            <v>Saw log</v>
          </cell>
          <cell r="D2077">
            <v>55</v>
          </cell>
          <cell r="E2077">
            <v>8.2000000000000003E-2</v>
          </cell>
          <cell r="F2077">
            <v>0.254</v>
          </cell>
          <cell r="G2077">
            <v>0.35499999999999998</v>
          </cell>
          <cell r="H2077">
            <v>0.309</v>
          </cell>
        </row>
        <row r="2078">
          <cell r="A2078" t="str">
            <v>Southeast</v>
          </cell>
          <cell r="B2078" t="str">
            <v>Hardwood</v>
          </cell>
          <cell r="C2078" t="str">
            <v>Saw log</v>
          </cell>
          <cell r="D2078">
            <v>56</v>
          </cell>
          <cell r="E2078">
            <v>0.08</v>
          </cell>
          <cell r="F2078">
            <v>0.254</v>
          </cell>
          <cell r="G2078">
            <v>0.35599999999999998</v>
          </cell>
          <cell r="H2078">
            <v>0.31</v>
          </cell>
        </row>
        <row r="2079">
          <cell r="A2079" t="str">
            <v>Southeast</v>
          </cell>
          <cell r="B2079" t="str">
            <v>Hardwood</v>
          </cell>
          <cell r="C2079" t="str">
            <v>Saw log</v>
          </cell>
          <cell r="D2079">
            <v>57</v>
          </cell>
          <cell r="E2079">
            <v>7.9000000000000001E-2</v>
          </cell>
          <cell r="F2079">
            <v>0.255</v>
          </cell>
          <cell r="G2079">
            <v>0.35599999999999998</v>
          </cell>
          <cell r="H2079">
            <v>0.311</v>
          </cell>
        </row>
        <row r="2080">
          <cell r="A2080" t="str">
            <v>Southeast</v>
          </cell>
          <cell r="B2080" t="str">
            <v>Hardwood</v>
          </cell>
          <cell r="C2080" t="str">
            <v>Saw log</v>
          </cell>
          <cell r="D2080">
            <v>58</v>
          </cell>
          <cell r="E2080">
            <v>7.6999999999999999E-2</v>
          </cell>
          <cell r="F2080">
            <v>0.255</v>
          </cell>
          <cell r="G2080">
            <v>0.35699999999999998</v>
          </cell>
          <cell r="H2080">
            <v>0.311</v>
          </cell>
        </row>
        <row r="2081">
          <cell r="A2081" t="str">
            <v>Southeast</v>
          </cell>
          <cell r="B2081" t="str">
            <v>Hardwood</v>
          </cell>
          <cell r="C2081" t="str">
            <v>Saw log</v>
          </cell>
          <cell r="D2081">
            <v>59</v>
          </cell>
          <cell r="E2081">
            <v>7.5999999999999998E-2</v>
          </cell>
          <cell r="F2081">
            <v>0.255</v>
          </cell>
          <cell r="G2081">
            <v>0.35699999999999998</v>
          </cell>
          <cell r="H2081">
            <v>0.312</v>
          </cell>
        </row>
        <row r="2082">
          <cell r="A2082" t="str">
            <v>Southeast</v>
          </cell>
          <cell r="B2082" t="str">
            <v>Hardwood</v>
          </cell>
          <cell r="C2082" t="str">
            <v>Saw log</v>
          </cell>
          <cell r="D2082">
            <v>60</v>
          </cell>
          <cell r="E2082">
            <v>7.3999999999999996E-2</v>
          </cell>
          <cell r="F2082">
            <v>0.25600000000000001</v>
          </cell>
          <cell r="G2082">
            <v>0.35699999999999998</v>
          </cell>
          <cell r="H2082">
            <v>0.313</v>
          </cell>
        </row>
        <row r="2083">
          <cell r="A2083" t="str">
            <v>Southeast</v>
          </cell>
          <cell r="B2083" t="str">
            <v>Hardwood</v>
          </cell>
          <cell r="C2083" t="str">
            <v>Saw log</v>
          </cell>
          <cell r="D2083">
            <v>61</v>
          </cell>
          <cell r="E2083">
            <v>7.2999999999999995E-2</v>
          </cell>
          <cell r="F2083">
            <v>0.25600000000000001</v>
          </cell>
          <cell r="G2083">
            <v>0.35699999999999998</v>
          </cell>
          <cell r="H2083">
            <v>0.314</v>
          </cell>
        </row>
        <row r="2084">
          <cell r="A2084" t="str">
            <v>Southeast</v>
          </cell>
          <cell r="B2084" t="str">
            <v>Hardwood</v>
          </cell>
          <cell r="C2084" t="str">
            <v>Saw log</v>
          </cell>
          <cell r="D2084">
            <v>62</v>
          </cell>
          <cell r="E2084">
            <v>7.0999999999999994E-2</v>
          </cell>
          <cell r="F2084">
            <v>0.25700000000000001</v>
          </cell>
          <cell r="G2084">
            <v>0.35799999999999998</v>
          </cell>
          <cell r="H2084">
            <v>0.314</v>
          </cell>
        </row>
        <row r="2085">
          <cell r="A2085" t="str">
            <v>Southeast</v>
          </cell>
          <cell r="B2085" t="str">
            <v>Hardwood</v>
          </cell>
          <cell r="C2085" t="str">
            <v>Saw log</v>
          </cell>
          <cell r="D2085">
            <v>63</v>
          </cell>
          <cell r="E2085">
            <v>7.0000000000000007E-2</v>
          </cell>
          <cell r="F2085">
            <v>0.25700000000000001</v>
          </cell>
          <cell r="G2085">
            <v>0.35799999999999998</v>
          </cell>
          <cell r="H2085">
            <v>0.315</v>
          </cell>
        </row>
        <row r="2086">
          <cell r="A2086" t="str">
            <v>Southeast</v>
          </cell>
          <cell r="B2086" t="str">
            <v>Hardwood</v>
          </cell>
          <cell r="C2086" t="str">
            <v>Saw log</v>
          </cell>
          <cell r="D2086">
            <v>64</v>
          </cell>
          <cell r="E2086">
            <v>6.8000000000000005E-2</v>
          </cell>
          <cell r="F2086">
            <v>0.25700000000000001</v>
          </cell>
          <cell r="G2086">
            <v>0.35799999999999998</v>
          </cell>
          <cell r="H2086">
            <v>0.316</v>
          </cell>
        </row>
        <row r="2087">
          <cell r="A2087" t="str">
            <v>Southeast</v>
          </cell>
          <cell r="B2087" t="str">
            <v>Hardwood</v>
          </cell>
          <cell r="C2087" t="str">
            <v>Saw log</v>
          </cell>
          <cell r="D2087">
            <v>65</v>
          </cell>
          <cell r="E2087">
            <v>6.7000000000000004E-2</v>
          </cell>
          <cell r="F2087">
            <v>0.25800000000000001</v>
          </cell>
          <cell r="G2087">
            <v>0.35799999999999998</v>
          </cell>
          <cell r="H2087">
            <v>0.317</v>
          </cell>
        </row>
        <row r="2088">
          <cell r="A2088" t="str">
            <v>Southeast</v>
          </cell>
          <cell r="B2088" t="str">
            <v>Hardwood</v>
          </cell>
          <cell r="C2088" t="str">
            <v>Saw log</v>
          </cell>
          <cell r="D2088">
            <v>66</v>
          </cell>
          <cell r="E2088">
            <v>6.6000000000000003E-2</v>
          </cell>
          <cell r="F2088">
            <v>0.25800000000000001</v>
          </cell>
          <cell r="G2088">
            <v>0.35899999999999999</v>
          </cell>
          <cell r="H2088">
            <v>0.317</v>
          </cell>
        </row>
        <row r="2089">
          <cell r="A2089" t="str">
            <v>Southeast</v>
          </cell>
          <cell r="B2089" t="str">
            <v>Hardwood</v>
          </cell>
          <cell r="C2089" t="str">
            <v>Saw log</v>
          </cell>
          <cell r="D2089">
            <v>67</v>
          </cell>
          <cell r="E2089">
            <v>6.5000000000000002E-2</v>
          </cell>
          <cell r="F2089">
            <v>0.25900000000000001</v>
          </cell>
          <cell r="G2089">
            <v>0.35899999999999999</v>
          </cell>
          <cell r="H2089">
            <v>0.318</v>
          </cell>
        </row>
        <row r="2090">
          <cell r="A2090" t="str">
            <v>Southeast</v>
          </cell>
          <cell r="B2090" t="str">
            <v>Hardwood</v>
          </cell>
          <cell r="C2090" t="str">
            <v>Saw log</v>
          </cell>
          <cell r="D2090">
            <v>68</v>
          </cell>
          <cell r="E2090">
            <v>6.3E-2</v>
          </cell>
          <cell r="F2090">
            <v>0.25900000000000001</v>
          </cell>
          <cell r="G2090">
            <v>0.35899999999999999</v>
          </cell>
          <cell r="H2090">
            <v>0.31900000000000001</v>
          </cell>
        </row>
        <row r="2091">
          <cell r="A2091" t="str">
            <v>Southeast</v>
          </cell>
          <cell r="B2091" t="str">
            <v>Hardwood</v>
          </cell>
          <cell r="C2091" t="str">
            <v>Saw log</v>
          </cell>
          <cell r="D2091">
            <v>69</v>
          </cell>
          <cell r="E2091">
            <v>6.2E-2</v>
          </cell>
          <cell r="F2091">
            <v>0.25900000000000001</v>
          </cell>
          <cell r="G2091">
            <v>0.35899999999999999</v>
          </cell>
          <cell r="H2091">
            <v>0.31900000000000001</v>
          </cell>
        </row>
        <row r="2092">
          <cell r="A2092" t="str">
            <v>Southeast</v>
          </cell>
          <cell r="B2092" t="str">
            <v>Hardwood</v>
          </cell>
          <cell r="C2092" t="str">
            <v>Saw log</v>
          </cell>
          <cell r="D2092">
            <v>70</v>
          </cell>
          <cell r="E2092">
            <v>6.0999999999999999E-2</v>
          </cell>
          <cell r="F2092">
            <v>0.26</v>
          </cell>
          <cell r="G2092">
            <v>0.35899999999999999</v>
          </cell>
          <cell r="H2092">
            <v>0.32</v>
          </cell>
        </row>
        <row r="2093">
          <cell r="A2093" t="str">
            <v>Southeast</v>
          </cell>
          <cell r="B2093" t="str">
            <v>Hardwood</v>
          </cell>
          <cell r="C2093" t="str">
            <v>Saw log</v>
          </cell>
          <cell r="D2093">
            <v>71</v>
          </cell>
          <cell r="E2093">
            <v>0.06</v>
          </cell>
          <cell r="F2093">
            <v>0.26</v>
          </cell>
          <cell r="G2093">
            <v>0.36</v>
          </cell>
          <cell r="H2093">
            <v>0.32100000000000001</v>
          </cell>
        </row>
        <row r="2094">
          <cell r="A2094" t="str">
            <v>Southeast</v>
          </cell>
          <cell r="B2094" t="str">
            <v>Hardwood</v>
          </cell>
          <cell r="C2094" t="str">
            <v>Saw log</v>
          </cell>
          <cell r="D2094">
            <v>72</v>
          </cell>
          <cell r="E2094">
            <v>5.8999999999999997E-2</v>
          </cell>
          <cell r="F2094">
            <v>0.26</v>
          </cell>
          <cell r="G2094">
            <v>0.36</v>
          </cell>
          <cell r="H2094">
            <v>0.32100000000000001</v>
          </cell>
        </row>
        <row r="2095">
          <cell r="A2095" t="str">
            <v>Southeast</v>
          </cell>
          <cell r="B2095" t="str">
            <v>Hardwood</v>
          </cell>
          <cell r="C2095" t="str">
            <v>Saw log</v>
          </cell>
          <cell r="D2095">
            <v>73</v>
          </cell>
          <cell r="E2095">
            <v>5.8000000000000003E-2</v>
          </cell>
          <cell r="F2095">
            <v>0.26100000000000001</v>
          </cell>
          <cell r="G2095">
            <v>0.36</v>
          </cell>
          <cell r="H2095">
            <v>0.32200000000000001</v>
          </cell>
        </row>
        <row r="2096">
          <cell r="A2096" t="str">
            <v>Southeast</v>
          </cell>
          <cell r="B2096" t="str">
            <v>Hardwood</v>
          </cell>
          <cell r="C2096" t="str">
            <v>Saw log</v>
          </cell>
          <cell r="D2096">
            <v>74</v>
          </cell>
          <cell r="E2096">
            <v>5.7000000000000002E-2</v>
          </cell>
          <cell r="F2096">
            <v>0.26100000000000001</v>
          </cell>
          <cell r="G2096">
            <v>0.36</v>
          </cell>
          <cell r="H2096">
            <v>0.32200000000000001</v>
          </cell>
        </row>
        <row r="2097">
          <cell r="A2097" t="str">
            <v>Southeast</v>
          </cell>
          <cell r="B2097" t="str">
            <v>Hardwood</v>
          </cell>
          <cell r="C2097" t="str">
            <v>Saw log</v>
          </cell>
          <cell r="D2097">
            <v>75</v>
          </cell>
          <cell r="E2097">
            <v>5.6000000000000001E-2</v>
          </cell>
          <cell r="F2097">
            <v>0.26100000000000001</v>
          </cell>
          <cell r="G2097">
            <v>0.36</v>
          </cell>
          <cell r="H2097">
            <v>0.32300000000000001</v>
          </cell>
        </row>
        <row r="2098">
          <cell r="A2098" t="str">
            <v>Southeast</v>
          </cell>
          <cell r="B2098" t="str">
            <v>Hardwood</v>
          </cell>
          <cell r="C2098" t="str">
            <v>Saw log</v>
          </cell>
          <cell r="D2098">
            <v>76</v>
          </cell>
          <cell r="E2098">
            <v>5.5E-2</v>
          </cell>
          <cell r="F2098">
            <v>0.26100000000000001</v>
          </cell>
          <cell r="G2098">
            <v>0.36</v>
          </cell>
          <cell r="H2098">
            <v>0.32300000000000001</v>
          </cell>
        </row>
        <row r="2099">
          <cell r="A2099" t="str">
            <v>Southeast</v>
          </cell>
          <cell r="B2099" t="str">
            <v>Hardwood</v>
          </cell>
          <cell r="C2099" t="str">
            <v>Saw log</v>
          </cell>
          <cell r="D2099">
            <v>77</v>
          </cell>
          <cell r="E2099">
            <v>5.3999999999999999E-2</v>
          </cell>
          <cell r="F2099">
            <v>0.26200000000000001</v>
          </cell>
          <cell r="G2099">
            <v>0.36</v>
          </cell>
          <cell r="H2099">
            <v>0.32400000000000001</v>
          </cell>
        </row>
        <row r="2100">
          <cell r="A2100" t="str">
            <v>Southeast</v>
          </cell>
          <cell r="B2100" t="str">
            <v>Hardwood</v>
          </cell>
          <cell r="C2100" t="str">
            <v>Saw log</v>
          </cell>
          <cell r="D2100">
            <v>78</v>
          </cell>
          <cell r="E2100">
            <v>5.2999999999999999E-2</v>
          </cell>
          <cell r="F2100">
            <v>0.26200000000000001</v>
          </cell>
          <cell r="G2100">
            <v>0.36099999999999999</v>
          </cell>
          <cell r="H2100">
            <v>0.32500000000000001</v>
          </cell>
        </row>
        <row r="2101">
          <cell r="A2101" t="str">
            <v>Southeast</v>
          </cell>
          <cell r="B2101" t="str">
            <v>Hardwood</v>
          </cell>
          <cell r="C2101" t="str">
            <v>Saw log</v>
          </cell>
          <cell r="D2101">
            <v>79</v>
          </cell>
          <cell r="E2101">
            <v>5.1999999999999998E-2</v>
          </cell>
          <cell r="F2101">
            <v>0.26200000000000001</v>
          </cell>
          <cell r="G2101">
            <v>0.36099999999999999</v>
          </cell>
          <cell r="H2101">
            <v>0.32500000000000001</v>
          </cell>
        </row>
        <row r="2102">
          <cell r="A2102" t="str">
            <v>Southeast</v>
          </cell>
          <cell r="B2102" t="str">
            <v>Hardwood</v>
          </cell>
          <cell r="C2102" t="str">
            <v>Saw log</v>
          </cell>
          <cell r="D2102">
            <v>80</v>
          </cell>
          <cell r="E2102">
            <v>5.0999999999999997E-2</v>
          </cell>
          <cell r="F2102">
            <v>0.26300000000000001</v>
          </cell>
          <cell r="G2102">
            <v>0.36099999999999999</v>
          </cell>
          <cell r="H2102">
            <v>0.32600000000000001</v>
          </cell>
        </row>
        <row r="2103">
          <cell r="A2103" t="str">
            <v>Southeast</v>
          </cell>
          <cell r="B2103" t="str">
            <v>Hardwood</v>
          </cell>
          <cell r="C2103" t="str">
            <v>Saw log</v>
          </cell>
          <cell r="D2103">
            <v>81</v>
          </cell>
          <cell r="E2103">
            <v>0.05</v>
          </cell>
          <cell r="F2103">
            <v>0.26300000000000001</v>
          </cell>
          <cell r="G2103">
            <v>0.36099999999999999</v>
          </cell>
          <cell r="H2103">
            <v>0.32600000000000001</v>
          </cell>
        </row>
        <row r="2104">
          <cell r="A2104" t="str">
            <v>Southeast</v>
          </cell>
          <cell r="B2104" t="str">
            <v>Hardwood</v>
          </cell>
          <cell r="C2104" t="str">
            <v>Saw log</v>
          </cell>
          <cell r="D2104">
            <v>82</v>
          </cell>
          <cell r="E2104">
            <v>4.9000000000000002E-2</v>
          </cell>
          <cell r="F2104">
            <v>0.26300000000000001</v>
          </cell>
          <cell r="G2104">
            <v>0.36099999999999999</v>
          </cell>
          <cell r="H2104">
            <v>0.32700000000000001</v>
          </cell>
        </row>
        <row r="2105">
          <cell r="A2105" t="str">
            <v>Southeast</v>
          </cell>
          <cell r="B2105" t="str">
            <v>Hardwood</v>
          </cell>
          <cell r="C2105" t="str">
            <v>Saw log</v>
          </cell>
          <cell r="D2105">
            <v>83</v>
          </cell>
          <cell r="E2105">
            <v>4.8000000000000001E-2</v>
          </cell>
          <cell r="F2105">
            <v>0.26300000000000001</v>
          </cell>
          <cell r="G2105">
            <v>0.36099999999999999</v>
          </cell>
          <cell r="H2105">
            <v>0.32700000000000001</v>
          </cell>
        </row>
        <row r="2106">
          <cell r="A2106" t="str">
            <v>Southeast</v>
          </cell>
          <cell r="B2106" t="str">
            <v>Hardwood</v>
          </cell>
          <cell r="C2106" t="str">
            <v>Saw log</v>
          </cell>
          <cell r="D2106">
            <v>84</v>
          </cell>
          <cell r="E2106">
            <v>4.8000000000000001E-2</v>
          </cell>
          <cell r="F2106">
            <v>0.26400000000000001</v>
          </cell>
          <cell r="G2106">
            <v>0.36099999999999999</v>
          </cell>
          <cell r="H2106">
            <v>0.32800000000000001</v>
          </cell>
        </row>
        <row r="2107">
          <cell r="A2107" t="str">
            <v>Southeast</v>
          </cell>
          <cell r="B2107" t="str">
            <v>Hardwood</v>
          </cell>
          <cell r="C2107" t="str">
            <v>Saw log</v>
          </cell>
          <cell r="D2107">
            <v>85</v>
          </cell>
          <cell r="E2107">
            <v>4.7E-2</v>
          </cell>
          <cell r="F2107">
            <v>0.26400000000000001</v>
          </cell>
          <cell r="G2107">
            <v>0.36099999999999999</v>
          </cell>
          <cell r="H2107">
            <v>0.32800000000000001</v>
          </cell>
        </row>
        <row r="2108">
          <cell r="A2108" t="str">
            <v>Southeast</v>
          </cell>
          <cell r="B2108" t="str">
            <v>Hardwood</v>
          </cell>
          <cell r="C2108" t="str">
            <v>Saw log</v>
          </cell>
          <cell r="D2108">
            <v>86</v>
          </cell>
          <cell r="E2108">
            <v>4.5999999999999999E-2</v>
          </cell>
          <cell r="F2108">
            <v>0.26400000000000001</v>
          </cell>
          <cell r="G2108">
            <v>0.36099999999999999</v>
          </cell>
          <cell r="H2108">
            <v>0.32900000000000001</v>
          </cell>
        </row>
        <row r="2109">
          <cell r="A2109" t="str">
            <v>Southeast</v>
          </cell>
          <cell r="B2109" t="str">
            <v>Hardwood</v>
          </cell>
          <cell r="C2109" t="str">
            <v>Saw log</v>
          </cell>
          <cell r="D2109">
            <v>87</v>
          </cell>
          <cell r="E2109">
            <v>4.4999999999999998E-2</v>
          </cell>
          <cell r="F2109">
            <v>0.26400000000000001</v>
          </cell>
          <cell r="G2109">
            <v>0.36099999999999999</v>
          </cell>
          <cell r="H2109">
            <v>0.32900000000000001</v>
          </cell>
        </row>
        <row r="2110">
          <cell r="A2110" t="str">
            <v>Southeast</v>
          </cell>
          <cell r="B2110" t="str">
            <v>Hardwood</v>
          </cell>
          <cell r="C2110" t="str">
            <v>Saw log</v>
          </cell>
          <cell r="D2110">
            <v>88</v>
          </cell>
          <cell r="E2110">
            <v>4.4999999999999998E-2</v>
          </cell>
          <cell r="F2110">
            <v>0.26500000000000001</v>
          </cell>
          <cell r="G2110">
            <v>0.36099999999999999</v>
          </cell>
          <cell r="H2110">
            <v>0.33</v>
          </cell>
        </row>
        <row r="2111">
          <cell r="A2111" t="str">
            <v>Southeast</v>
          </cell>
          <cell r="B2111" t="str">
            <v>Hardwood</v>
          </cell>
          <cell r="C2111" t="str">
            <v>Saw log</v>
          </cell>
          <cell r="D2111">
            <v>89</v>
          </cell>
          <cell r="E2111">
            <v>4.3999999999999997E-2</v>
          </cell>
          <cell r="F2111">
            <v>0.26500000000000001</v>
          </cell>
          <cell r="G2111">
            <v>0.36099999999999999</v>
          </cell>
          <cell r="H2111">
            <v>0.33</v>
          </cell>
        </row>
        <row r="2112">
          <cell r="A2112" t="str">
            <v>Southeast</v>
          </cell>
          <cell r="B2112" t="str">
            <v>Hardwood</v>
          </cell>
          <cell r="C2112" t="str">
            <v>Saw log</v>
          </cell>
          <cell r="D2112">
            <v>90</v>
          </cell>
          <cell r="E2112">
            <v>4.2999999999999997E-2</v>
          </cell>
          <cell r="F2112">
            <v>0.26500000000000001</v>
          </cell>
          <cell r="G2112">
            <v>0.36099999999999999</v>
          </cell>
          <cell r="H2112">
            <v>0.33100000000000002</v>
          </cell>
        </row>
        <row r="2113">
          <cell r="A2113" t="str">
            <v>Southeast</v>
          </cell>
          <cell r="B2113" t="str">
            <v>Hardwood</v>
          </cell>
          <cell r="C2113" t="str">
            <v>Saw log</v>
          </cell>
          <cell r="D2113">
            <v>91</v>
          </cell>
          <cell r="E2113">
            <v>4.2000000000000003E-2</v>
          </cell>
          <cell r="F2113">
            <v>0.26500000000000001</v>
          </cell>
          <cell r="G2113">
            <v>0.36099999999999999</v>
          </cell>
          <cell r="H2113">
            <v>0.33100000000000002</v>
          </cell>
        </row>
        <row r="2114">
          <cell r="A2114" t="str">
            <v>Southeast</v>
          </cell>
          <cell r="B2114" t="str">
            <v>Hardwood</v>
          </cell>
          <cell r="C2114" t="str">
            <v>Saw log</v>
          </cell>
          <cell r="D2114">
            <v>92</v>
          </cell>
          <cell r="E2114">
            <v>4.2000000000000003E-2</v>
          </cell>
          <cell r="F2114">
            <v>0.26600000000000001</v>
          </cell>
          <cell r="G2114">
            <v>0.36099999999999999</v>
          </cell>
          <cell r="H2114">
            <v>0.33200000000000002</v>
          </cell>
        </row>
        <row r="2115">
          <cell r="A2115" t="str">
            <v>Southeast</v>
          </cell>
          <cell r="B2115" t="str">
            <v>Hardwood</v>
          </cell>
          <cell r="C2115" t="str">
            <v>Saw log</v>
          </cell>
          <cell r="D2115">
            <v>93</v>
          </cell>
          <cell r="E2115">
            <v>4.1000000000000002E-2</v>
          </cell>
          <cell r="F2115">
            <v>0.26600000000000001</v>
          </cell>
          <cell r="G2115">
            <v>0.36099999999999999</v>
          </cell>
          <cell r="H2115">
            <v>0.33200000000000002</v>
          </cell>
        </row>
        <row r="2116">
          <cell r="A2116" t="str">
            <v>Southeast</v>
          </cell>
          <cell r="B2116" t="str">
            <v>Hardwood</v>
          </cell>
          <cell r="C2116" t="str">
            <v>Saw log</v>
          </cell>
          <cell r="D2116">
            <v>94</v>
          </cell>
          <cell r="E2116">
            <v>0.04</v>
          </cell>
          <cell r="F2116">
            <v>0.26600000000000001</v>
          </cell>
          <cell r="G2116">
            <v>0.36099999999999999</v>
          </cell>
          <cell r="H2116">
            <v>0.33200000000000002</v>
          </cell>
        </row>
        <row r="2117">
          <cell r="A2117" t="str">
            <v>Southeast</v>
          </cell>
          <cell r="B2117" t="str">
            <v>Hardwood</v>
          </cell>
          <cell r="C2117" t="str">
            <v>Saw log</v>
          </cell>
          <cell r="D2117">
            <v>95</v>
          </cell>
          <cell r="E2117">
            <v>0.04</v>
          </cell>
          <cell r="F2117">
            <v>0.26600000000000001</v>
          </cell>
          <cell r="G2117">
            <v>0.36099999999999999</v>
          </cell>
          <cell r="H2117">
            <v>0.33300000000000002</v>
          </cell>
        </row>
        <row r="2118">
          <cell r="A2118" t="str">
            <v>Southeast</v>
          </cell>
          <cell r="B2118" t="str">
            <v>Hardwood</v>
          </cell>
          <cell r="C2118" t="str">
            <v>Saw log</v>
          </cell>
          <cell r="D2118">
            <v>96</v>
          </cell>
          <cell r="E2118">
            <v>3.9E-2</v>
          </cell>
          <cell r="F2118">
            <v>0.26700000000000002</v>
          </cell>
          <cell r="G2118">
            <v>0.36099999999999999</v>
          </cell>
          <cell r="H2118">
            <v>0.33300000000000002</v>
          </cell>
        </row>
        <row r="2119">
          <cell r="A2119" t="str">
            <v>Southeast</v>
          </cell>
          <cell r="B2119" t="str">
            <v>Hardwood</v>
          </cell>
          <cell r="C2119" t="str">
            <v>Saw log</v>
          </cell>
          <cell r="D2119">
            <v>97</v>
          </cell>
          <cell r="E2119">
            <v>3.7999999999999999E-2</v>
          </cell>
          <cell r="F2119">
            <v>0.26700000000000002</v>
          </cell>
          <cell r="G2119">
            <v>0.36099999999999999</v>
          </cell>
          <cell r="H2119">
            <v>0.33400000000000002</v>
          </cell>
        </row>
        <row r="2120">
          <cell r="A2120" t="str">
            <v>Southeast</v>
          </cell>
          <cell r="B2120" t="str">
            <v>Hardwood</v>
          </cell>
          <cell r="C2120" t="str">
            <v>Saw log</v>
          </cell>
          <cell r="D2120">
            <v>98</v>
          </cell>
          <cell r="E2120">
            <v>3.7999999999999999E-2</v>
          </cell>
          <cell r="F2120">
            <v>0.26700000000000002</v>
          </cell>
          <cell r="G2120">
            <v>0.36099999999999999</v>
          </cell>
          <cell r="H2120">
            <v>0.33400000000000002</v>
          </cell>
        </row>
        <row r="2121">
          <cell r="A2121" t="str">
            <v>Southeast</v>
          </cell>
          <cell r="B2121" t="str">
            <v>Hardwood</v>
          </cell>
          <cell r="C2121" t="str">
            <v>Saw log</v>
          </cell>
          <cell r="D2121">
            <v>99</v>
          </cell>
          <cell r="E2121">
            <v>3.6999999999999998E-2</v>
          </cell>
          <cell r="F2121">
            <v>0.26700000000000002</v>
          </cell>
          <cell r="G2121">
            <v>0.36099999999999999</v>
          </cell>
          <cell r="H2121">
            <v>0.33400000000000002</v>
          </cell>
        </row>
        <row r="2122">
          <cell r="A2122" t="str">
            <v>Southeast</v>
          </cell>
          <cell r="B2122" t="str">
            <v>Hardwood</v>
          </cell>
          <cell r="C2122" t="str">
            <v>Saw log</v>
          </cell>
          <cell r="D2122">
            <v>100</v>
          </cell>
          <cell r="E2122">
            <v>3.6999999999999998E-2</v>
          </cell>
          <cell r="F2122">
            <v>0.26700000000000002</v>
          </cell>
          <cell r="G2122">
            <v>0.36099999999999999</v>
          </cell>
          <cell r="H2122">
            <v>0.33500000000000002</v>
          </cell>
        </row>
        <row r="2123">
          <cell r="A2123" t="str">
            <v>Southeast</v>
          </cell>
          <cell r="B2123" t="str">
            <v>Hardwood</v>
          </cell>
          <cell r="C2123" t="str">
            <v>Pulpwood</v>
          </cell>
          <cell r="D2123">
            <v>0</v>
          </cell>
          <cell r="E2123">
            <v>0.59099999999999997</v>
          </cell>
          <cell r="F2123">
            <v>0</v>
          </cell>
          <cell r="G2123">
            <v>0.22500000000000001</v>
          </cell>
          <cell r="H2123">
            <v>0.185</v>
          </cell>
        </row>
        <row r="2124">
          <cell r="A2124" t="str">
            <v>Southeast</v>
          </cell>
          <cell r="B2124" t="str">
            <v>Hardwood</v>
          </cell>
          <cell r="C2124" t="str">
            <v>Pulpwood</v>
          </cell>
          <cell r="D2124">
            <v>1</v>
          </cell>
          <cell r="E2124">
            <v>0.52400000000000002</v>
          </cell>
          <cell r="F2124">
            <v>2.3E-2</v>
          </cell>
          <cell r="G2124">
            <v>0.245</v>
          </cell>
          <cell r="H2124">
            <v>0.20799999999999999</v>
          </cell>
        </row>
        <row r="2125">
          <cell r="A2125" t="str">
            <v>Southeast</v>
          </cell>
          <cell r="B2125" t="str">
            <v>Hardwood</v>
          </cell>
          <cell r="C2125" t="str">
            <v>Pulpwood</v>
          </cell>
          <cell r="D2125">
            <v>2</v>
          </cell>
          <cell r="E2125">
            <v>0.46700000000000003</v>
          </cell>
          <cell r="F2125">
            <v>4.2000000000000003E-2</v>
          </cell>
          <cell r="G2125">
            <v>0.26300000000000001</v>
          </cell>
          <cell r="H2125">
            <v>0.22700000000000001</v>
          </cell>
        </row>
        <row r="2126">
          <cell r="A2126" t="str">
            <v>Southeast</v>
          </cell>
          <cell r="B2126" t="str">
            <v>Hardwood</v>
          </cell>
          <cell r="C2126" t="str">
            <v>Pulpwood</v>
          </cell>
          <cell r="D2126">
            <v>3</v>
          </cell>
          <cell r="E2126">
            <v>0.41899999999999998</v>
          </cell>
          <cell r="F2126">
            <v>5.8000000000000003E-2</v>
          </cell>
          <cell r="G2126">
            <v>0.27900000000000003</v>
          </cell>
          <cell r="H2126">
            <v>0.24399999999999999</v>
          </cell>
        </row>
        <row r="2127">
          <cell r="A2127" t="str">
            <v>Southeast</v>
          </cell>
          <cell r="B2127" t="str">
            <v>Hardwood</v>
          </cell>
          <cell r="C2127" t="str">
            <v>Pulpwood</v>
          </cell>
          <cell r="D2127">
            <v>4</v>
          </cell>
          <cell r="E2127">
            <v>0.378</v>
          </cell>
          <cell r="F2127">
            <v>7.0999999999999994E-2</v>
          </cell>
          <cell r="G2127">
            <v>0.29299999999999998</v>
          </cell>
          <cell r="H2127">
            <v>0.25800000000000001</v>
          </cell>
        </row>
        <row r="2128">
          <cell r="A2128" t="str">
            <v>Southeast</v>
          </cell>
          <cell r="B2128" t="str">
            <v>Hardwood</v>
          </cell>
          <cell r="C2128" t="str">
            <v>Pulpwood</v>
          </cell>
          <cell r="D2128">
            <v>5</v>
          </cell>
          <cell r="E2128">
            <v>0.34300000000000003</v>
          </cell>
          <cell r="F2128">
            <v>8.2000000000000003E-2</v>
          </cell>
          <cell r="G2128">
            <v>0.30499999999999999</v>
          </cell>
          <cell r="H2128">
            <v>0.27100000000000002</v>
          </cell>
        </row>
        <row r="2129">
          <cell r="A2129" t="str">
            <v>Southeast</v>
          </cell>
          <cell r="B2129" t="str">
            <v>Hardwood</v>
          </cell>
          <cell r="C2129" t="str">
            <v>Pulpwood</v>
          </cell>
          <cell r="D2129">
            <v>6</v>
          </cell>
          <cell r="E2129">
            <v>0.312</v>
          </cell>
          <cell r="F2129">
            <v>9.0999999999999998E-2</v>
          </cell>
          <cell r="G2129">
            <v>0.315</v>
          </cell>
          <cell r="H2129">
            <v>0.28199999999999997</v>
          </cell>
        </row>
        <row r="2130">
          <cell r="A2130" t="str">
            <v>Southeast</v>
          </cell>
          <cell r="B2130" t="str">
            <v>Hardwood</v>
          </cell>
          <cell r="C2130" t="str">
            <v>Pulpwood</v>
          </cell>
          <cell r="D2130">
            <v>7</v>
          </cell>
          <cell r="E2130">
            <v>0.28499999999999998</v>
          </cell>
          <cell r="F2130">
            <v>9.9000000000000005E-2</v>
          </cell>
          <cell r="G2130">
            <v>0.32400000000000001</v>
          </cell>
          <cell r="H2130">
            <v>0.29199999999999998</v>
          </cell>
        </row>
        <row r="2131">
          <cell r="A2131" t="str">
            <v>Southeast</v>
          </cell>
          <cell r="B2131" t="str">
            <v>Hardwood</v>
          </cell>
          <cell r="C2131" t="str">
            <v>Pulpwood</v>
          </cell>
          <cell r="D2131">
            <v>8</v>
          </cell>
          <cell r="E2131">
            <v>0.25900000000000001</v>
          </cell>
          <cell r="F2131">
            <v>0.106</v>
          </cell>
          <cell r="G2131">
            <v>0.33300000000000002</v>
          </cell>
          <cell r="H2131">
            <v>0.30199999999999999</v>
          </cell>
        </row>
        <row r="2132">
          <cell r="A2132" t="str">
            <v>Southeast</v>
          </cell>
          <cell r="B2132" t="str">
            <v>Hardwood</v>
          </cell>
          <cell r="C2132" t="str">
            <v>Pulpwood</v>
          </cell>
          <cell r="D2132">
            <v>9</v>
          </cell>
          <cell r="E2132">
            <v>0.23599999999999999</v>
          </cell>
          <cell r="F2132">
            <v>0.112</v>
          </cell>
          <cell r="G2132">
            <v>0.34100000000000003</v>
          </cell>
          <cell r="H2132">
            <v>0.311</v>
          </cell>
        </row>
        <row r="2133">
          <cell r="A2133" t="str">
            <v>Southeast</v>
          </cell>
          <cell r="B2133" t="str">
            <v>Hardwood</v>
          </cell>
          <cell r="C2133" t="str">
            <v>Pulpwood</v>
          </cell>
          <cell r="D2133">
            <v>10</v>
          </cell>
          <cell r="E2133">
            <v>0.216</v>
          </cell>
          <cell r="F2133">
            <v>0.11700000000000001</v>
          </cell>
          <cell r="G2133">
            <v>0.34799999999999998</v>
          </cell>
          <cell r="H2133">
            <v>0.31900000000000001</v>
          </cell>
        </row>
        <row r="2134">
          <cell r="A2134" t="str">
            <v>Southeast</v>
          </cell>
          <cell r="B2134" t="str">
            <v>Hardwood</v>
          </cell>
          <cell r="C2134" t="str">
            <v>Pulpwood</v>
          </cell>
          <cell r="D2134">
            <v>11</v>
          </cell>
          <cell r="E2134">
            <v>0.2</v>
          </cell>
          <cell r="F2134">
            <v>0.121</v>
          </cell>
          <cell r="G2134">
            <v>0.35399999999999998</v>
          </cell>
          <cell r="H2134">
            <v>0.32600000000000001</v>
          </cell>
        </row>
        <row r="2135">
          <cell r="A2135" t="str">
            <v>Southeast</v>
          </cell>
          <cell r="B2135" t="str">
            <v>Hardwood</v>
          </cell>
          <cell r="C2135" t="str">
            <v>Pulpwood</v>
          </cell>
          <cell r="D2135">
            <v>12</v>
          </cell>
          <cell r="E2135">
            <v>0.187</v>
          </cell>
          <cell r="F2135">
            <v>0.123</v>
          </cell>
          <cell r="G2135">
            <v>0.35799999999999998</v>
          </cell>
          <cell r="H2135">
            <v>0.33200000000000002</v>
          </cell>
        </row>
        <row r="2136">
          <cell r="A2136" t="str">
            <v>Southeast</v>
          </cell>
          <cell r="B2136" t="str">
            <v>Hardwood</v>
          </cell>
          <cell r="C2136" t="str">
            <v>Pulpwood</v>
          </cell>
          <cell r="D2136">
            <v>13</v>
          </cell>
          <cell r="E2136">
            <v>0.17599999999999999</v>
          </cell>
          <cell r="F2136">
            <v>0.125</v>
          </cell>
          <cell r="G2136">
            <v>0.36199999999999999</v>
          </cell>
          <cell r="H2136">
            <v>0.33700000000000002</v>
          </cell>
        </row>
        <row r="2137">
          <cell r="A2137" t="str">
            <v>Southeast</v>
          </cell>
          <cell r="B2137" t="str">
            <v>Hardwood</v>
          </cell>
          <cell r="C2137" t="str">
            <v>Pulpwood</v>
          </cell>
          <cell r="D2137">
            <v>14</v>
          </cell>
          <cell r="E2137">
            <v>0.16800000000000001</v>
          </cell>
          <cell r="F2137">
            <v>0.126</v>
          </cell>
          <cell r="G2137">
            <v>0.36499999999999999</v>
          </cell>
          <cell r="H2137">
            <v>0.34100000000000003</v>
          </cell>
        </row>
        <row r="2138">
          <cell r="A2138" t="str">
            <v>Southeast</v>
          </cell>
          <cell r="B2138" t="str">
            <v>Hardwood</v>
          </cell>
          <cell r="C2138" t="str">
            <v>Pulpwood</v>
          </cell>
          <cell r="D2138">
            <v>15</v>
          </cell>
          <cell r="E2138">
            <v>0.161</v>
          </cell>
          <cell r="F2138">
            <v>0.126</v>
          </cell>
          <cell r="G2138">
            <v>0.36799999999999999</v>
          </cell>
          <cell r="H2138">
            <v>0.34499999999999997</v>
          </cell>
        </row>
        <row r="2139">
          <cell r="A2139" t="str">
            <v>Southeast</v>
          </cell>
          <cell r="B2139" t="str">
            <v>Hardwood</v>
          </cell>
          <cell r="C2139" t="str">
            <v>Pulpwood</v>
          </cell>
          <cell r="D2139">
            <v>16</v>
          </cell>
          <cell r="E2139">
            <v>0.155</v>
          </cell>
          <cell r="F2139">
            <v>0.126</v>
          </cell>
          <cell r="G2139">
            <v>0.37</v>
          </cell>
          <cell r="H2139">
            <v>0.34899999999999998</v>
          </cell>
        </row>
        <row r="2140">
          <cell r="A2140" t="str">
            <v>Southeast</v>
          </cell>
          <cell r="B2140" t="str">
            <v>Hardwood</v>
          </cell>
          <cell r="C2140" t="str">
            <v>Pulpwood</v>
          </cell>
          <cell r="D2140">
            <v>17</v>
          </cell>
          <cell r="E2140">
            <v>0.15</v>
          </cell>
          <cell r="F2140">
            <v>0.126</v>
          </cell>
          <cell r="G2140">
            <v>0.371</v>
          </cell>
          <cell r="H2140">
            <v>0.35199999999999998</v>
          </cell>
        </row>
        <row r="2141">
          <cell r="A2141" t="str">
            <v>Southeast</v>
          </cell>
          <cell r="B2141" t="str">
            <v>Hardwood</v>
          </cell>
          <cell r="C2141" t="str">
            <v>Pulpwood</v>
          </cell>
          <cell r="D2141">
            <v>18</v>
          </cell>
          <cell r="E2141">
            <v>0.14599999999999999</v>
          </cell>
          <cell r="F2141">
            <v>0.126</v>
          </cell>
          <cell r="G2141">
            <v>0.373</v>
          </cell>
          <cell r="H2141">
            <v>0.35499999999999998</v>
          </cell>
        </row>
        <row r="2142">
          <cell r="A2142" t="str">
            <v>Southeast</v>
          </cell>
          <cell r="B2142" t="str">
            <v>Hardwood</v>
          </cell>
          <cell r="C2142" t="str">
            <v>Pulpwood</v>
          </cell>
          <cell r="D2142">
            <v>19</v>
          </cell>
          <cell r="E2142">
            <v>0.14199999999999999</v>
          </cell>
          <cell r="F2142">
            <v>0.126</v>
          </cell>
          <cell r="G2142">
            <v>0.374</v>
          </cell>
          <cell r="H2142">
            <v>0.35699999999999998</v>
          </cell>
        </row>
        <row r="2143">
          <cell r="A2143" t="str">
            <v>Southeast</v>
          </cell>
          <cell r="B2143" t="str">
            <v>Hardwood</v>
          </cell>
          <cell r="C2143" t="str">
            <v>Pulpwood</v>
          </cell>
          <cell r="D2143">
            <v>20</v>
          </cell>
          <cell r="E2143">
            <v>0.13900000000000001</v>
          </cell>
          <cell r="F2143">
            <v>0.125</v>
          </cell>
          <cell r="G2143">
            <v>0.376</v>
          </cell>
          <cell r="H2143">
            <v>0.36</v>
          </cell>
        </row>
        <row r="2144">
          <cell r="A2144" t="str">
            <v>Southeast</v>
          </cell>
          <cell r="B2144" t="str">
            <v>Hardwood</v>
          </cell>
          <cell r="C2144" t="str">
            <v>Pulpwood</v>
          </cell>
          <cell r="D2144">
            <v>21</v>
          </cell>
          <cell r="E2144">
            <v>0.13600000000000001</v>
          </cell>
          <cell r="F2144">
            <v>0.125</v>
          </cell>
          <cell r="G2144">
            <v>0.377</v>
          </cell>
          <cell r="H2144">
            <v>0.36199999999999999</v>
          </cell>
        </row>
        <row r="2145">
          <cell r="A2145" t="str">
            <v>Southeast</v>
          </cell>
          <cell r="B2145" t="str">
            <v>Hardwood</v>
          </cell>
          <cell r="C2145" t="str">
            <v>Pulpwood</v>
          </cell>
          <cell r="D2145">
            <v>22</v>
          </cell>
          <cell r="E2145">
            <v>0.13400000000000001</v>
          </cell>
          <cell r="F2145">
            <v>0.124</v>
          </cell>
          <cell r="G2145">
            <v>0.377</v>
          </cell>
          <cell r="H2145">
            <v>0.36399999999999999</v>
          </cell>
        </row>
        <row r="2146">
          <cell r="A2146" t="str">
            <v>Southeast</v>
          </cell>
          <cell r="B2146" t="str">
            <v>Hardwood</v>
          </cell>
          <cell r="C2146" t="str">
            <v>Pulpwood</v>
          </cell>
          <cell r="D2146">
            <v>23</v>
          </cell>
          <cell r="E2146">
            <v>0.13200000000000001</v>
          </cell>
          <cell r="F2146">
            <v>0.124</v>
          </cell>
          <cell r="G2146">
            <v>0.378</v>
          </cell>
          <cell r="H2146">
            <v>0.36599999999999999</v>
          </cell>
        </row>
        <row r="2147">
          <cell r="A2147" t="str">
            <v>Southeast</v>
          </cell>
          <cell r="B2147" t="str">
            <v>Hardwood</v>
          </cell>
          <cell r="C2147" t="str">
            <v>Pulpwood</v>
          </cell>
          <cell r="D2147">
            <v>24</v>
          </cell>
          <cell r="E2147">
            <v>0.13</v>
          </cell>
          <cell r="F2147">
            <v>0.123</v>
          </cell>
          <cell r="G2147">
            <v>0.379</v>
          </cell>
          <cell r="H2147">
            <v>0.36799999999999999</v>
          </cell>
        </row>
        <row r="2148">
          <cell r="A2148" t="str">
            <v>Southeast</v>
          </cell>
          <cell r="B2148" t="str">
            <v>Hardwood</v>
          </cell>
          <cell r="C2148" t="str">
            <v>Pulpwood</v>
          </cell>
          <cell r="D2148">
            <v>25</v>
          </cell>
          <cell r="E2148">
            <v>0.128</v>
          </cell>
          <cell r="F2148">
            <v>0.123</v>
          </cell>
          <cell r="G2148">
            <v>0.379</v>
          </cell>
          <cell r="H2148">
            <v>0.37</v>
          </cell>
        </row>
        <row r="2149">
          <cell r="A2149" t="str">
            <v>Southeast</v>
          </cell>
          <cell r="B2149" t="str">
            <v>Hardwood</v>
          </cell>
          <cell r="C2149" t="str">
            <v>Pulpwood</v>
          </cell>
          <cell r="D2149">
            <v>26</v>
          </cell>
          <cell r="E2149">
            <v>0.127</v>
          </cell>
          <cell r="F2149">
            <v>0.122</v>
          </cell>
          <cell r="G2149">
            <v>0.38</v>
          </cell>
          <cell r="H2149">
            <v>0.372</v>
          </cell>
        </row>
        <row r="2150">
          <cell r="A2150" t="str">
            <v>Southeast</v>
          </cell>
          <cell r="B2150" t="str">
            <v>Hardwood</v>
          </cell>
          <cell r="C2150" t="str">
            <v>Pulpwood</v>
          </cell>
          <cell r="D2150">
            <v>27</v>
          </cell>
          <cell r="E2150">
            <v>0.125</v>
          </cell>
          <cell r="F2150">
            <v>0.121</v>
          </cell>
          <cell r="G2150">
            <v>0.38</v>
          </cell>
          <cell r="H2150">
            <v>0.373</v>
          </cell>
        </row>
        <row r="2151">
          <cell r="A2151" t="str">
            <v>Southeast</v>
          </cell>
          <cell r="B2151" t="str">
            <v>Hardwood</v>
          </cell>
          <cell r="C2151" t="str">
            <v>Pulpwood</v>
          </cell>
          <cell r="D2151">
            <v>28</v>
          </cell>
          <cell r="E2151">
            <v>0.123</v>
          </cell>
          <cell r="F2151">
            <v>0.121</v>
          </cell>
          <cell r="G2151">
            <v>0.38100000000000001</v>
          </cell>
          <cell r="H2151">
            <v>0.375</v>
          </cell>
        </row>
        <row r="2152">
          <cell r="A2152" t="str">
            <v>Southeast</v>
          </cell>
          <cell r="B2152" t="str">
            <v>Hardwood</v>
          </cell>
          <cell r="C2152" t="str">
            <v>Pulpwood</v>
          </cell>
          <cell r="D2152">
            <v>29</v>
          </cell>
          <cell r="E2152">
            <v>0.122</v>
          </cell>
          <cell r="F2152">
            <v>0.12</v>
          </cell>
          <cell r="G2152">
            <v>0.38100000000000001</v>
          </cell>
          <cell r="H2152">
            <v>0.376</v>
          </cell>
        </row>
        <row r="2153">
          <cell r="A2153" t="str">
            <v>Southeast</v>
          </cell>
          <cell r="B2153" t="str">
            <v>Hardwood</v>
          </cell>
          <cell r="C2153" t="str">
            <v>Pulpwood</v>
          </cell>
          <cell r="D2153">
            <v>30</v>
          </cell>
          <cell r="E2153">
            <v>0.121</v>
          </cell>
          <cell r="F2153">
            <v>0.12</v>
          </cell>
          <cell r="G2153">
            <v>0.38200000000000001</v>
          </cell>
          <cell r="H2153">
            <v>0.378</v>
          </cell>
        </row>
        <row r="2154">
          <cell r="A2154" t="str">
            <v>Southeast</v>
          </cell>
          <cell r="B2154" t="str">
            <v>Hardwood</v>
          </cell>
          <cell r="C2154" t="str">
            <v>Pulpwood</v>
          </cell>
          <cell r="D2154">
            <v>31</v>
          </cell>
          <cell r="E2154">
            <v>0.11899999999999999</v>
          </cell>
          <cell r="F2154">
            <v>0.12</v>
          </cell>
          <cell r="G2154">
            <v>0.38200000000000001</v>
          </cell>
          <cell r="H2154">
            <v>0.379</v>
          </cell>
        </row>
        <row r="2155">
          <cell r="A2155" t="str">
            <v>Southeast</v>
          </cell>
          <cell r="B2155" t="str">
            <v>Hardwood</v>
          </cell>
          <cell r="C2155" t="str">
            <v>Pulpwood</v>
          </cell>
          <cell r="D2155">
            <v>32</v>
          </cell>
          <cell r="E2155">
            <v>0.11799999999999999</v>
          </cell>
          <cell r="F2155">
            <v>0.11899999999999999</v>
          </cell>
          <cell r="G2155">
            <v>0.38200000000000001</v>
          </cell>
          <cell r="H2155">
            <v>0.38100000000000001</v>
          </cell>
        </row>
        <row r="2156">
          <cell r="A2156" t="str">
            <v>Southeast</v>
          </cell>
          <cell r="B2156" t="str">
            <v>Hardwood</v>
          </cell>
          <cell r="C2156" t="str">
            <v>Pulpwood</v>
          </cell>
          <cell r="D2156">
            <v>33</v>
          </cell>
          <cell r="E2156">
            <v>0.11600000000000001</v>
          </cell>
          <cell r="F2156">
            <v>0.11899999999999999</v>
          </cell>
          <cell r="G2156">
            <v>0.38300000000000001</v>
          </cell>
          <cell r="H2156">
            <v>0.38200000000000001</v>
          </cell>
        </row>
        <row r="2157">
          <cell r="A2157" t="str">
            <v>Southeast</v>
          </cell>
          <cell r="B2157" t="str">
            <v>Hardwood</v>
          </cell>
          <cell r="C2157" t="str">
            <v>Pulpwood</v>
          </cell>
          <cell r="D2157">
            <v>34</v>
          </cell>
          <cell r="E2157">
            <v>0.115</v>
          </cell>
          <cell r="F2157">
            <v>0.11899999999999999</v>
          </cell>
          <cell r="G2157">
            <v>0.38300000000000001</v>
          </cell>
          <cell r="H2157">
            <v>0.38300000000000001</v>
          </cell>
        </row>
        <row r="2158">
          <cell r="A2158" t="str">
            <v>Southeast</v>
          </cell>
          <cell r="B2158" t="str">
            <v>Hardwood</v>
          </cell>
          <cell r="C2158" t="str">
            <v>Pulpwood</v>
          </cell>
          <cell r="D2158">
            <v>35</v>
          </cell>
          <cell r="E2158">
            <v>0.114</v>
          </cell>
          <cell r="F2158">
            <v>0.11799999999999999</v>
          </cell>
          <cell r="G2158">
            <v>0.38300000000000001</v>
          </cell>
          <cell r="H2158">
            <v>0.38500000000000001</v>
          </cell>
        </row>
        <row r="2159">
          <cell r="A2159" t="str">
            <v>Southeast</v>
          </cell>
          <cell r="B2159" t="str">
            <v>Hardwood</v>
          </cell>
          <cell r="C2159" t="str">
            <v>Pulpwood</v>
          </cell>
          <cell r="D2159">
            <v>36</v>
          </cell>
          <cell r="E2159">
            <v>0.113</v>
          </cell>
          <cell r="F2159">
            <v>0.11799999999999999</v>
          </cell>
          <cell r="G2159">
            <v>0.38300000000000001</v>
          </cell>
          <cell r="H2159">
            <v>0.38600000000000001</v>
          </cell>
        </row>
        <row r="2160">
          <cell r="A2160" t="str">
            <v>Southeast</v>
          </cell>
          <cell r="B2160" t="str">
            <v>Hardwood</v>
          </cell>
          <cell r="C2160" t="str">
            <v>Pulpwood</v>
          </cell>
          <cell r="D2160">
            <v>37</v>
          </cell>
          <cell r="E2160">
            <v>0.112</v>
          </cell>
          <cell r="F2160">
            <v>0.11799999999999999</v>
          </cell>
          <cell r="G2160">
            <v>0.38300000000000001</v>
          </cell>
          <cell r="H2160">
            <v>0.38700000000000001</v>
          </cell>
        </row>
        <row r="2161">
          <cell r="A2161" t="str">
            <v>Southeast</v>
          </cell>
          <cell r="B2161" t="str">
            <v>Hardwood</v>
          </cell>
          <cell r="C2161" t="str">
            <v>Pulpwood</v>
          </cell>
          <cell r="D2161">
            <v>38</v>
          </cell>
          <cell r="E2161">
            <v>0.11</v>
          </cell>
          <cell r="F2161">
            <v>0.11799999999999999</v>
          </cell>
          <cell r="G2161">
            <v>0.38400000000000001</v>
          </cell>
          <cell r="H2161">
            <v>0.38800000000000001</v>
          </cell>
        </row>
        <row r="2162">
          <cell r="A2162" t="str">
            <v>Southeast</v>
          </cell>
          <cell r="B2162" t="str">
            <v>Hardwood</v>
          </cell>
          <cell r="C2162" t="str">
            <v>Pulpwood</v>
          </cell>
          <cell r="D2162">
            <v>39</v>
          </cell>
          <cell r="E2162">
            <v>0.109</v>
          </cell>
          <cell r="F2162">
            <v>0.11700000000000001</v>
          </cell>
          <cell r="G2162">
            <v>0.38400000000000001</v>
          </cell>
          <cell r="H2162">
            <v>0.39</v>
          </cell>
        </row>
        <row r="2163">
          <cell r="A2163" t="str">
            <v>Southeast</v>
          </cell>
          <cell r="B2163" t="str">
            <v>Hardwood</v>
          </cell>
          <cell r="C2163" t="str">
            <v>Pulpwood</v>
          </cell>
          <cell r="D2163">
            <v>40</v>
          </cell>
          <cell r="E2163">
            <v>0.108</v>
          </cell>
          <cell r="F2163">
            <v>0.11700000000000001</v>
          </cell>
          <cell r="G2163">
            <v>0.38400000000000001</v>
          </cell>
          <cell r="H2163">
            <v>0.39100000000000001</v>
          </cell>
        </row>
        <row r="2164">
          <cell r="A2164" t="str">
            <v>Southeast</v>
          </cell>
          <cell r="B2164" t="str">
            <v>Hardwood</v>
          </cell>
          <cell r="C2164" t="str">
            <v>Pulpwood</v>
          </cell>
          <cell r="D2164">
            <v>41</v>
          </cell>
          <cell r="E2164">
            <v>0.107</v>
          </cell>
          <cell r="F2164">
            <v>0.11700000000000001</v>
          </cell>
          <cell r="G2164">
            <v>0.38400000000000001</v>
          </cell>
          <cell r="H2164">
            <v>0.39200000000000002</v>
          </cell>
        </row>
        <row r="2165">
          <cell r="A2165" t="str">
            <v>Southeast</v>
          </cell>
          <cell r="B2165" t="str">
            <v>Hardwood</v>
          </cell>
          <cell r="C2165" t="str">
            <v>Pulpwood</v>
          </cell>
          <cell r="D2165">
            <v>42</v>
          </cell>
          <cell r="E2165">
            <v>0.106</v>
          </cell>
          <cell r="F2165">
            <v>0.11700000000000001</v>
          </cell>
          <cell r="G2165">
            <v>0.38400000000000001</v>
          </cell>
          <cell r="H2165">
            <v>0.39300000000000002</v>
          </cell>
        </row>
        <row r="2166">
          <cell r="A2166" t="str">
            <v>Southeast</v>
          </cell>
          <cell r="B2166" t="str">
            <v>Hardwood</v>
          </cell>
          <cell r="C2166" t="str">
            <v>Pulpwood</v>
          </cell>
          <cell r="D2166">
            <v>43</v>
          </cell>
          <cell r="E2166">
            <v>0.105</v>
          </cell>
          <cell r="F2166">
            <v>0.11700000000000001</v>
          </cell>
          <cell r="G2166">
            <v>0.38400000000000001</v>
          </cell>
          <cell r="H2166">
            <v>0.39400000000000002</v>
          </cell>
        </row>
        <row r="2167">
          <cell r="A2167" t="str">
            <v>Southeast</v>
          </cell>
          <cell r="B2167" t="str">
            <v>Hardwood</v>
          </cell>
          <cell r="C2167" t="str">
            <v>Pulpwood</v>
          </cell>
          <cell r="D2167">
            <v>44</v>
          </cell>
          <cell r="E2167">
            <v>0.104</v>
          </cell>
          <cell r="F2167">
            <v>0.11700000000000001</v>
          </cell>
          <cell r="G2167">
            <v>0.38400000000000001</v>
          </cell>
          <cell r="H2167">
            <v>0.39500000000000002</v>
          </cell>
        </row>
        <row r="2168">
          <cell r="A2168" t="str">
            <v>Southeast</v>
          </cell>
          <cell r="B2168" t="str">
            <v>Hardwood</v>
          </cell>
          <cell r="C2168" t="str">
            <v>Pulpwood</v>
          </cell>
          <cell r="D2168">
            <v>45</v>
          </cell>
          <cell r="E2168">
            <v>0.10299999999999999</v>
          </cell>
          <cell r="F2168">
            <v>0.11700000000000001</v>
          </cell>
          <cell r="G2168">
            <v>0.38400000000000001</v>
          </cell>
          <cell r="H2168">
            <v>0.39600000000000002</v>
          </cell>
        </row>
        <row r="2169">
          <cell r="A2169" t="str">
            <v>Southeast</v>
          </cell>
          <cell r="B2169" t="str">
            <v>Hardwood</v>
          </cell>
          <cell r="C2169" t="str">
            <v>Pulpwood</v>
          </cell>
          <cell r="D2169">
            <v>46</v>
          </cell>
          <cell r="E2169">
            <v>0.10199999999999999</v>
          </cell>
          <cell r="F2169">
            <v>0.11700000000000001</v>
          </cell>
          <cell r="G2169">
            <v>0.38500000000000001</v>
          </cell>
          <cell r="H2169">
            <v>0.39700000000000002</v>
          </cell>
        </row>
        <row r="2170">
          <cell r="A2170" t="str">
            <v>Southeast</v>
          </cell>
          <cell r="B2170" t="str">
            <v>Hardwood</v>
          </cell>
          <cell r="C2170" t="str">
            <v>Pulpwood</v>
          </cell>
          <cell r="D2170">
            <v>47</v>
          </cell>
          <cell r="E2170">
            <v>0.10100000000000001</v>
          </cell>
          <cell r="F2170">
            <v>0.11700000000000001</v>
          </cell>
          <cell r="G2170">
            <v>0.38500000000000001</v>
          </cell>
          <cell r="H2170">
            <v>0.39800000000000002</v>
          </cell>
        </row>
        <row r="2171">
          <cell r="A2171" t="str">
            <v>Southeast</v>
          </cell>
          <cell r="B2171" t="str">
            <v>Hardwood</v>
          </cell>
          <cell r="C2171" t="str">
            <v>Pulpwood</v>
          </cell>
          <cell r="D2171">
            <v>48</v>
          </cell>
          <cell r="E2171">
            <v>0.1</v>
          </cell>
          <cell r="F2171">
            <v>0.11700000000000001</v>
          </cell>
          <cell r="G2171">
            <v>0.38500000000000001</v>
          </cell>
          <cell r="H2171">
            <v>0.39900000000000002</v>
          </cell>
        </row>
        <row r="2172">
          <cell r="A2172" t="str">
            <v>Southeast</v>
          </cell>
          <cell r="B2172" t="str">
            <v>Hardwood</v>
          </cell>
          <cell r="C2172" t="str">
            <v>Pulpwood</v>
          </cell>
          <cell r="D2172">
            <v>49</v>
          </cell>
          <cell r="E2172">
            <v>9.9000000000000005E-2</v>
          </cell>
          <cell r="F2172">
            <v>0.11700000000000001</v>
          </cell>
          <cell r="G2172">
            <v>0.38500000000000001</v>
          </cell>
          <cell r="H2172">
            <v>0.4</v>
          </cell>
        </row>
        <row r="2173">
          <cell r="A2173" t="str">
            <v>Southeast</v>
          </cell>
          <cell r="B2173" t="str">
            <v>Hardwood</v>
          </cell>
          <cell r="C2173" t="str">
            <v>Pulpwood</v>
          </cell>
          <cell r="D2173">
            <v>50</v>
          </cell>
          <cell r="E2173">
            <v>9.8000000000000004E-2</v>
          </cell>
          <cell r="F2173">
            <v>0.11700000000000001</v>
          </cell>
          <cell r="G2173">
            <v>0.38500000000000001</v>
          </cell>
          <cell r="H2173">
            <v>0.40100000000000002</v>
          </cell>
        </row>
        <row r="2174">
          <cell r="A2174" t="str">
            <v>Southeast</v>
          </cell>
          <cell r="B2174" t="str">
            <v>Hardwood</v>
          </cell>
          <cell r="C2174" t="str">
            <v>Pulpwood</v>
          </cell>
          <cell r="D2174">
            <v>51</v>
          </cell>
          <cell r="E2174">
            <v>9.7000000000000003E-2</v>
          </cell>
          <cell r="F2174">
            <v>0.11700000000000001</v>
          </cell>
          <cell r="G2174">
            <v>0.38500000000000001</v>
          </cell>
          <cell r="H2174">
            <v>0.40200000000000002</v>
          </cell>
        </row>
        <row r="2175">
          <cell r="A2175" t="str">
            <v>Southeast</v>
          </cell>
          <cell r="B2175" t="str">
            <v>Hardwood</v>
          </cell>
          <cell r="C2175" t="str">
            <v>Pulpwood</v>
          </cell>
          <cell r="D2175">
            <v>52</v>
          </cell>
          <cell r="E2175">
            <v>9.6000000000000002E-2</v>
          </cell>
          <cell r="F2175">
            <v>0.11700000000000001</v>
          </cell>
          <cell r="G2175">
            <v>0.38500000000000001</v>
          </cell>
          <cell r="H2175">
            <v>0.40300000000000002</v>
          </cell>
        </row>
        <row r="2176">
          <cell r="A2176" t="str">
            <v>Southeast</v>
          </cell>
          <cell r="B2176" t="str">
            <v>Hardwood</v>
          </cell>
          <cell r="C2176" t="str">
            <v>Pulpwood</v>
          </cell>
          <cell r="D2176">
            <v>53</v>
          </cell>
          <cell r="E2176">
            <v>9.5000000000000001E-2</v>
          </cell>
          <cell r="F2176">
            <v>0.11700000000000001</v>
          </cell>
          <cell r="G2176">
            <v>0.38500000000000001</v>
          </cell>
          <cell r="H2176">
            <v>0.40400000000000003</v>
          </cell>
        </row>
        <row r="2177">
          <cell r="A2177" t="str">
            <v>Southeast</v>
          </cell>
          <cell r="B2177" t="str">
            <v>Hardwood</v>
          </cell>
          <cell r="C2177" t="str">
            <v>Pulpwood</v>
          </cell>
          <cell r="D2177">
            <v>54</v>
          </cell>
          <cell r="E2177">
            <v>9.4E-2</v>
          </cell>
          <cell r="F2177">
            <v>0.11700000000000001</v>
          </cell>
          <cell r="G2177">
            <v>0.38500000000000001</v>
          </cell>
          <cell r="H2177">
            <v>0.40400000000000003</v>
          </cell>
        </row>
        <row r="2178">
          <cell r="A2178" t="str">
            <v>Southeast</v>
          </cell>
          <cell r="B2178" t="str">
            <v>Hardwood</v>
          </cell>
          <cell r="C2178" t="str">
            <v>Pulpwood</v>
          </cell>
          <cell r="D2178">
            <v>55</v>
          </cell>
          <cell r="E2178">
            <v>9.2999999999999999E-2</v>
          </cell>
          <cell r="F2178">
            <v>0.11700000000000001</v>
          </cell>
          <cell r="G2178">
            <v>0.38500000000000001</v>
          </cell>
          <cell r="H2178">
            <v>0.40500000000000003</v>
          </cell>
        </row>
        <row r="2179">
          <cell r="A2179" t="str">
            <v>Southeast</v>
          </cell>
          <cell r="B2179" t="str">
            <v>Hardwood</v>
          </cell>
          <cell r="C2179" t="str">
            <v>Pulpwood</v>
          </cell>
          <cell r="D2179">
            <v>56</v>
          </cell>
          <cell r="E2179">
            <v>9.1999999999999998E-2</v>
          </cell>
          <cell r="F2179">
            <v>0.11700000000000001</v>
          </cell>
          <cell r="G2179">
            <v>0.38500000000000001</v>
          </cell>
          <cell r="H2179">
            <v>0.40600000000000003</v>
          </cell>
        </row>
        <row r="2180">
          <cell r="A2180" t="str">
            <v>Southeast</v>
          </cell>
          <cell r="B2180" t="str">
            <v>Hardwood</v>
          </cell>
          <cell r="C2180" t="str">
            <v>Pulpwood</v>
          </cell>
          <cell r="D2180">
            <v>57</v>
          </cell>
          <cell r="E2180">
            <v>9.0999999999999998E-2</v>
          </cell>
          <cell r="F2180">
            <v>0.11700000000000001</v>
          </cell>
          <cell r="G2180">
            <v>0.38500000000000001</v>
          </cell>
          <cell r="H2180">
            <v>0.40699999999999997</v>
          </cell>
        </row>
        <row r="2181">
          <cell r="A2181" t="str">
            <v>Southeast</v>
          </cell>
          <cell r="B2181" t="str">
            <v>Hardwood</v>
          </cell>
          <cell r="C2181" t="str">
            <v>Pulpwood</v>
          </cell>
          <cell r="D2181">
            <v>58</v>
          </cell>
          <cell r="E2181">
            <v>9.0999999999999998E-2</v>
          </cell>
          <cell r="F2181">
            <v>0.11700000000000001</v>
          </cell>
          <cell r="G2181">
            <v>0.38500000000000001</v>
          </cell>
          <cell r="H2181">
            <v>0.40799999999999997</v>
          </cell>
        </row>
        <row r="2182">
          <cell r="A2182" t="str">
            <v>Southeast</v>
          </cell>
          <cell r="B2182" t="str">
            <v>Hardwood</v>
          </cell>
          <cell r="C2182" t="str">
            <v>Pulpwood</v>
          </cell>
          <cell r="D2182">
            <v>59</v>
          </cell>
          <cell r="E2182">
            <v>0.09</v>
          </cell>
          <cell r="F2182">
            <v>0.11700000000000001</v>
          </cell>
          <cell r="G2182">
            <v>0.38500000000000001</v>
          </cell>
          <cell r="H2182">
            <v>0.40799999999999997</v>
          </cell>
        </row>
        <row r="2183">
          <cell r="A2183" t="str">
            <v>Southeast</v>
          </cell>
          <cell r="B2183" t="str">
            <v>Hardwood</v>
          </cell>
          <cell r="C2183" t="str">
            <v>Pulpwood</v>
          </cell>
          <cell r="D2183">
            <v>60</v>
          </cell>
          <cell r="E2183">
            <v>8.8999999999999996E-2</v>
          </cell>
          <cell r="F2183">
            <v>0.11700000000000001</v>
          </cell>
          <cell r="G2183">
            <v>0.38500000000000001</v>
          </cell>
          <cell r="H2183">
            <v>0.40899999999999997</v>
          </cell>
        </row>
        <row r="2184">
          <cell r="A2184" t="str">
            <v>Southeast</v>
          </cell>
          <cell r="B2184" t="str">
            <v>Hardwood</v>
          </cell>
          <cell r="C2184" t="str">
            <v>Pulpwood</v>
          </cell>
          <cell r="D2184">
            <v>61</v>
          </cell>
          <cell r="E2184">
            <v>8.7999999999999995E-2</v>
          </cell>
          <cell r="F2184">
            <v>0.11799999999999999</v>
          </cell>
          <cell r="G2184">
            <v>0.38500000000000001</v>
          </cell>
          <cell r="H2184">
            <v>0.41</v>
          </cell>
        </row>
        <row r="2185">
          <cell r="A2185" t="str">
            <v>Southeast</v>
          </cell>
          <cell r="B2185" t="str">
            <v>Hardwood</v>
          </cell>
          <cell r="C2185" t="str">
            <v>Pulpwood</v>
          </cell>
          <cell r="D2185">
            <v>62</v>
          </cell>
          <cell r="E2185">
            <v>8.6999999999999994E-2</v>
          </cell>
          <cell r="F2185">
            <v>0.11799999999999999</v>
          </cell>
          <cell r="G2185">
            <v>0.38500000000000001</v>
          </cell>
          <cell r="H2185">
            <v>0.41</v>
          </cell>
        </row>
        <row r="2186">
          <cell r="A2186" t="str">
            <v>Southeast</v>
          </cell>
          <cell r="B2186" t="str">
            <v>Hardwood</v>
          </cell>
          <cell r="C2186" t="str">
            <v>Pulpwood</v>
          </cell>
          <cell r="D2186">
            <v>63</v>
          </cell>
          <cell r="E2186">
            <v>8.5999999999999993E-2</v>
          </cell>
          <cell r="F2186">
            <v>0.11799999999999999</v>
          </cell>
          <cell r="G2186">
            <v>0.38500000000000001</v>
          </cell>
          <cell r="H2186">
            <v>0.41099999999999998</v>
          </cell>
        </row>
        <row r="2187">
          <cell r="A2187" t="str">
            <v>Southeast</v>
          </cell>
          <cell r="B2187" t="str">
            <v>Hardwood</v>
          </cell>
          <cell r="C2187" t="str">
            <v>Pulpwood</v>
          </cell>
          <cell r="D2187">
            <v>64</v>
          </cell>
          <cell r="E2187">
            <v>8.5999999999999993E-2</v>
          </cell>
          <cell r="F2187">
            <v>0.11799999999999999</v>
          </cell>
          <cell r="G2187">
            <v>0.38500000000000001</v>
          </cell>
          <cell r="H2187">
            <v>0.41199999999999998</v>
          </cell>
        </row>
        <row r="2188">
          <cell r="A2188" t="str">
            <v>Southeast</v>
          </cell>
          <cell r="B2188" t="str">
            <v>Hardwood</v>
          </cell>
          <cell r="C2188" t="str">
            <v>Pulpwood</v>
          </cell>
          <cell r="D2188">
            <v>65</v>
          </cell>
          <cell r="E2188">
            <v>8.5000000000000006E-2</v>
          </cell>
          <cell r="F2188">
            <v>0.11799999999999999</v>
          </cell>
          <cell r="G2188">
            <v>0.38500000000000001</v>
          </cell>
          <cell r="H2188">
            <v>0.41199999999999998</v>
          </cell>
        </row>
        <row r="2189">
          <cell r="A2189" t="str">
            <v>Southeast</v>
          </cell>
          <cell r="B2189" t="str">
            <v>Hardwood</v>
          </cell>
          <cell r="C2189" t="str">
            <v>Pulpwood</v>
          </cell>
          <cell r="D2189">
            <v>66</v>
          </cell>
          <cell r="E2189">
            <v>8.4000000000000005E-2</v>
          </cell>
          <cell r="F2189">
            <v>0.11799999999999999</v>
          </cell>
          <cell r="G2189">
            <v>0.38500000000000001</v>
          </cell>
          <cell r="H2189">
            <v>0.41299999999999998</v>
          </cell>
        </row>
        <row r="2190">
          <cell r="A2190" t="str">
            <v>Southeast</v>
          </cell>
          <cell r="B2190" t="str">
            <v>Hardwood</v>
          </cell>
          <cell r="C2190" t="str">
            <v>Pulpwood</v>
          </cell>
          <cell r="D2190">
            <v>67</v>
          </cell>
          <cell r="E2190">
            <v>8.3000000000000004E-2</v>
          </cell>
          <cell r="F2190">
            <v>0.11799999999999999</v>
          </cell>
          <cell r="G2190">
            <v>0.38500000000000001</v>
          </cell>
          <cell r="H2190">
            <v>0.41299999999999998</v>
          </cell>
        </row>
        <row r="2191">
          <cell r="A2191" t="str">
            <v>Southeast</v>
          </cell>
          <cell r="B2191" t="str">
            <v>Hardwood</v>
          </cell>
          <cell r="C2191" t="str">
            <v>Pulpwood</v>
          </cell>
          <cell r="D2191">
            <v>68</v>
          </cell>
          <cell r="E2191">
            <v>8.3000000000000004E-2</v>
          </cell>
          <cell r="F2191">
            <v>0.11899999999999999</v>
          </cell>
          <cell r="G2191">
            <v>0.38500000000000001</v>
          </cell>
          <cell r="H2191">
            <v>0.41399999999999998</v>
          </cell>
        </row>
        <row r="2192">
          <cell r="A2192" t="str">
            <v>Southeast</v>
          </cell>
          <cell r="B2192" t="str">
            <v>Hardwood</v>
          </cell>
          <cell r="C2192" t="str">
            <v>Pulpwood</v>
          </cell>
          <cell r="D2192">
            <v>69</v>
          </cell>
          <cell r="E2192">
            <v>8.2000000000000003E-2</v>
          </cell>
          <cell r="F2192">
            <v>0.11899999999999999</v>
          </cell>
          <cell r="G2192">
            <v>0.38500000000000001</v>
          </cell>
          <cell r="H2192">
            <v>0.41499999999999998</v>
          </cell>
        </row>
        <row r="2193">
          <cell r="A2193" t="str">
            <v>Southeast</v>
          </cell>
          <cell r="B2193" t="str">
            <v>Hardwood</v>
          </cell>
          <cell r="C2193" t="str">
            <v>Pulpwood</v>
          </cell>
          <cell r="D2193">
            <v>70</v>
          </cell>
          <cell r="E2193">
            <v>8.1000000000000003E-2</v>
          </cell>
          <cell r="F2193">
            <v>0.11899999999999999</v>
          </cell>
          <cell r="G2193">
            <v>0.38500000000000001</v>
          </cell>
          <cell r="H2193">
            <v>0.41499999999999998</v>
          </cell>
        </row>
        <row r="2194">
          <cell r="A2194" t="str">
            <v>Southeast</v>
          </cell>
          <cell r="B2194" t="str">
            <v>Hardwood</v>
          </cell>
          <cell r="C2194" t="str">
            <v>Pulpwood</v>
          </cell>
          <cell r="D2194">
            <v>71</v>
          </cell>
          <cell r="E2194">
            <v>8.1000000000000003E-2</v>
          </cell>
          <cell r="F2194">
            <v>0.11899999999999999</v>
          </cell>
          <cell r="G2194">
            <v>0.38500000000000001</v>
          </cell>
          <cell r="H2194">
            <v>0.41599999999999998</v>
          </cell>
        </row>
        <row r="2195">
          <cell r="A2195" t="str">
            <v>Southeast</v>
          </cell>
          <cell r="B2195" t="str">
            <v>Hardwood</v>
          </cell>
          <cell r="C2195" t="str">
            <v>Pulpwood</v>
          </cell>
          <cell r="D2195">
            <v>72</v>
          </cell>
          <cell r="E2195">
            <v>0.08</v>
          </cell>
          <cell r="F2195">
            <v>0.11899999999999999</v>
          </cell>
          <cell r="G2195">
            <v>0.38500000000000001</v>
          </cell>
          <cell r="H2195">
            <v>0.41599999999999998</v>
          </cell>
        </row>
        <row r="2196">
          <cell r="A2196" t="str">
            <v>Southeast</v>
          </cell>
          <cell r="B2196" t="str">
            <v>Hardwood</v>
          </cell>
          <cell r="C2196" t="str">
            <v>Pulpwood</v>
          </cell>
          <cell r="D2196">
            <v>73</v>
          </cell>
          <cell r="E2196">
            <v>7.9000000000000001E-2</v>
          </cell>
          <cell r="F2196">
            <v>0.12</v>
          </cell>
          <cell r="G2196">
            <v>0.38500000000000001</v>
          </cell>
          <cell r="H2196">
            <v>0.41699999999999998</v>
          </cell>
        </row>
        <row r="2197">
          <cell r="A2197" t="str">
            <v>Southeast</v>
          </cell>
          <cell r="B2197" t="str">
            <v>Hardwood</v>
          </cell>
          <cell r="C2197" t="str">
            <v>Pulpwood</v>
          </cell>
          <cell r="D2197">
            <v>74</v>
          </cell>
          <cell r="E2197">
            <v>7.8E-2</v>
          </cell>
          <cell r="F2197">
            <v>0.12</v>
          </cell>
          <cell r="G2197">
            <v>0.38500000000000001</v>
          </cell>
          <cell r="H2197">
            <v>0.41699999999999998</v>
          </cell>
        </row>
        <row r="2198">
          <cell r="A2198" t="str">
            <v>Southeast</v>
          </cell>
          <cell r="B2198" t="str">
            <v>Hardwood</v>
          </cell>
          <cell r="C2198" t="str">
            <v>Pulpwood</v>
          </cell>
          <cell r="D2198">
            <v>75</v>
          </cell>
          <cell r="E2198">
            <v>7.8E-2</v>
          </cell>
          <cell r="F2198">
            <v>0.12</v>
          </cell>
          <cell r="G2198">
            <v>0.38500000000000001</v>
          </cell>
          <cell r="H2198">
            <v>0.41799999999999998</v>
          </cell>
        </row>
        <row r="2199">
          <cell r="A2199" t="str">
            <v>Southeast</v>
          </cell>
          <cell r="B2199" t="str">
            <v>Hardwood</v>
          </cell>
          <cell r="C2199" t="str">
            <v>Pulpwood</v>
          </cell>
          <cell r="D2199">
            <v>76</v>
          </cell>
          <cell r="E2199">
            <v>7.6999999999999999E-2</v>
          </cell>
          <cell r="F2199">
            <v>0.12</v>
          </cell>
          <cell r="G2199">
            <v>0.38500000000000001</v>
          </cell>
          <cell r="H2199">
            <v>0.41799999999999998</v>
          </cell>
        </row>
        <row r="2200">
          <cell r="A2200" t="str">
            <v>Southeast</v>
          </cell>
          <cell r="B2200" t="str">
            <v>Hardwood</v>
          </cell>
          <cell r="C2200" t="str">
            <v>Pulpwood</v>
          </cell>
          <cell r="D2200">
            <v>77</v>
          </cell>
          <cell r="E2200">
            <v>7.5999999999999998E-2</v>
          </cell>
          <cell r="F2200">
            <v>0.12</v>
          </cell>
          <cell r="G2200">
            <v>0.38500000000000001</v>
          </cell>
          <cell r="H2200">
            <v>0.41899999999999998</v>
          </cell>
        </row>
        <row r="2201">
          <cell r="A2201" t="str">
            <v>Southeast</v>
          </cell>
          <cell r="B2201" t="str">
            <v>Hardwood</v>
          </cell>
          <cell r="C2201" t="str">
            <v>Pulpwood</v>
          </cell>
          <cell r="D2201">
            <v>78</v>
          </cell>
          <cell r="E2201">
            <v>7.5999999999999998E-2</v>
          </cell>
          <cell r="F2201">
            <v>0.12</v>
          </cell>
          <cell r="G2201">
            <v>0.38500000000000001</v>
          </cell>
          <cell r="H2201">
            <v>0.41899999999999998</v>
          </cell>
        </row>
        <row r="2202">
          <cell r="A2202" t="str">
            <v>Southeast</v>
          </cell>
          <cell r="B2202" t="str">
            <v>Hardwood</v>
          </cell>
          <cell r="C2202" t="str">
            <v>Pulpwood</v>
          </cell>
          <cell r="D2202">
            <v>79</v>
          </cell>
          <cell r="E2202">
            <v>7.4999999999999997E-2</v>
          </cell>
          <cell r="F2202">
            <v>0.121</v>
          </cell>
          <cell r="G2202">
            <v>0.38500000000000001</v>
          </cell>
          <cell r="H2202">
            <v>0.42</v>
          </cell>
        </row>
        <row r="2203">
          <cell r="A2203" t="str">
            <v>Southeast</v>
          </cell>
          <cell r="B2203" t="str">
            <v>Hardwood</v>
          </cell>
          <cell r="C2203" t="str">
            <v>Pulpwood</v>
          </cell>
          <cell r="D2203">
            <v>80</v>
          </cell>
          <cell r="E2203">
            <v>7.3999999999999996E-2</v>
          </cell>
          <cell r="F2203">
            <v>0.121</v>
          </cell>
          <cell r="G2203">
            <v>0.38500000000000001</v>
          </cell>
          <cell r="H2203">
            <v>0.42</v>
          </cell>
        </row>
        <row r="2204">
          <cell r="A2204" t="str">
            <v>Southeast</v>
          </cell>
          <cell r="B2204" t="str">
            <v>Hardwood</v>
          </cell>
          <cell r="C2204" t="str">
            <v>Pulpwood</v>
          </cell>
          <cell r="D2204">
            <v>81</v>
          </cell>
          <cell r="E2204">
            <v>7.3999999999999996E-2</v>
          </cell>
          <cell r="F2204">
            <v>0.121</v>
          </cell>
          <cell r="G2204">
            <v>0.38500000000000001</v>
          </cell>
          <cell r="H2204">
            <v>0.42</v>
          </cell>
        </row>
        <row r="2205">
          <cell r="A2205" t="str">
            <v>Southeast</v>
          </cell>
          <cell r="B2205" t="str">
            <v>Hardwood</v>
          </cell>
          <cell r="C2205" t="str">
            <v>Pulpwood</v>
          </cell>
          <cell r="D2205">
            <v>82</v>
          </cell>
          <cell r="E2205">
            <v>7.2999999999999995E-2</v>
          </cell>
          <cell r="F2205">
            <v>0.121</v>
          </cell>
          <cell r="G2205">
            <v>0.38500000000000001</v>
          </cell>
          <cell r="H2205">
            <v>0.42099999999999999</v>
          </cell>
        </row>
        <row r="2206">
          <cell r="A2206" t="str">
            <v>Southeast</v>
          </cell>
          <cell r="B2206" t="str">
            <v>Hardwood</v>
          </cell>
          <cell r="C2206" t="str">
            <v>Pulpwood</v>
          </cell>
          <cell r="D2206">
            <v>83</v>
          </cell>
          <cell r="E2206">
            <v>7.2999999999999995E-2</v>
          </cell>
          <cell r="F2206">
            <v>0.122</v>
          </cell>
          <cell r="G2206">
            <v>0.38500000000000001</v>
          </cell>
          <cell r="H2206">
            <v>0.42099999999999999</v>
          </cell>
        </row>
        <row r="2207">
          <cell r="A2207" t="str">
            <v>Southeast</v>
          </cell>
          <cell r="B2207" t="str">
            <v>Hardwood</v>
          </cell>
          <cell r="C2207" t="str">
            <v>Pulpwood</v>
          </cell>
          <cell r="D2207">
            <v>84</v>
          </cell>
          <cell r="E2207">
            <v>7.1999999999999995E-2</v>
          </cell>
          <cell r="F2207">
            <v>0.122</v>
          </cell>
          <cell r="G2207">
            <v>0.38500000000000001</v>
          </cell>
          <cell r="H2207">
            <v>0.42199999999999999</v>
          </cell>
        </row>
        <row r="2208">
          <cell r="A2208" t="str">
            <v>Southeast</v>
          </cell>
          <cell r="B2208" t="str">
            <v>Hardwood</v>
          </cell>
          <cell r="C2208" t="str">
            <v>Pulpwood</v>
          </cell>
          <cell r="D2208">
            <v>85</v>
          </cell>
          <cell r="E2208">
            <v>7.0999999999999994E-2</v>
          </cell>
          <cell r="F2208">
            <v>0.122</v>
          </cell>
          <cell r="G2208">
            <v>0.38500000000000001</v>
          </cell>
          <cell r="H2208">
            <v>0.42199999999999999</v>
          </cell>
        </row>
        <row r="2209">
          <cell r="A2209" t="str">
            <v>Southeast</v>
          </cell>
          <cell r="B2209" t="str">
            <v>Hardwood</v>
          </cell>
          <cell r="C2209" t="str">
            <v>Pulpwood</v>
          </cell>
          <cell r="D2209">
            <v>86</v>
          </cell>
          <cell r="E2209">
            <v>7.0999999999999994E-2</v>
          </cell>
          <cell r="F2209">
            <v>0.122</v>
          </cell>
          <cell r="G2209">
            <v>0.38500000000000001</v>
          </cell>
          <cell r="H2209">
            <v>0.42199999999999999</v>
          </cell>
        </row>
        <row r="2210">
          <cell r="A2210" t="str">
            <v>Southeast</v>
          </cell>
          <cell r="B2210" t="str">
            <v>Hardwood</v>
          </cell>
          <cell r="C2210" t="str">
            <v>Pulpwood</v>
          </cell>
          <cell r="D2210">
            <v>87</v>
          </cell>
          <cell r="E2210">
            <v>7.0000000000000007E-2</v>
          </cell>
          <cell r="F2210">
            <v>0.122</v>
          </cell>
          <cell r="G2210">
            <v>0.38500000000000001</v>
          </cell>
          <cell r="H2210">
            <v>0.42299999999999999</v>
          </cell>
        </row>
        <row r="2211">
          <cell r="A2211" t="str">
            <v>Southeast</v>
          </cell>
          <cell r="B2211" t="str">
            <v>Hardwood</v>
          </cell>
          <cell r="C2211" t="str">
            <v>Pulpwood</v>
          </cell>
          <cell r="D2211">
            <v>88</v>
          </cell>
          <cell r="E2211">
            <v>7.0000000000000007E-2</v>
          </cell>
          <cell r="F2211">
            <v>0.123</v>
          </cell>
          <cell r="G2211">
            <v>0.38500000000000001</v>
          </cell>
          <cell r="H2211">
            <v>0.42299999999999999</v>
          </cell>
        </row>
        <row r="2212">
          <cell r="A2212" t="str">
            <v>Southeast</v>
          </cell>
          <cell r="B2212" t="str">
            <v>Hardwood</v>
          </cell>
          <cell r="C2212" t="str">
            <v>Pulpwood</v>
          </cell>
          <cell r="D2212">
            <v>89</v>
          </cell>
          <cell r="E2212">
            <v>6.9000000000000006E-2</v>
          </cell>
          <cell r="F2212">
            <v>0.123</v>
          </cell>
          <cell r="G2212">
            <v>0.38500000000000001</v>
          </cell>
          <cell r="H2212">
            <v>0.42399999999999999</v>
          </cell>
        </row>
        <row r="2213">
          <cell r="A2213" t="str">
            <v>Southeast</v>
          </cell>
          <cell r="B2213" t="str">
            <v>Hardwood</v>
          </cell>
          <cell r="C2213" t="str">
            <v>Pulpwood</v>
          </cell>
          <cell r="D2213">
            <v>90</v>
          </cell>
          <cell r="E2213">
            <v>6.8000000000000005E-2</v>
          </cell>
          <cell r="F2213">
            <v>0.123</v>
          </cell>
          <cell r="G2213">
            <v>0.38500000000000001</v>
          </cell>
          <cell r="H2213">
            <v>0.42399999999999999</v>
          </cell>
        </row>
        <row r="2214">
          <cell r="A2214" t="str">
            <v>Southeast</v>
          </cell>
          <cell r="B2214" t="str">
            <v>Hardwood</v>
          </cell>
          <cell r="C2214" t="str">
            <v>Pulpwood</v>
          </cell>
          <cell r="D2214">
            <v>91</v>
          </cell>
          <cell r="E2214">
            <v>6.8000000000000005E-2</v>
          </cell>
          <cell r="F2214">
            <v>0.123</v>
          </cell>
          <cell r="G2214">
            <v>0.38500000000000001</v>
          </cell>
          <cell r="H2214">
            <v>0.42399999999999999</v>
          </cell>
        </row>
        <row r="2215">
          <cell r="A2215" t="str">
            <v>Southeast</v>
          </cell>
          <cell r="B2215" t="str">
            <v>Hardwood</v>
          </cell>
          <cell r="C2215" t="str">
            <v>Pulpwood</v>
          </cell>
          <cell r="D2215">
            <v>92</v>
          </cell>
          <cell r="E2215">
            <v>6.7000000000000004E-2</v>
          </cell>
          <cell r="F2215">
            <v>0.123</v>
          </cell>
          <cell r="G2215">
            <v>0.38500000000000001</v>
          </cell>
          <cell r="H2215">
            <v>0.42499999999999999</v>
          </cell>
        </row>
        <row r="2216">
          <cell r="A2216" t="str">
            <v>Southeast</v>
          </cell>
          <cell r="B2216" t="str">
            <v>Hardwood</v>
          </cell>
          <cell r="C2216" t="str">
            <v>Pulpwood</v>
          </cell>
          <cell r="D2216">
            <v>93</v>
          </cell>
          <cell r="E2216">
            <v>6.7000000000000004E-2</v>
          </cell>
          <cell r="F2216">
            <v>0.124</v>
          </cell>
          <cell r="G2216">
            <v>0.38500000000000001</v>
          </cell>
          <cell r="H2216">
            <v>0.42499999999999999</v>
          </cell>
        </row>
        <row r="2217">
          <cell r="A2217" t="str">
            <v>Southeast</v>
          </cell>
          <cell r="B2217" t="str">
            <v>Hardwood</v>
          </cell>
          <cell r="C2217" t="str">
            <v>Pulpwood</v>
          </cell>
          <cell r="D2217">
            <v>94</v>
          </cell>
          <cell r="E2217">
            <v>6.6000000000000003E-2</v>
          </cell>
          <cell r="F2217">
            <v>0.124</v>
          </cell>
          <cell r="G2217">
            <v>0.38500000000000001</v>
          </cell>
          <cell r="H2217">
            <v>0.42499999999999999</v>
          </cell>
        </row>
        <row r="2218">
          <cell r="A2218" t="str">
            <v>Southeast</v>
          </cell>
          <cell r="B2218" t="str">
            <v>Hardwood</v>
          </cell>
          <cell r="C2218" t="str">
            <v>Pulpwood</v>
          </cell>
          <cell r="D2218">
            <v>95</v>
          </cell>
          <cell r="E2218">
            <v>6.6000000000000003E-2</v>
          </cell>
          <cell r="F2218">
            <v>0.124</v>
          </cell>
          <cell r="G2218">
            <v>0.38500000000000001</v>
          </cell>
          <cell r="H2218">
            <v>0.42599999999999999</v>
          </cell>
        </row>
        <row r="2219">
          <cell r="A2219" t="str">
            <v>Southeast</v>
          </cell>
          <cell r="B2219" t="str">
            <v>Hardwood</v>
          </cell>
          <cell r="C2219" t="str">
            <v>Pulpwood</v>
          </cell>
          <cell r="D2219">
            <v>96</v>
          </cell>
          <cell r="E2219">
            <v>6.5000000000000002E-2</v>
          </cell>
          <cell r="F2219">
            <v>0.124</v>
          </cell>
          <cell r="G2219">
            <v>0.38500000000000001</v>
          </cell>
          <cell r="H2219">
            <v>0.42599999999999999</v>
          </cell>
        </row>
        <row r="2220">
          <cell r="A2220" t="str">
            <v>Southeast</v>
          </cell>
          <cell r="B2220" t="str">
            <v>Hardwood</v>
          </cell>
          <cell r="C2220" t="str">
            <v>Pulpwood</v>
          </cell>
          <cell r="D2220">
            <v>97</v>
          </cell>
          <cell r="E2220">
            <v>6.5000000000000002E-2</v>
          </cell>
          <cell r="F2220">
            <v>0.124</v>
          </cell>
          <cell r="G2220">
            <v>0.38500000000000001</v>
          </cell>
          <cell r="H2220">
            <v>0.42599999999999999</v>
          </cell>
        </row>
        <row r="2221">
          <cell r="A2221" t="str">
            <v>Southeast</v>
          </cell>
          <cell r="B2221" t="str">
            <v>Hardwood</v>
          </cell>
          <cell r="C2221" t="str">
            <v>Pulpwood</v>
          </cell>
          <cell r="D2221">
            <v>98</v>
          </cell>
          <cell r="E2221">
            <v>6.4000000000000001E-2</v>
          </cell>
          <cell r="F2221">
            <v>0.125</v>
          </cell>
          <cell r="G2221">
            <v>0.38500000000000001</v>
          </cell>
          <cell r="H2221">
            <v>0.42699999999999999</v>
          </cell>
        </row>
        <row r="2222">
          <cell r="A2222" t="str">
            <v>Southeast</v>
          </cell>
          <cell r="B2222" t="str">
            <v>Hardwood</v>
          </cell>
          <cell r="C2222" t="str">
            <v>Pulpwood</v>
          </cell>
          <cell r="D2222">
            <v>99</v>
          </cell>
          <cell r="E2222">
            <v>6.3E-2</v>
          </cell>
          <cell r="F2222">
            <v>0.125</v>
          </cell>
          <cell r="G2222">
            <v>0.38500000000000001</v>
          </cell>
          <cell r="H2222">
            <v>0.42699999999999999</v>
          </cell>
        </row>
        <row r="2223">
          <cell r="A2223" t="str">
            <v>Southeast</v>
          </cell>
          <cell r="B2223" t="str">
            <v>Hardwood</v>
          </cell>
          <cell r="C2223" t="str">
            <v>Pulpwood</v>
          </cell>
          <cell r="D2223">
            <v>100</v>
          </cell>
          <cell r="E2223">
            <v>6.3E-2</v>
          </cell>
          <cell r="F2223">
            <v>0.125</v>
          </cell>
          <cell r="G2223">
            <v>0.38500000000000001</v>
          </cell>
          <cell r="H2223">
            <v>0.42699999999999999</v>
          </cell>
        </row>
        <row r="2224">
          <cell r="A2224" t="str">
            <v>West</v>
          </cell>
          <cell r="B2224" t="str">
            <v>Hardwood</v>
          </cell>
          <cell r="C2224" t="str">
            <v>All</v>
          </cell>
          <cell r="D2224">
            <v>0</v>
          </cell>
          <cell r="E2224">
            <v>0.56799999999999995</v>
          </cell>
          <cell r="F2224">
            <v>0</v>
          </cell>
          <cell r="G2224">
            <v>0.25600000000000001</v>
          </cell>
          <cell r="H2224">
            <v>0.17699999999999999</v>
          </cell>
        </row>
        <row r="2225">
          <cell r="A2225" t="str">
            <v>West</v>
          </cell>
          <cell r="B2225" t="str">
            <v>Hardwood</v>
          </cell>
          <cell r="C2225" t="str">
            <v>All</v>
          </cell>
          <cell r="D2225">
            <v>1</v>
          </cell>
          <cell r="E2225">
            <v>0.52900000000000003</v>
          </cell>
          <cell r="F2225">
            <v>1.7999999999999999E-2</v>
          </cell>
          <cell r="G2225">
            <v>0.26700000000000002</v>
          </cell>
          <cell r="H2225">
            <v>0.186</v>
          </cell>
        </row>
        <row r="2226">
          <cell r="A2226" t="str">
            <v>West</v>
          </cell>
          <cell r="B2226" t="str">
            <v>Hardwood</v>
          </cell>
          <cell r="C2226" t="str">
            <v>All</v>
          </cell>
          <cell r="D2226">
            <v>2</v>
          </cell>
          <cell r="E2226">
            <v>0.49399999999999999</v>
          </cell>
          <cell r="F2226">
            <v>3.4000000000000002E-2</v>
          </cell>
          <cell r="G2226">
            <v>0.27700000000000002</v>
          </cell>
          <cell r="H2226">
            <v>0.19500000000000001</v>
          </cell>
        </row>
        <row r="2227">
          <cell r="A2227" t="str">
            <v>West</v>
          </cell>
          <cell r="B2227" t="str">
            <v>Hardwood</v>
          </cell>
          <cell r="C2227" t="str">
            <v>All</v>
          </cell>
          <cell r="D2227">
            <v>3</v>
          </cell>
          <cell r="E2227">
            <v>0.46400000000000002</v>
          </cell>
          <cell r="F2227">
            <v>4.8000000000000001E-2</v>
          </cell>
          <cell r="G2227">
            <v>0.28599999999999998</v>
          </cell>
          <cell r="H2227">
            <v>0.20200000000000001</v>
          </cell>
        </row>
        <row r="2228">
          <cell r="A2228" t="str">
            <v>West</v>
          </cell>
          <cell r="B2228" t="str">
            <v>Hardwood</v>
          </cell>
          <cell r="C2228" t="str">
            <v>All</v>
          </cell>
          <cell r="D2228">
            <v>4</v>
          </cell>
          <cell r="E2228">
            <v>0.437</v>
          </cell>
          <cell r="F2228">
            <v>6.0999999999999999E-2</v>
          </cell>
          <cell r="G2228">
            <v>0.29399999999999998</v>
          </cell>
          <cell r="H2228">
            <v>0.20799999999999999</v>
          </cell>
        </row>
        <row r="2229">
          <cell r="A2229" t="str">
            <v>West</v>
          </cell>
          <cell r="B2229" t="str">
            <v>Hardwood</v>
          </cell>
          <cell r="C2229" t="str">
            <v>All</v>
          </cell>
          <cell r="D2229">
            <v>5</v>
          </cell>
          <cell r="E2229">
            <v>0.41199999999999998</v>
          </cell>
          <cell r="F2229">
            <v>7.2999999999999995E-2</v>
          </cell>
          <cell r="G2229">
            <v>0.30099999999999999</v>
          </cell>
          <cell r="H2229">
            <v>0.214</v>
          </cell>
        </row>
        <row r="2230">
          <cell r="A2230" t="str">
            <v>West</v>
          </cell>
          <cell r="B2230" t="str">
            <v>Hardwood</v>
          </cell>
          <cell r="C2230" t="str">
            <v>All</v>
          </cell>
          <cell r="D2230">
            <v>6</v>
          </cell>
          <cell r="E2230">
            <v>0.39</v>
          </cell>
          <cell r="F2230">
            <v>8.3000000000000004E-2</v>
          </cell>
          <cell r="G2230">
            <v>0.308</v>
          </cell>
          <cell r="H2230">
            <v>0.22</v>
          </cell>
        </row>
        <row r="2231">
          <cell r="A2231" t="str">
            <v>West</v>
          </cell>
          <cell r="B2231" t="str">
            <v>Hardwood</v>
          </cell>
          <cell r="C2231" t="str">
            <v>All</v>
          </cell>
          <cell r="D2231">
            <v>7</v>
          </cell>
          <cell r="E2231">
            <v>0.36899999999999999</v>
          </cell>
          <cell r="F2231">
            <v>9.1999999999999998E-2</v>
          </cell>
          <cell r="G2231">
            <v>0.314</v>
          </cell>
          <cell r="H2231">
            <v>0.22500000000000001</v>
          </cell>
        </row>
        <row r="2232">
          <cell r="A2232" t="str">
            <v>West</v>
          </cell>
          <cell r="B2232" t="str">
            <v>Hardwood</v>
          </cell>
          <cell r="C2232" t="str">
            <v>All</v>
          </cell>
          <cell r="D2232">
            <v>8</v>
          </cell>
          <cell r="E2232">
            <v>0.35</v>
          </cell>
          <cell r="F2232">
            <v>0.10100000000000001</v>
          </cell>
          <cell r="G2232">
            <v>0.31900000000000001</v>
          </cell>
          <cell r="H2232">
            <v>0.23</v>
          </cell>
        </row>
        <row r="2233">
          <cell r="A2233" t="str">
            <v>West</v>
          </cell>
          <cell r="B2233" t="str">
            <v>Hardwood</v>
          </cell>
          <cell r="C2233" t="str">
            <v>All</v>
          </cell>
          <cell r="D2233">
            <v>9</v>
          </cell>
          <cell r="E2233">
            <v>0.33200000000000002</v>
          </cell>
          <cell r="F2233">
            <v>0.109</v>
          </cell>
          <cell r="G2233">
            <v>0.32500000000000001</v>
          </cell>
          <cell r="H2233">
            <v>0.23400000000000001</v>
          </cell>
        </row>
        <row r="2234">
          <cell r="A2234" t="str">
            <v>West</v>
          </cell>
          <cell r="B2234" t="str">
            <v>Hardwood</v>
          </cell>
          <cell r="C2234" t="str">
            <v>All</v>
          </cell>
          <cell r="D2234">
            <v>10</v>
          </cell>
          <cell r="E2234">
            <v>0.316</v>
          </cell>
          <cell r="F2234">
            <v>0.11600000000000001</v>
          </cell>
          <cell r="G2234">
            <v>0.33</v>
          </cell>
          <cell r="H2234">
            <v>0.23899999999999999</v>
          </cell>
        </row>
        <row r="2235">
          <cell r="A2235" t="str">
            <v>West</v>
          </cell>
          <cell r="B2235" t="str">
            <v>Hardwood</v>
          </cell>
          <cell r="C2235" t="str">
            <v>All</v>
          </cell>
          <cell r="D2235">
            <v>11</v>
          </cell>
          <cell r="E2235">
            <v>0.30099999999999999</v>
          </cell>
          <cell r="F2235">
            <v>0.123</v>
          </cell>
          <cell r="G2235">
            <v>0.33400000000000002</v>
          </cell>
          <cell r="H2235">
            <v>0.24199999999999999</v>
          </cell>
        </row>
        <row r="2236">
          <cell r="A2236" t="str">
            <v>West</v>
          </cell>
          <cell r="B2236" t="str">
            <v>Hardwood</v>
          </cell>
          <cell r="C2236" t="str">
            <v>All</v>
          </cell>
          <cell r="D2236">
            <v>12</v>
          </cell>
          <cell r="E2236">
            <v>0.28799999999999998</v>
          </cell>
          <cell r="F2236">
            <v>0.129</v>
          </cell>
          <cell r="G2236">
            <v>0.33800000000000002</v>
          </cell>
          <cell r="H2236">
            <v>0.246</v>
          </cell>
        </row>
        <row r="2237">
          <cell r="A2237" t="str">
            <v>West</v>
          </cell>
          <cell r="B2237" t="str">
            <v>Hardwood</v>
          </cell>
          <cell r="C2237" t="str">
            <v>All</v>
          </cell>
          <cell r="D2237">
            <v>13</v>
          </cell>
          <cell r="E2237">
            <v>0.27600000000000002</v>
          </cell>
          <cell r="F2237">
            <v>0.13400000000000001</v>
          </cell>
          <cell r="G2237">
            <v>0.34100000000000003</v>
          </cell>
          <cell r="H2237">
            <v>0.249</v>
          </cell>
        </row>
        <row r="2238">
          <cell r="A2238" t="str">
            <v>West</v>
          </cell>
          <cell r="B2238" t="str">
            <v>Hardwood</v>
          </cell>
          <cell r="C2238" t="str">
            <v>All</v>
          </cell>
          <cell r="D2238">
            <v>14</v>
          </cell>
          <cell r="E2238">
            <v>0.26600000000000001</v>
          </cell>
          <cell r="F2238">
            <v>0.13800000000000001</v>
          </cell>
          <cell r="G2238">
            <v>0.34399999999999997</v>
          </cell>
          <cell r="H2238">
            <v>0.252</v>
          </cell>
        </row>
        <row r="2239">
          <cell r="A2239" t="str">
            <v>West</v>
          </cell>
          <cell r="B2239" t="str">
            <v>Hardwood</v>
          </cell>
          <cell r="C2239" t="str">
            <v>All</v>
          </cell>
          <cell r="D2239">
            <v>15</v>
          </cell>
          <cell r="E2239">
            <v>0.25600000000000001</v>
          </cell>
          <cell r="F2239">
            <v>0.14299999999999999</v>
          </cell>
          <cell r="G2239">
            <v>0.34699999999999998</v>
          </cell>
          <cell r="H2239">
            <v>0.255</v>
          </cell>
        </row>
        <row r="2240">
          <cell r="A2240" t="str">
            <v>West</v>
          </cell>
          <cell r="B2240" t="str">
            <v>Hardwood</v>
          </cell>
          <cell r="C2240" t="str">
            <v>All</v>
          </cell>
          <cell r="D2240">
            <v>16</v>
          </cell>
          <cell r="E2240">
            <v>0.247</v>
          </cell>
          <cell r="F2240">
            <v>0.14599999999999999</v>
          </cell>
          <cell r="G2240">
            <v>0.35</v>
          </cell>
          <cell r="H2240">
            <v>0.25700000000000001</v>
          </cell>
        </row>
        <row r="2241">
          <cell r="A2241" t="str">
            <v>West</v>
          </cell>
          <cell r="B2241" t="str">
            <v>Hardwood</v>
          </cell>
          <cell r="C2241" t="str">
            <v>All</v>
          </cell>
          <cell r="D2241">
            <v>17</v>
          </cell>
          <cell r="E2241">
            <v>0.23899999999999999</v>
          </cell>
          <cell r="F2241">
            <v>0.15</v>
          </cell>
          <cell r="G2241">
            <v>0.35199999999999998</v>
          </cell>
          <cell r="H2241">
            <v>0.25900000000000001</v>
          </cell>
        </row>
        <row r="2242">
          <cell r="A2242" t="str">
            <v>West</v>
          </cell>
          <cell r="B2242" t="str">
            <v>Hardwood</v>
          </cell>
          <cell r="C2242" t="str">
            <v>All</v>
          </cell>
          <cell r="D2242">
            <v>18</v>
          </cell>
          <cell r="E2242">
            <v>0.23100000000000001</v>
          </cell>
          <cell r="F2242">
            <v>0.153</v>
          </cell>
          <cell r="G2242">
            <v>0.35399999999999998</v>
          </cell>
          <cell r="H2242">
            <v>0.26200000000000001</v>
          </cell>
        </row>
        <row r="2243">
          <cell r="A2243" t="str">
            <v>West</v>
          </cell>
          <cell r="B2243" t="str">
            <v>Hardwood</v>
          </cell>
          <cell r="C2243" t="str">
            <v>All</v>
          </cell>
          <cell r="D2243">
            <v>19</v>
          </cell>
          <cell r="E2243">
            <v>0.224</v>
          </cell>
          <cell r="F2243">
            <v>0.156</v>
          </cell>
          <cell r="G2243">
            <v>0.35599999999999998</v>
          </cell>
          <cell r="H2243">
            <v>0.26400000000000001</v>
          </cell>
        </row>
        <row r="2244">
          <cell r="A2244" t="str">
            <v>West</v>
          </cell>
          <cell r="B2244" t="str">
            <v>Hardwood</v>
          </cell>
          <cell r="C2244" t="str">
            <v>All</v>
          </cell>
          <cell r="D2244">
            <v>20</v>
          </cell>
          <cell r="E2244">
            <v>0.217</v>
          </cell>
          <cell r="F2244">
            <v>0.159</v>
          </cell>
          <cell r="G2244">
            <v>0.35799999999999998</v>
          </cell>
          <cell r="H2244">
            <v>0.26600000000000001</v>
          </cell>
        </row>
        <row r="2245">
          <cell r="A2245" t="str">
            <v>West</v>
          </cell>
          <cell r="B2245" t="str">
            <v>Hardwood</v>
          </cell>
          <cell r="C2245" t="str">
            <v>All</v>
          </cell>
          <cell r="D2245">
            <v>21</v>
          </cell>
          <cell r="E2245">
            <v>0.21</v>
          </cell>
          <cell r="F2245">
            <v>0.16200000000000001</v>
          </cell>
          <cell r="G2245">
            <v>0.36</v>
          </cell>
          <cell r="H2245">
            <v>0.26800000000000002</v>
          </cell>
        </row>
        <row r="2246">
          <cell r="A2246" t="str">
            <v>West</v>
          </cell>
          <cell r="B2246" t="str">
            <v>Hardwood</v>
          </cell>
          <cell r="C2246" t="str">
            <v>All</v>
          </cell>
          <cell r="D2246">
            <v>22</v>
          </cell>
          <cell r="E2246">
            <v>0.20399999999999999</v>
          </cell>
          <cell r="F2246">
            <v>0.16400000000000001</v>
          </cell>
          <cell r="G2246">
            <v>0.36199999999999999</v>
          </cell>
          <cell r="H2246">
            <v>0.27</v>
          </cell>
        </row>
        <row r="2247">
          <cell r="A2247" t="str">
            <v>West</v>
          </cell>
          <cell r="B2247" t="str">
            <v>Hardwood</v>
          </cell>
          <cell r="C2247" t="str">
            <v>All</v>
          </cell>
          <cell r="D2247">
            <v>23</v>
          </cell>
          <cell r="E2247">
            <v>0.19800000000000001</v>
          </cell>
          <cell r="F2247">
            <v>0.16600000000000001</v>
          </cell>
          <cell r="G2247">
            <v>0.36399999999999999</v>
          </cell>
          <cell r="H2247">
            <v>0.27200000000000002</v>
          </cell>
        </row>
        <row r="2248">
          <cell r="A2248" t="str">
            <v>West</v>
          </cell>
          <cell r="B2248" t="str">
            <v>Hardwood</v>
          </cell>
          <cell r="C2248" t="str">
            <v>All</v>
          </cell>
          <cell r="D2248">
            <v>24</v>
          </cell>
          <cell r="E2248">
            <v>0.193</v>
          </cell>
          <cell r="F2248">
            <v>0.16900000000000001</v>
          </cell>
          <cell r="G2248">
            <v>0.36499999999999999</v>
          </cell>
          <cell r="H2248">
            <v>0.27300000000000002</v>
          </cell>
        </row>
        <row r="2249">
          <cell r="A2249" t="str">
            <v>West</v>
          </cell>
          <cell r="B2249" t="str">
            <v>Hardwood</v>
          </cell>
          <cell r="C2249" t="str">
            <v>All</v>
          </cell>
          <cell r="D2249">
            <v>25</v>
          </cell>
          <cell r="E2249">
            <v>0.188</v>
          </cell>
          <cell r="F2249">
            <v>0.17100000000000001</v>
          </cell>
          <cell r="G2249">
            <v>0.36699999999999999</v>
          </cell>
          <cell r="H2249">
            <v>0.27500000000000002</v>
          </cell>
        </row>
        <row r="2250">
          <cell r="A2250" t="str">
            <v>West</v>
          </cell>
          <cell r="B2250" t="str">
            <v>Hardwood</v>
          </cell>
          <cell r="C2250" t="str">
            <v>All</v>
          </cell>
          <cell r="D2250">
            <v>26</v>
          </cell>
          <cell r="E2250">
            <v>0.183</v>
          </cell>
          <cell r="F2250">
            <v>0.17299999999999999</v>
          </cell>
          <cell r="G2250">
            <v>0.36799999999999999</v>
          </cell>
          <cell r="H2250">
            <v>0.27700000000000002</v>
          </cell>
        </row>
        <row r="2251">
          <cell r="A2251" t="str">
            <v>West</v>
          </cell>
          <cell r="B2251" t="str">
            <v>Hardwood</v>
          </cell>
          <cell r="C2251" t="str">
            <v>All</v>
          </cell>
          <cell r="D2251">
            <v>27</v>
          </cell>
          <cell r="E2251">
            <v>0.17799999999999999</v>
          </cell>
          <cell r="F2251">
            <v>0.17399999999999999</v>
          </cell>
          <cell r="G2251">
            <v>0.37</v>
          </cell>
          <cell r="H2251">
            <v>0.27800000000000002</v>
          </cell>
        </row>
        <row r="2252">
          <cell r="A2252" t="str">
            <v>West</v>
          </cell>
          <cell r="B2252" t="str">
            <v>Hardwood</v>
          </cell>
          <cell r="C2252" t="str">
            <v>All</v>
          </cell>
          <cell r="D2252">
            <v>28</v>
          </cell>
          <cell r="E2252">
            <v>0.17299999999999999</v>
          </cell>
          <cell r="F2252">
            <v>0.17599999999999999</v>
          </cell>
          <cell r="G2252">
            <v>0.371</v>
          </cell>
          <cell r="H2252">
            <v>0.28000000000000003</v>
          </cell>
        </row>
        <row r="2253">
          <cell r="A2253" t="str">
            <v>West</v>
          </cell>
          <cell r="B2253" t="str">
            <v>Hardwood</v>
          </cell>
          <cell r="C2253" t="str">
            <v>All</v>
          </cell>
          <cell r="D2253">
            <v>29</v>
          </cell>
          <cell r="E2253">
            <v>0.16900000000000001</v>
          </cell>
          <cell r="F2253">
            <v>0.17799999999999999</v>
          </cell>
          <cell r="G2253">
            <v>0.372</v>
          </cell>
          <cell r="H2253">
            <v>0.28100000000000003</v>
          </cell>
        </row>
        <row r="2254">
          <cell r="A2254" t="str">
            <v>West</v>
          </cell>
          <cell r="B2254" t="str">
            <v>Hardwood</v>
          </cell>
          <cell r="C2254" t="str">
            <v>All</v>
          </cell>
          <cell r="D2254">
            <v>30</v>
          </cell>
          <cell r="E2254">
            <v>0.16500000000000001</v>
          </cell>
          <cell r="F2254">
            <v>0.17899999999999999</v>
          </cell>
          <cell r="G2254">
            <v>0.373</v>
          </cell>
          <cell r="H2254">
            <v>0.28299999999999997</v>
          </cell>
        </row>
        <row r="2255">
          <cell r="A2255" t="str">
            <v>West</v>
          </cell>
          <cell r="B2255" t="str">
            <v>Hardwood</v>
          </cell>
          <cell r="C2255" t="str">
            <v>All</v>
          </cell>
          <cell r="D2255">
            <v>31</v>
          </cell>
          <cell r="E2255">
            <v>0.161</v>
          </cell>
          <cell r="F2255">
            <v>0.18099999999999999</v>
          </cell>
          <cell r="G2255">
            <v>0.375</v>
          </cell>
          <cell r="H2255">
            <v>0.28399999999999997</v>
          </cell>
        </row>
        <row r="2256">
          <cell r="A2256" t="str">
            <v>West</v>
          </cell>
          <cell r="B2256" t="str">
            <v>Hardwood</v>
          </cell>
          <cell r="C2256" t="str">
            <v>All</v>
          </cell>
          <cell r="D2256">
            <v>32</v>
          </cell>
          <cell r="E2256">
            <v>0.157</v>
          </cell>
          <cell r="F2256">
            <v>0.182</v>
          </cell>
          <cell r="G2256">
            <v>0.376</v>
          </cell>
          <cell r="H2256">
            <v>0.28499999999999998</v>
          </cell>
        </row>
        <row r="2257">
          <cell r="A2257" t="str">
            <v>West</v>
          </cell>
          <cell r="B2257" t="str">
            <v>Hardwood</v>
          </cell>
          <cell r="C2257" t="str">
            <v>All</v>
          </cell>
          <cell r="D2257">
            <v>33</v>
          </cell>
          <cell r="E2257">
            <v>0.153</v>
          </cell>
          <cell r="F2257">
            <v>0.184</v>
          </cell>
          <cell r="G2257">
            <v>0.377</v>
          </cell>
          <cell r="H2257">
            <v>0.28699999999999998</v>
          </cell>
        </row>
        <row r="2258">
          <cell r="A2258" t="str">
            <v>West</v>
          </cell>
          <cell r="B2258" t="str">
            <v>Hardwood</v>
          </cell>
          <cell r="C2258" t="str">
            <v>All</v>
          </cell>
          <cell r="D2258">
            <v>34</v>
          </cell>
          <cell r="E2258">
            <v>0.14899999999999999</v>
          </cell>
          <cell r="F2258">
            <v>0.185</v>
          </cell>
          <cell r="G2258">
            <v>0.378</v>
          </cell>
          <cell r="H2258">
            <v>0.28799999999999998</v>
          </cell>
        </row>
        <row r="2259">
          <cell r="A2259" t="str">
            <v>West</v>
          </cell>
          <cell r="B2259" t="str">
            <v>Hardwood</v>
          </cell>
          <cell r="C2259" t="str">
            <v>All</v>
          </cell>
          <cell r="D2259">
            <v>35</v>
          </cell>
          <cell r="E2259">
            <v>0.14599999999999999</v>
          </cell>
          <cell r="F2259">
            <v>0.186</v>
          </cell>
          <cell r="G2259">
            <v>0.379</v>
          </cell>
          <cell r="H2259">
            <v>0.28899999999999998</v>
          </cell>
        </row>
        <row r="2260">
          <cell r="A2260" t="str">
            <v>West</v>
          </cell>
          <cell r="B2260" t="str">
            <v>Hardwood</v>
          </cell>
          <cell r="C2260" t="str">
            <v>All</v>
          </cell>
          <cell r="D2260">
            <v>36</v>
          </cell>
          <cell r="E2260">
            <v>0.14199999999999999</v>
          </cell>
          <cell r="F2260">
            <v>0.187</v>
          </cell>
          <cell r="G2260">
            <v>0.38</v>
          </cell>
          <cell r="H2260">
            <v>0.29099999999999998</v>
          </cell>
        </row>
        <row r="2261">
          <cell r="A2261" t="str">
            <v>West</v>
          </cell>
          <cell r="B2261" t="str">
            <v>Hardwood</v>
          </cell>
          <cell r="C2261" t="str">
            <v>All</v>
          </cell>
          <cell r="D2261">
            <v>37</v>
          </cell>
          <cell r="E2261">
            <v>0.13900000000000001</v>
          </cell>
          <cell r="F2261">
            <v>0.188</v>
          </cell>
          <cell r="G2261">
            <v>0.38100000000000001</v>
          </cell>
          <cell r="H2261">
            <v>0.29199999999999998</v>
          </cell>
        </row>
        <row r="2262">
          <cell r="A2262" t="str">
            <v>West</v>
          </cell>
          <cell r="B2262" t="str">
            <v>Hardwood</v>
          </cell>
          <cell r="C2262" t="str">
            <v>All</v>
          </cell>
          <cell r="D2262">
            <v>38</v>
          </cell>
          <cell r="E2262">
            <v>0.13600000000000001</v>
          </cell>
          <cell r="F2262">
            <v>0.19</v>
          </cell>
          <cell r="G2262">
            <v>0.38200000000000001</v>
          </cell>
          <cell r="H2262">
            <v>0.29299999999999998</v>
          </cell>
        </row>
        <row r="2263">
          <cell r="A2263" t="str">
            <v>West</v>
          </cell>
          <cell r="B2263" t="str">
            <v>Hardwood</v>
          </cell>
          <cell r="C2263" t="str">
            <v>All</v>
          </cell>
          <cell r="D2263">
            <v>39</v>
          </cell>
          <cell r="E2263">
            <v>0.13300000000000001</v>
          </cell>
          <cell r="F2263">
            <v>0.191</v>
          </cell>
          <cell r="G2263">
            <v>0.38300000000000001</v>
          </cell>
          <cell r="H2263">
            <v>0.29399999999999998</v>
          </cell>
        </row>
        <row r="2264">
          <cell r="A2264" t="str">
            <v>West</v>
          </cell>
          <cell r="B2264" t="str">
            <v>Hardwood</v>
          </cell>
          <cell r="C2264" t="str">
            <v>All</v>
          </cell>
          <cell r="D2264">
            <v>40</v>
          </cell>
          <cell r="E2264">
            <v>0.13</v>
          </cell>
          <cell r="F2264">
            <v>0.192</v>
          </cell>
          <cell r="G2264">
            <v>0.38300000000000001</v>
          </cell>
          <cell r="H2264">
            <v>0.29499999999999998</v>
          </cell>
        </row>
        <row r="2265">
          <cell r="A2265" t="str">
            <v>West</v>
          </cell>
          <cell r="B2265" t="str">
            <v>Hardwood</v>
          </cell>
          <cell r="C2265" t="str">
            <v>All</v>
          </cell>
          <cell r="D2265">
            <v>41</v>
          </cell>
          <cell r="E2265">
            <v>0.127</v>
          </cell>
          <cell r="F2265">
            <v>0.192</v>
          </cell>
          <cell r="G2265">
            <v>0.38400000000000001</v>
          </cell>
          <cell r="H2265">
            <v>0.29599999999999999</v>
          </cell>
        </row>
        <row r="2266">
          <cell r="A2266" t="str">
            <v>West</v>
          </cell>
          <cell r="B2266" t="str">
            <v>Hardwood</v>
          </cell>
          <cell r="C2266" t="str">
            <v>All</v>
          </cell>
          <cell r="D2266">
            <v>42</v>
          </cell>
          <cell r="E2266">
            <v>0.124</v>
          </cell>
          <cell r="F2266">
            <v>0.193</v>
          </cell>
          <cell r="G2266">
            <v>0.38500000000000001</v>
          </cell>
          <cell r="H2266">
            <v>0.29699999999999999</v>
          </cell>
        </row>
        <row r="2267">
          <cell r="A2267" t="str">
            <v>West</v>
          </cell>
          <cell r="B2267" t="str">
            <v>Hardwood</v>
          </cell>
          <cell r="C2267" t="str">
            <v>All</v>
          </cell>
          <cell r="D2267">
            <v>43</v>
          </cell>
          <cell r="E2267">
            <v>0.122</v>
          </cell>
          <cell r="F2267">
            <v>0.19400000000000001</v>
          </cell>
          <cell r="G2267">
            <v>0.38600000000000001</v>
          </cell>
          <cell r="H2267">
            <v>0.29799999999999999</v>
          </cell>
        </row>
        <row r="2268">
          <cell r="A2268" t="str">
            <v>West</v>
          </cell>
          <cell r="B2268" t="str">
            <v>Hardwood</v>
          </cell>
          <cell r="C2268" t="str">
            <v>All</v>
          </cell>
          <cell r="D2268">
            <v>44</v>
          </cell>
          <cell r="E2268">
            <v>0.11899999999999999</v>
          </cell>
          <cell r="F2268">
            <v>0.19500000000000001</v>
          </cell>
          <cell r="G2268">
            <v>0.38600000000000001</v>
          </cell>
          <cell r="H2268">
            <v>0.29899999999999999</v>
          </cell>
        </row>
        <row r="2269">
          <cell r="A2269" t="str">
            <v>West</v>
          </cell>
          <cell r="B2269" t="str">
            <v>Hardwood</v>
          </cell>
          <cell r="C2269" t="str">
            <v>All</v>
          </cell>
          <cell r="D2269">
            <v>45</v>
          </cell>
          <cell r="E2269">
            <v>0.11600000000000001</v>
          </cell>
          <cell r="F2269">
            <v>0.19600000000000001</v>
          </cell>
          <cell r="G2269">
            <v>0.38700000000000001</v>
          </cell>
          <cell r="H2269">
            <v>0.3</v>
          </cell>
        </row>
        <row r="2270">
          <cell r="A2270" t="str">
            <v>West</v>
          </cell>
          <cell r="B2270" t="str">
            <v>Hardwood</v>
          </cell>
          <cell r="C2270" t="str">
            <v>All</v>
          </cell>
          <cell r="D2270">
            <v>46</v>
          </cell>
          <cell r="E2270">
            <v>0.114</v>
          </cell>
          <cell r="F2270">
            <v>0.19700000000000001</v>
          </cell>
          <cell r="G2270">
            <v>0.38800000000000001</v>
          </cell>
          <cell r="H2270">
            <v>0.30099999999999999</v>
          </cell>
        </row>
        <row r="2271">
          <cell r="A2271" t="str">
            <v>West</v>
          </cell>
          <cell r="B2271" t="str">
            <v>Hardwood</v>
          </cell>
          <cell r="C2271" t="str">
            <v>All</v>
          </cell>
          <cell r="D2271">
            <v>47</v>
          </cell>
          <cell r="E2271">
            <v>0.112</v>
          </cell>
          <cell r="F2271">
            <v>0.19700000000000001</v>
          </cell>
          <cell r="G2271">
            <v>0.38800000000000001</v>
          </cell>
          <cell r="H2271">
            <v>0.30199999999999999</v>
          </cell>
        </row>
        <row r="2272">
          <cell r="A2272" t="str">
            <v>West</v>
          </cell>
          <cell r="B2272" t="str">
            <v>Hardwood</v>
          </cell>
          <cell r="C2272" t="str">
            <v>All</v>
          </cell>
          <cell r="D2272">
            <v>48</v>
          </cell>
          <cell r="E2272">
            <v>0.109</v>
          </cell>
          <cell r="F2272">
            <v>0.19800000000000001</v>
          </cell>
          <cell r="G2272">
            <v>0.38900000000000001</v>
          </cell>
          <cell r="H2272">
            <v>0.30299999999999999</v>
          </cell>
        </row>
        <row r="2273">
          <cell r="A2273" t="str">
            <v>West</v>
          </cell>
          <cell r="B2273" t="str">
            <v>Hardwood</v>
          </cell>
          <cell r="C2273" t="str">
            <v>All</v>
          </cell>
          <cell r="D2273">
            <v>49</v>
          </cell>
          <cell r="E2273">
            <v>0.107</v>
          </cell>
          <cell r="F2273">
            <v>0.19900000000000001</v>
          </cell>
          <cell r="G2273">
            <v>0.39</v>
          </cell>
          <cell r="H2273">
            <v>0.30399999999999999</v>
          </cell>
        </row>
        <row r="2274">
          <cell r="A2274" t="str">
            <v>West</v>
          </cell>
          <cell r="B2274" t="str">
            <v>Hardwood</v>
          </cell>
          <cell r="C2274" t="str">
            <v>All</v>
          </cell>
          <cell r="D2274">
            <v>50</v>
          </cell>
          <cell r="E2274">
            <v>0.105</v>
          </cell>
          <cell r="F2274">
            <v>0.2</v>
          </cell>
          <cell r="G2274">
            <v>0.39</v>
          </cell>
          <cell r="H2274">
            <v>0.30499999999999999</v>
          </cell>
        </row>
        <row r="2275">
          <cell r="A2275" t="str">
            <v>West</v>
          </cell>
          <cell r="B2275" t="str">
            <v>Hardwood</v>
          </cell>
          <cell r="C2275" t="str">
            <v>All</v>
          </cell>
          <cell r="D2275">
            <v>51</v>
          </cell>
          <cell r="E2275">
            <v>0.10299999999999999</v>
          </cell>
          <cell r="F2275">
            <v>0.2</v>
          </cell>
          <cell r="G2275">
            <v>0.39100000000000001</v>
          </cell>
          <cell r="H2275">
            <v>0.30599999999999999</v>
          </cell>
        </row>
        <row r="2276">
          <cell r="A2276" t="str">
            <v>West</v>
          </cell>
          <cell r="B2276" t="str">
            <v>Hardwood</v>
          </cell>
          <cell r="C2276" t="str">
            <v>All</v>
          </cell>
          <cell r="D2276">
            <v>52</v>
          </cell>
          <cell r="E2276">
            <v>0.10100000000000001</v>
          </cell>
          <cell r="F2276">
            <v>0.20100000000000001</v>
          </cell>
          <cell r="G2276">
            <v>0.39100000000000001</v>
          </cell>
          <cell r="H2276">
            <v>0.307</v>
          </cell>
        </row>
        <row r="2277">
          <cell r="A2277" t="str">
            <v>West</v>
          </cell>
          <cell r="B2277" t="str">
            <v>Hardwood</v>
          </cell>
          <cell r="C2277" t="str">
            <v>All</v>
          </cell>
          <cell r="D2277">
            <v>53</v>
          </cell>
          <cell r="E2277">
            <v>9.9000000000000005E-2</v>
          </cell>
          <cell r="F2277">
            <v>0.20200000000000001</v>
          </cell>
          <cell r="G2277">
            <v>0.39200000000000002</v>
          </cell>
          <cell r="H2277">
            <v>0.308</v>
          </cell>
        </row>
        <row r="2278">
          <cell r="A2278" t="str">
            <v>West</v>
          </cell>
          <cell r="B2278" t="str">
            <v>Hardwood</v>
          </cell>
          <cell r="C2278" t="str">
            <v>All</v>
          </cell>
          <cell r="D2278">
            <v>54</v>
          </cell>
          <cell r="E2278">
            <v>9.7000000000000003E-2</v>
          </cell>
          <cell r="F2278">
            <v>0.20200000000000001</v>
          </cell>
          <cell r="G2278">
            <v>0.39200000000000002</v>
          </cell>
          <cell r="H2278">
            <v>0.308</v>
          </cell>
        </row>
        <row r="2279">
          <cell r="A2279" t="str">
            <v>West</v>
          </cell>
          <cell r="B2279" t="str">
            <v>Hardwood</v>
          </cell>
          <cell r="C2279" t="str">
            <v>All</v>
          </cell>
          <cell r="D2279">
            <v>55</v>
          </cell>
          <cell r="E2279">
            <v>9.5000000000000001E-2</v>
          </cell>
          <cell r="F2279">
            <v>0.20300000000000001</v>
          </cell>
          <cell r="G2279">
            <v>0.39300000000000002</v>
          </cell>
          <cell r="H2279">
            <v>0.309</v>
          </cell>
        </row>
        <row r="2280">
          <cell r="A2280" t="str">
            <v>West</v>
          </cell>
          <cell r="B2280" t="str">
            <v>Hardwood</v>
          </cell>
          <cell r="C2280" t="str">
            <v>All</v>
          </cell>
          <cell r="D2280">
            <v>56</v>
          </cell>
          <cell r="E2280">
            <v>9.4E-2</v>
          </cell>
          <cell r="F2280">
            <v>0.20300000000000001</v>
          </cell>
          <cell r="G2280">
            <v>0.39300000000000002</v>
          </cell>
          <cell r="H2280">
            <v>0.31</v>
          </cell>
        </row>
        <row r="2281">
          <cell r="A2281" t="str">
            <v>West</v>
          </cell>
          <cell r="B2281" t="str">
            <v>Hardwood</v>
          </cell>
          <cell r="C2281" t="str">
            <v>All</v>
          </cell>
          <cell r="D2281">
            <v>57</v>
          </cell>
          <cell r="E2281">
            <v>9.1999999999999998E-2</v>
          </cell>
          <cell r="F2281">
            <v>0.20399999999999999</v>
          </cell>
          <cell r="G2281">
            <v>0.39400000000000002</v>
          </cell>
          <cell r="H2281">
            <v>0.311</v>
          </cell>
        </row>
        <row r="2282">
          <cell r="A2282" t="str">
            <v>West</v>
          </cell>
          <cell r="B2282" t="str">
            <v>Hardwood</v>
          </cell>
          <cell r="C2282" t="str">
            <v>All</v>
          </cell>
          <cell r="D2282">
            <v>58</v>
          </cell>
          <cell r="E2282">
            <v>0.09</v>
          </cell>
          <cell r="F2282">
            <v>0.20399999999999999</v>
          </cell>
          <cell r="G2282">
            <v>0.39400000000000002</v>
          </cell>
          <cell r="H2282">
            <v>0.312</v>
          </cell>
        </row>
        <row r="2283">
          <cell r="A2283" t="str">
            <v>West</v>
          </cell>
          <cell r="B2283" t="str">
            <v>Hardwood</v>
          </cell>
          <cell r="C2283" t="str">
            <v>All</v>
          </cell>
          <cell r="D2283">
            <v>59</v>
          </cell>
          <cell r="E2283">
            <v>8.7999999999999995E-2</v>
          </cell>
          <cell r="F2283">
            <v>0.20499999999999999</v>
          </cell>
          <cell r="G2283">
            <v>0.39400000000000002</v>
          </cell>
          <cell r="H2283">
            <v>0.312</v>
          </cell>
        </row>
        <row r="2284">
          <cell r="A2284" t="str">
            <v>West</v>
          </cell>
          <cell r="B2284" t="str">
            <v>Hardwood</v>
          </cell>
          <cell r="C2284" t="str">
            <v>All</v>
          </cell>
          <cell r="D2284">
            <v>60</v>
          </cell>
          <cell r="E2284">
            <v>8.6999999999999994E-2</v>
          </cell>
          <cell r="F2284">
            <v>0.20499999999999999</v>
          </cell>
          <cell r="G2284">
            <v>0.39500000000000002</v>
          </cell>
          <cell r="H2284">
            <v>0.313</v>
          </cell>
        </row>
        <row r="2285">
          <cell r="A2285" t="str">
            <v>West</v>
          </cell>
          <cell r="B2285" t="str">
            <v>Hardwood</v>
          </cell>
          <cell r="C2285" t="str">
            <v>All</v>
          </cell>
          <cell r="D2285">
            <v>61</v>
          </cell>
          <cell r="E2285">
            <v>8.5000000000000006E-2</v>
          </cell>
          <cell r="F2285">
            <v>0.20599999999999999</v>
          </cell>
          <cell r="G2285">
            <v>0.39500000000000002</v>
          </cell>
          <cell r="H2285">
            <v>0.314</v>
          </cell>
        </row>
        <row r="2286">
          <cell r="A2286" t="str">
            <v>West</v>
          </cell>
          <cell r="B2286" t="str">
            <v>Hardwood</v>
          </cell>
          <cell r="C2286" t="str">
            <v>All</v>
          </cell>
          <cell r="D2286">
            <v>62</v>
          </cell>
          <cell r="E2286">
            <v>8.4000000000000005E-2</v>
          </cell>
          <cell r="F2286">
            <v>0.20599999999999999</v>
          </cell>
          <cell r="G2286">
            <v>0.39500000000000002</v>
          </cell>
          <cell r="H2286">
            <v>0.314</v>
          </cell>
        </row>
        <row r="2287">
          <cell r="A2287" t="str">
            <v>West</v>
          </cell>
          <cell r="B2287" t="str">
            <v>Hardwood</v>
          </cell>
          <cell r="C2287" t="str">
            <v>All</v>
          </cell>
          <cell r="D2287">
            <v>63</v>
          </cell>
          <cell r="E2287">
            <v>8.2000000000000003E-2</v>
          </cell>
          <cell r="F2287">
            <v>0.20699999999999999</v>
          </cell>
          <cell r="G2287">
            <v>0.39600000000000002</v>
          </cell>
          <cell r="H2287">
            <v>0.315</v>
          </cell>
        </row>
        <row r="2288">
          <cell r="A2288" t="str">
            <v>West</v>
          </cell>
          <cell r="B2288" t="str">
            <v>Hardwood</v>
          </cell>
          <cell r="C2288" t="str">
            <v>All</v>
          </cell>
          <cell r="D2288">
            <v>64</v>
          </cell>
          <cell r="E2288">
            <v>8.1000000000000003E-2</v>
          </cell>
          <cell r="F2288">
            <v>0.20699999999999999</v>
          </cell>
          <cell r="G2288">
            <v>0.39600000000000002</v>
          </cell>
          <cell r="H2288">
            <v>0.316</v>
          </cell>
        </row>
        <row r="2289">
          <cell r="A2289" t="str">
            <v>West</v>
          </cell>
          <cell r="B2289" t="str">
            <v>Hardwood</v>
          </cell>
          <cell r="C2289" t="str">
            <v>All</v>
          </cell>
          <cell r="D2289">
            <v>65</v>
          </cell>
          <cell r="E2289">
            <v>7.9000000000000001E-2</v>
          </cell>
          <cell r="F2289">
            <v>0.20799999999999999</v>
          </cell>
          <cell r="G2289">
            <v>0.39600000000000002</v>
          </cell>
          <cell r="H2289">
            <v>0.316</v>
          </cell>
        </row>
        <row r="2290">
          <cell r="A2290" t="str">
            <v>West</v>
          </cell>
          <cell r="B2290" t="str">
            <v>Hardwood</v>
          </cell>
          <cell r="C2290" t="str">
            <v>All</v>
          </cell>
          <cell r="D2290">
            <v>66</v>
          </cell>
          <cell r="E2290">
            <v>7.8E-2</v>
          </cell>
          <cell r="F2290">
            <v>0.20799999999999999</v>
          </cell>
          <cell r="G2290">
            <v>0.39700000000000002</v>
          </cell>
          <cell r="H2290">
            <v>0.317</v>
          </cell>
        </row>
        <row r="2291">
          <cell r="A2291" t="str">
            <v>West</v>
          </cell>
          <cell r="B2291" t="str">
            <v>Hardwood</v>
          </cell>
          <cell r="C2291" t="str">
            <v>All</v>
          </cell>
          <cell r="D2291">
            <v>67</v>
          </cell>
          <cell r="E2291">
            <v>7.6999999999999999E-2</v>
          </cell>
          <cell r="F2291">
            <v>0.20899999999999999</v>
          </cell>
          <cell r="G2291">
            <v>0.39700000000000002</v>
          </cell>
          <cell r="H2291">
            <v>0.318</v>
          </cell>
        </row>
        <row r="2292">
          <cell r="A2292" t="str">
            <v>West</v>
          </cell>
          <cell r="B2292" t="str">
            <v>Hardwood</v>
          </cell>
          <cell r="C2292" t="str">
            <v>All</v>
          </cell>
          <cell r="D2292">
            <v>68</v>
          </cell>
          <cell r="E2292">
            <v>7.4999999999999997E-2</v>
          </cell>
          <cell r="F2292">
            <v>0.20899999999999999</v>
          </cell>
          <cell r="G2292">
            <v>0.39700000000000002</v>
          </cell>
          <cell r="H2292">
            <v>0.318</v>
          </cell>
        </row>
        <row r="2293">
          <cell r="A2293" t="str">
            <v>West</v>
          </cell>
          <cell r="B2293" t="str">
            <v>Hardwood</v>
          </cell>
          <cell r="C2293" t="str">
            <v>All</v>
          </cell>
          <cell r="D2293">
            <v>69</v>
          </cell>
          <cell r="E2293">
            <v>7.3999999999999996E-2</v>
          </cell>
          <cell r="F2293">
            <v>0.20899999999999999</v>
          </cell>
          <cell r="G2293">
            <v>0.39700000000000002</v>
          </cell>
          <cell r="H2293">
            <v>0.31900000000000001</v>
          </cell>
        </row>
        <row r="2294">
          <cell r="A2294" t="str">
            <v>West</v>
          </cell>
          <cell r="B2294" t="str">
            <v>Hardwood</v>
          </cell>
          <cell r="C2294" t="str">
            <v>All</v>
          </cell>
          <cell r="D2294">
            <v>70</v>
          </cell>
          <cell r="E2294">
            <v>7.2999999999999995E-2</v>
          </cell>
          <cell r="F2294">
            <v>0.21</v>
          </cell>
          <cell r="G2294">
            <v>0.39800000000000002</v>
          </cell>
          <cell r="H2294">
            <v>0.31900000000000001</v>
          </cell>
        </row>
        <row r="2295">
          <cell r="A2295" t="str">
            <v>West</v>
          </cell>
          <cell r="B2295" t="str">
            <v>Hardwood</v>
          </cell>
          <cell r="C2295" t="str">
            <v>All</v>
          </cell>
          <cell r="D2295">
            <v>71</v>
          </cell>
          <cell r="E2295">
            <v>7.1999999999999995E-2</v>
          </cell>
          <cell r="F2295">
            <v>0.21</v>
          </cell>
          <cell r="G2295">
            <v>0.39800000000000002</v>
          </cell>
          <cell r="H2295">
            <v>0.32</v>
          </cell>
        </row>
        <row r="2296">
          <cell r="A2296" t="str">
            <v>West</v>
          </cell>
          <cell r="B2296" t="str">
            <v>Hardwood</v>
          </cell>
          <cell r="C2296" t="str">
            <v>All</v>
          </cell>
          <cell r="D2296">
            <v>72</v>
          </cell>
          <cell r="E2296">
            <v>7.0999999999999994E-2</v>
          </cell>
          <cell r="F2296">
            <v>0.21099999999999999</v>
          </cell>
          <cell r="G2296">
            <v>0.39800000000000002</v>
          </cell>
          <cell r="H2296">
            <v>0.32100000000000001</v>
          </cell>
        </row>
        <row r="2297">
          <cell r="A2297" t="str">
            <v>West</v>
          </cell>
          <cell r="B2297" t="str">
            <v>Hardwood</v>
          </cell>
          <cell r="C2297" t="str">
            <v>All</v>
          </cell>
          <cell r="D2297">
            <v>73</v>
          </cell>
          <cell r="E2297">
            <v>6.9000000000000006E-2</v>
          </cell>
          <cell r="F2297">
            <v>0.21099999999999999</v>
          </cell>
          <cell r="G2297">
            <v>0.39800000000000002</v>
          </cell>
          <cell r="H2297">
            <v>0.32100000000000001</v>
          </cell>
        </row>
        <row r="2298">
          <cell r="A2298" t="str">
            <v>West</v>
          </cell>
          <cell r="B2298" t="str">
            <v>Hardwood</v>
          </cell>
          <cell r="C2298" t="str">
            <v>All</v>
          </cell>
          <cell r="D2298">
            <v>74</v>
          </cell>
          <cell r="E2298">
            <v>6.8000000000000005E-2</v>
          </cell>
          <cell r="F2298">
            <v>0.21099999999999999</v>
          </cell>
          <cell r="G2298">
            <v>0.39900000000000002</v>
          </cell>
          <cell r="H2298">
            <v>0.32200000000000001</v>
          </cell>
        </row>
        <row r="2299">
          <cell r="A2299" t="str">
            <v>West</v>
          </cell>
          <cell r="B2299" t="str">
            <v>Hardwood</v>
          </cell>
          <cell r="C2299" t="str">
            <v>All</v>
          </cell>
          <cell r="D2299">
            <v>75</v>
          </cell>
          <cell r="E2299">
            <v>6.7000000000000004E-2</v>
          </cell>
          <cell r="F2299">
            <v>0.21199999999999999</v>
          </cell>
          <cell r="G2299">
            <v>0.39900000000000002</v>
          </cell>
          <cell r="H2299">
            <v>0.32200000000000001</v>
          </cell>
        </row>
        <row r="2300">
          <cell r="A2300" t="str">
            <v>West</v>
          </cell>
          <cell r="B2300" t="str">
            <v>Hardwood</v>
          </cell>
          <cell r="C2300" t="str">
            <v>All</v>
          </cell>
          <cell r="D2300">
            <v>76</v>
          </cell>
          <cell r="E2300">
            <v>6.6000000000000003E-2</v>
          </cell>
          <cell r="F2300">
            <v>0.21199999999999999</v>
          </cell>
          <cell r="G2300">
            <v>0.39900000000000002</v>
          </cell>
          <cell r="H2300">
            <v>0.32300000000000001</v>
          </cell>
        </row>
        <row r="2301">
          <cell r="A2301" t="str">
            <v>West</v>
          </cell>
          <cell r="B2301" t="str">
            <v>Hardwood</v>
          </cell>
          <cell r="C2301" t="str">
            <v>All</v>
          </cell>
          <cell r="D2301">
            <v>77</v>
          </cell>
          <cell r="E2301">
            <v>6.5000000000000002E-2</v>
          </cell>
          <cell r="F2301">
            <v>0.21199999999999999</v>
          </cell>
          <cell r="G2301">
            <v>0.39900000000000002</v>
          </cell>
          <cell r="H2301">
            <v>0.32300000000000001</v>
          </cell>
        </row>
        <row r="2302">
          <cell r="A2302" t="str">
            <v>West</v>
          </cell>
          <cell r="B2302" t="str">
            <v>Hardwood</v>
          </cell>
          <cell r="C2302" t="str">
            <v>All</v>
          </cell>
          <cell r="D2302">
            <v>78</v>
          </cell>
          <cell r="E2302">
            <v>6.4000000000000001E-2</v>
          </cell>
          <cell r="F2302">
            <v>0.21299999999999999</v>
          </cell>
          <cell r="G2302">
            <v>0.39900000000000002</v>
          </cell>
          <cell r="H2302">
            <v>0.32400000000000001</v>
          </cell>
        </row>
        <row r="2303">
          <cell r="A2303" t="str">
            <v>West</v>
          </cell>
          <cell r="B2303" t="str">
            <v>Hardwood</v>
          </cell>
          <cell r="C2303" t="str">
            <v>All</v>
          </cell>
          <cell r="D2303">
            <v>79</v>
          </cell>
          <cell r="E2303">
            <v>6.3E-2</v>
          </cell>
          <cell r="F2303">
            <v>0.21299999999999999</v>
          </cell>
          <cell r="G2303">
            <v>0.39900000000000002</v>
          </cell>
          <cell r="H2303">
            <v>0.32400000000000001</v>
          </cell>
        </row>
        <row r="2304">
          <cell r="A2304" t="str">
            <v>West</v>
          </cell>
          <cell r="B2304" t="str">
            <v>Hardwood</v>
          </cell>
          <cell r="C2304" t="str">
            <v>All</v>
          </cell>
          <cell r="D2304">
            <v>80</v>
          </cell>
          <cell r="E2304">
            <v>6.2E-2</v>
          </cell>
          <cell r="F2304">
            <v>0.21299999999999999</v>
          </cell>
          <cell r="G2304">
            <v>0.4</v>
          </cell>
          <cell r="H2304">
            <v>0.32500000000000001</v>
          </cell>
        </row>
        <row r="2305">
          <cell r="A2305" t="str">
            <v>West</v>
          </cell>
          <cell r="B2305" t="str">
            <v>Hardwood</v>
          </cell>
          <cell r="C2305" t="str">
            <v>All</v>
          </cell>
          <cell r="D2305">
            <v>81</v>
          </cell>
          <cell r="E2305">
            <v>6.0999999999999999E-2</v>
          </cell>
          <cell r="F2305">
            <v>0.214</v>
          </cell>
          <cell r="G2305">
            <v>0.4</v>
          </cell>
          <cell r="H2305">
            <v>0.32500000000000001</v>
          </cell>
        </row>
        <row r="2306">
          <cell r="A2306" t="str">
            <v>West</v>
          </cell>
          <cell r="B2306" t="str">
            <v>Hardwood</v>
          </cell>
          <cell r="C2306" t="str">
            <v>All</v>
          </cell>
          <cell r="D2306">
            <v>82</v>
          </cell>
          <cell r="E2306">
            <v>0.06</v>
          </cell>
          <cell r="F2306">
            <v>0.214</v>
          </cell>
          <cell r="G2306">
            <v>0.4</v>
          </cell>
          <cell r="H2306">
            <v>0.32600000000000001</v>
          </cell>
        </row>
        <row r="2307">
          <cell r="A2307" t="str">
            <v>West</v>
          </cell>
          <cell r="B2307" t="str">
            <v>Hardwood</v>
          </cell>
          <cell r="C2307" t="str">
            <v>All</v>
          </cell>
          <cell r="D2307">
            <v>83</v>
          </cell>
          <cell r="E2307">
            <v>5.8999999999999997E-2</v>
          </cell>
          <cell r="F2307">
            <v>0.214</v>
          </cell>
          <cell r="G2307">
            <v>0.4</v>
          </cell>
          <cell r="H2307">
            <v>0.32600000000000001</v>
          </cell>
        </row>
        <row r="2308">
          <cell r="A2308" t="str">
            <v>West</v>
          </cell>
          <cell r="B2308" t="str">
            <v>Hardwood</v>
          </cell>
          <cell r="C2308" t="str">
            <v>All</v>
          </cell>
          <cell r="D2308">
            <v>84</v>
          </cell>
          <cell r="E2308">
            <v>5.8000000000000003E-2</v>
          </cell>
          <cell r="F2308">
            <v>0.215</v>
          </cell>
          <cell r="G2308">
            <v>0.4</v>
          </cell>
          <cell r="H2308">
            <v>0.32700000000000001</v>
          </cell>
        </row>
        <row r="2309">
          <cell r="A2309" t="str">
            <v>West</v>
          </cell>
          <cell r="B2309" t="str">
            <v>Hardwood</v>
          </cell>
          <cell r="C2309" t="str">
            <v>All</v>
          </cell>
          <cell r="D2309">
            <v>85</v>
          </cell>
          <cell r="E2309">
            <v>5.8000000000000003E-2</v>
          </cell>
          <cell r="F2309">
            <v>0.215</v>
          </cell>
          <cell r="G2309">
            <v>0.4</v>
          </cell>
          <cell r="H2309">
            <v>0.32700000000000001</v>
          </cell>
        </row>
        <row r="2310">
          <cell r="A2310" t="str">
            <v>West</v>
          </cell>
          <cell r="B2310" t="str">
            <v>Hardwood</v>
          </cell>
          <cell r="C2310" t="str">
            <v>All</v>
          </cell>
          <cell r="D2310">
            <v>86</v>
          </cell>
          <cell r="E2310">
            <v>5.7000000000000002E-2</v>
          </cell>
          <cell r="F2310">
            <v>0.215</v>
          </cell>
          <cell r="G2310">
            <v>0.4</v>
          </cell>
          <cell r="H2310">
            <v>0.32800000000000001</v>
          </cell>
        </row>
        <row r="2311">
          <cell r="A2311" t="str">
            <v>West</v>
          </cell>
          <cell r="B2311" t="str">
            <v>Hardwood</v>
          </cell>
          <cell r="C2311" t="str">
            <v>All</v>
          </cell>
          <cell r="D2311">
            <v>87</v>
          </cell>
          <cell r="E2311">
            <v>5.6000000000000001E-2</v>
          </cell>
          <cell r="F2311">
            <v>0.216</v>
          </cell>
          <cell r="G2311">
            <v>0.4</v>
          </cell>
          <cell r="H2311">
            <v>0.32800000000000001</v>
          </cell>
        </row>
        <row r="2312">
          <cell r="A2312" t="str">
            <v>West</v>
          </cell>
          <cell r="B2312" t="str">
            <v>Hardwood</v>
          </cell>
          <cell r="C2312" t="str">
            <v>All</v>
          </cell>
          <cell r="D2312">
            <v>88</v>
          </cell>
          <cell r="E2312">
            <v>5.5E-2</v>
          </cell>
          <cell r="F2312">
            <v>0.216</v>
          </cell>
          <cell r="G2312">
            <v>0.4</v>
          </cell>
          <cell r="H2312">
            <v>0.32900000000000001</v>
          </cell>
        </row>
        <row r="2313">
          <cell r="A2313" t="str">
            <v>West</v>
          </cell>
          <cell r="B2313" t="str">
            <v>Hardwood</v>
          </cell>
          <cell r="C2313" t="str">
            <v>All</v>
          </cell>
          <cell r="D2313">
            <v>89</v>
          </cell>
          <cell r="E2313">
            <v>5.3999999999999999E-2</v>
          </cell>
          <cell r="F2313">
            <v>0.216</v>
          </cell>
          <cell r="G2313">
            <v>0.40100000000000002</v>
          </cell>
          <cell r="H2313">
            <v>0.32900000000000001</v>
          </cell>
        </row>
        <row r="2314">
          <cell r="A2314" t="str">
            <v>West</v>
          </cell>
          <cell r="B2314" t="str">
            <v>Hardwood</v>
          </cell>
          <cell r="C2314" t="str">
            <v>All</v>
          </cell>
          <cell r="D2314">
            <v>90</v>
          </cell>
          <cell r="E2314">
            <v>5.2999999999999999E-2</v>
          </cell>
          <cell r="F2314">
            <v>0.216</v>
          </cell>
          <cell r="G2314">
            <v>0.40100000000000002</v>
          </cell>
          <cell r="H2314">
            <v>0.33</v>
          </cell>
        </row>
        <row r="2315">
          <cell r="A2315" t="str">
            <v>West</v>
          </cell>
          <cell r="B2315" t="str">
            <v>Hardwood</v>
          </cell>
          <cell r="C2315" t="str">
            <v>All</v>
          </cell>
          <cell r="D2315">
            <v>91</v>
          </cell>
          <cell r="E2315">
            <v>5.2999999999999999E-2</v>
          </cell>
          <cell r="F2315">
            <v>0.217</v>
          </cell>
          <cell r="G2315">
            <v>0.40100000000000002</v>
          </cell>
          <cell r="H2315">
            <v>0.33</v>
          </cell>
        </row>
        <row r="2316">
          <cell r="A2316" t="str">
            <v>West</v>
          </cell>
          <cell r="B2316" t="str">
            <v>Hardwood</v>
          </cell>
          <cell r="C2316" t="str">
            <v>All</v>
          </cell>
          <cell r="D2316">
            <v>92</v>
          </cell>
          <cell r="E2316">
            <v>5.1999999999999998E-2</v>
          </cell>
          <cell r="F2316">
            <v>0.217</v>
          </cell>
          <cell r="G2316">
            <v>0.40100000000000002</v>
          </cell>
          <cell r="H2316">
            <v>0.33</v>
          </cell>
        </row>
        <row r="2317">
          <cell r="A2317" t="str">
            <v>West</v>
          </cell>
          <cell r="B2317" t="str">
            <v>Hardwood</v>
          </cell>
          <cell r="C2317" t="str">
            <v>All</v>
          </cell>
          <cell r="D2317">
            <v>93</v>
          </cell>
          <cell r="E2317">
            <v>5.0999999999999997E-2</v>
          </cell>
          <cell r="F2317">
            <v>0.217</v>
          </cell>
          <cell r="G2317">
            <v>0.40100000000000002</v>
          </cell>
          <cell r="H2317">
            <v>0.33100000000000002</v>
          </cell>
        </row>
        <row r="2318">
          <cell r="A2318" t="str">
            <v>West</v>
          </cell>
          <cell r="B2318" t="str">
            <v>Hardwood</v>
          </cell>
          <cell r="C2318" t="str">
            <v>All</v>
          </cell>
          <cell r="D2318">
            <v>94</v>
          </cell>
          <cell r="E2318">
            <v>5.0999999999999997E-2</v>
          </cell>
          <cell r="F2318">
            <v>0.217</v>
          </cell>
          <cell r="G2318">
            <v>0.40100000000000002</v>
          </cell>
          <cell r="H2318">
            <v>0.33100000000000002</v>
          </cell>
        </row>
        <row r="2319">
          <cell r="A2319" t="str">
            <v>West</v>
          </cell>
          <cell r="B2319" t="str">
            <v>Hardwood</v>
          </cell>
          <cell r="C2319" t="str">
            <v>All</v>
          </cell>
          <cell r="D2319">
            <v>95</v>
          </cell>
          <cell r="E2319">
            <v>0.05</v>
          </cell>
          <cell r="F2319">
            <v>0.218</v>
          </cell>
          <cell r="G2319">
            <v>0.40100000000000002</v>
          </cell>
          <cell r="H2319">
            <v>0.33200000000000002</v>
          </cell>
        </row>
        <row r="2320">
          <cell r="A2320" t="str">
            <v>West</v>
          </cell>
          <cell r="B2320" t="str">
            <v>Hardwood</v>
          </cell>
          <cell r="C2320" t="str">
            <v>All</v>
          </cell>
          <cell r="D2320">
            <v>96</v>
          </cell>
          <cell r="E2320">
            <v>4.9000000000000002E-2</v>
          </cell>
          <cell r="F2320">
            <v>0.218</v>
          </cell>
          <cell r="G2320">
            <v>0.40100000000000002</v>
          </cell>
          <cell r="H2320">
            <v>0.33200000000000002</v>
          </cell>
        </row>
        <row r="2321">
          <cell r="A2321" t="str">
            <v>West</v>
          </cell>
          <cell r="B2321" t="str">
            <v>Hardwood</v>
          </cell>
          <cell r="C2321" t="str">
            <v>All</v>
          </cell>
          <cell r="D2321">
            <v>97</v>
          </cell>
          <cell r="E2321">
            <v>4.8000000000000001E-2</v>
          </cell>
          <cell r="F2321">
            <v>0.218</v>
          </cell>
          <cell r="G2321">
            <v>0.40100000000000002</v>
          </cell>
          <cell r="H2321">
            <v>0.33200000000000002</v>
          </cell>
        </row>
        <row r="2322">
          <cell r="A2322" t="str">
            <v>West</v>
          </cell>
          <cell r="B2322" t="str">
            <v>Hardwood</v>
          </cell>
          <cell r="C2322" t="str">
            <v>All</v>
          </cell>
          <cell r="D2322">
            <v>98</v>
          </cell>
          <cell r="E2322">
            <v>4.8000000000000001E-2</v>
          </cell>
          <cell r="F2322">
            <v>0.218</v>
          </cell>
          <cell r="G2322">
            <v>0.40100000000000002</v>
          </cell>
          <cell r="H2322">
            <v>0.33300000000000002</v>
          </cell>
        </row>
        <row r="2323">
          <cell r="A2323" t="str">
            <v>West</v>
          </cell>
          <cell r="B2323" t="str">
            <v>Hardwood</v>
          </cell>
          <cell r="C2323" t="str">
            <v>All</v>
          </cell>
          <cell r="D2323">
            <v>99</v>
          </cell>
          <cell r="E2323">
            <v>4.7E-2</v>
          </cell>
          <cell r="F2323">
            <v>0.219</v>
          </cell>
          <cell r="G2323">
            <v>0.40100000000000002</v>
          </cell>
          <cell r="H2323">
            <v>0.33300000000000002</v>
          </cell>
        </row>
        <row r="2324">
          <cell r="A2324" t="str">
            <v>West</v>
          </cell>
          <cell r="B2324" t="str">
            <v>Hardwood</v>
          </cell>
          <cell r="C2324" t="str">
            <v>All</v>
          </cell>
          <cell r="D2324">
            <v>100</v>
          </cell>
          <cell r="E2324">
            <v>4.5999999999999999E-2</v>
          </cell>
          <cell r="F2324">
            <v>0.219</v>
          </cell>
          <cell r="G2324">
            <v>0.40100000000000002</v>
          </cell>
          <cell r="H2324">
            <v>0.33400000000000002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1" Type="http://schemas.openxmlformats.org/officeDocument/2006/relationships/hyperlink" Target="http://www.ncasi2.org/COLE/" TargetMode="External"/><Relationship Id="rId2" Type="http://schemas.openxmlformats.org/officeDocument/2006/relationships/hyperlink" Target="http://www.ncasi2.org/GCOLE3/gcole.s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omments" Target="../comments3.xml"/><Relationship Id="rId1" Type="http://schemas.openxmlformats.org/officeDocument/2006/relationships/hyperlink" Target="http://www.ncasi2.org/COLE/" TargetMode="External"/><Relationship Id="rId2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4.xml"/><Relationship Id="rId1" Type="http://schemas.openxmlformats.org/officeDocument/2006/relationships/hyperlink" Target="http://www.ncasi2.org/COLE/" TargetMode="External"/><Relationship Id="rId2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4" Type="http://schemas.openxmlformats.org/officeDocument/2006/relationships/comments" Target="../comments5.xml"/><Relationship Id="rId1" Type="http://schemas.openxmlformats.org/officeDocument/2006/relationships/hyperlink" Target="http://www.ncasi2.org/COLE/" TargetMode="External"/><Relationship Id="rId2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4" Type="http://schemas.openxmlformats.org/officeDocument/2006/relationships/comments" Target="../comments6.xml"/><Relationship Id="rId1" Type="http://schemas.openxmlformats.org/officeDocument/2006/relationships/hyperlink" Target="http://www.ncasi2.org/COLE/" TargetMode="External"/><Relationship Id="rId2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4" Type="http://schemas.openxmlformats.org/officeDocument/2006/relationships/comments" Target="../comments7.xml"/><Relationship Id="rId1" Type="http://schemas.openxmlformats.org/officeDocument/2006/relationships/hyperlink" Target="http://www.ncasi2.org/COLE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A9" workbookViewId="0">
      <selection activeCell="B32" sqref="B32"/>
    </sheetView>
  </sheetViews>
  <sheetFormatPr baseColWidth="10" defaultColWidth="11.5" defaultRowHeight="12" x14ac:dyDescent="0"/>
  <sheetData>
    <row r="3" spans="1:4">
      <c r="A3" s="7" t="s">
        <v>21</v>
      </c>
      <c r="B3" s="8"/>
      <c r="C3" s="8"/>
      <c r="D3" s="9"/>
    </row>
    <row r="4" spans="1:4">
      <c r="A4" s="10" t="s">
        <v>20</v>
      </c>
      <c r="B4" s="11"/>
      <c r="C4" s="11"/>
      <c r="D4" s="12"/>
    </row>
    <row r="5" spans="1:4">
      <c r="A5" s="10" t="s">
        <v>15</v>
      </c>
      <c r="B5" s="11"/>
      <c r="C5" s="11"/>
      <c r="D5" s="12"/>
    </row>
    <row r="6" spans="1:4">
      <c r="A6" s="13" t="s">
        <v>3</v>
      </c>
      <c r="B6" s="14"/>
      <c r="C6" s="14"/>
      <c r="D6" s="15"/>
    </row>
    <row r="8" spans="1:4">
      <c r="A8" s="11" t="s">
        <v>64</v>
      </c>
      <c r="B8" s="26"/>
    </row>
    <row r="12" spans="1:4">
      <c r="A12" s="35" t="s">
        <v>100</v>
      </c>
    </row>
    <row r="13" spans="1:4">
      <c r="A13" s="185" t="s">
        <v>70</v>
      </c>
      <c r="B13" s="186"/>
      <c r="C13" s="186"/>
      <c r="D13" s="187"/>
    </row>
    <row r="14" spans="1:4" ht="14">
      <c r="A14" s="62" t="s">
        <v>66</v>
      </c>
      <c r="B14" s="182" t="s">
        <v>98</v>
      </c>
      <c r="C14" s="183"/>
      <c r="D14" s="184"/>
    </row>
    <row r="15" spans="1:4" ht="14">
      <c r="A15" s="68" t="s">
        <v>67</v>
      </c>
      <c r="B15" s="182" t="s">
        <v>97</v>
      </c>
      <c r="C15" s="183"/>
      <c r="D15" s="184"/>
    </row>
    <row r="16" spans="1:4" ht="14">
      <c r="A16" s="69" t="s">
        <v>68</v>
      </c>
      <c r="B16" s="182" t="s">
        <v>96</v>
      </c>
      <c r="C16" s="183"/>
      <c r="D16" s="184"/>
    </row>
    <row r="17" spans="1:4" ht="14">
      <c r="A17" s="70" t="s">
        <v>69</v>
      </c>
      <c r="B17" s="182" t="s">
        <v>95</v>
      </c>
      <c r="C17" s="183"/>
      <c r="D17" s="184"/>
    </row>
    <row r="18" spans="1:4" ht="14">
      <c r="A18" s="71" t="s">
        <v>93</v>
      </c>
      <c r="B18" s="182" t="s">
        <v>94</v>
      </c>
      <c r="C18" s="183"/>
      <c r="D18" s="184"/>
    </row>
  </sheetData>
  <mergeCells count="6">
    <mergeCell ref="B18:D18"/>
    <mergeCell ref="A13:D13"/>
    <mergeCell ref="B14:D14"/>
    <mergeCell ref="B15:D15"/>
    <mergeCell ref="B16:D16"/>
    <mergeCell ref="B17:D1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82"/>
  <sheetViews>
    <sheetView topLeftCell="B1" workbookViewId="0">
      <selection activeCell="L5" sqref="L5:L11"/>
    </sheetView>
  </sheetViews>
  <sheetFormatPr baseColWidth="10" defaultColWidth="11.5" defaultRowHeight="12" x14ac:dyDescent="0"/>
  <cols>
    <col min="2" max="2" width="8.83203125" customWidth="1"/>
  </cols>
  <sheetData>
    <row r="1" spans="1:25">
      <c r="L1" t="s">
        <v>157</v>
      </c>
    </row>
    <row r="2" spans="1:25" ht="13">
      <c r="B2" t="s">
        <v>30</v>
      </c>
      <c r="D2" s="24" t="s">
        <v>61</v>
      </c>
      <c r="G2" s="16" t="s">
        <v>62</v>
      </c>
    </row>
    <row r="3" spans="1:25">
      <c r="B3" t="s">
        <v>22</v>
      </c>
    </row>
    <row r="4" spans="1:25" ht="13">
      <c r="B4" t="s">
        <v>9</v>
      </c>
      <c r="C4" s="16"/>
    </row>
    <row r="5" spans="1:25" s="1" customFormat="1" ht="39">
      <c r="C5" s="19" t="s">
        <v>31</v>
      </c>
      <c r="D5" s="1" t="s">
        <v>32</v>
      </c>
      <c r="E5" s="1" t="s">
        <v>39</v>
      </c>
      <c r="F5" s="1" t="s">
        <v>34</v>
      </c>
      <c r="G5" s="1" t="s">
        <v>38</v>
      </c>
      <c r="H5" s="1" t="s">
        <v>35</v>
      </c>
      <c r="I5" s="1" t="s">
        <v>37</v>
      </c>
      <c r="J5" s="1" t="s">
        <v>36</v>
      </c>
      <c r="K5" s="1" t="s">
        <v>204</v>
      </c>
      <c r="L5" s="1" t="s">
        <v>239</v>
      </c>
      <c r="M5" s="1" t="s">
        <v>238</v>
      </c>
    </row>
    <row r="6" spans="1:25" s="1" customFormat="1" ht="36">
      <c r="A6" s="1" t="s">
        <v>136</v>
      </c>
      <c r="C6" s="19">
        <v>121.4</v>
      </c>
      <c r="D6" s="1">
        <v>84.4</v>
      </c>
      <c r="E6" s="1">
        <v>163.1</v>
      </c>
      <c r="F6" s="1">
        <v>144.30000000000001</v>
      </c>
      <c r="G6" s="1">
        <v>62.9</v>
      </c>
      <c r="H6" s="1">
        <v>62.6</v>
      </c>
      <c r="I6" s="1">
        <v>268.39999999999998</v>
      </c>
      <c r="J6" s="1">
        <v>206.9</v>
      </c>
      <c r="L6"/>
      <c r="M6"/>
    </row>
    <row r="7" spans="1:25" s="1" customFormat="1" ht="36">
      <c r="A7" s="1" t="s">
        <v>137</v>
      </c>
      <c r="C7" s="19"/>
      <c r="L7"/>
      <c r="M7"/>
    </row>
    <row r="8" spans="1:25" ht="14">
      <c r="B8" t="s">
        <v>6</v>
      </c>
      <c r="C8" s="28">
        <v>168.03</v>
      </c>
      <c r="D8" s="28">
        <v>110.94</v>
      </c>
      <c r="E8" s="28">
        <v>255.77</v>
      </c>
      <c r="F8" s="28">
        <v>200.85</v>
      </c>
      <c r="G8" s="28">
        <v>87.84</v>
      </c>
      <c r="H8" s="28">
        <v>80.13</v>
      </c>
      <c r="I8" s="28">
        <v>464.55</v>
      </c>
      <c r="J8" s="28">
        <v>327.08</v>
      </c>
      <c r="K8" s="28">
        <v>39.64</v>
      </c>
      <c r="L8" s="180">
        <v>40.18</v>
      </c>
      <c r="M8" s="180">
        <v>31.08</v>
      </c>
    </row>
    <row r="9" spans="1:25" ht="14">
      <c r="B9" t="s">
        <v>7</v>
      </c>
      <c r="C9" s="28">
        <v>0.02</v>
      </c>
      <c r="D9" s="28">
        <v>0.04</v>
      </c>
      <c r="E9" s="28">
        <v>0.03</v>
      </c>
      <c r="F9" s="28">
        <v>0.05</v>
      </c>
      <c r="G9" s="28">
        <v>0.04</v>
      </c>
      <c r="H9" s="28">
        <v>0.05</v>
      </c>
      <c r="I9" s="28">
        <v>0.02</v>
      </c>
      <c r="J9" s="28">
        <v>0.03</v>
      </c>
      <c r="K9" s="28">
        <v>0.04</v>
      </c>
      <c r="L9" s="180">
        <v>0.11</v>
      </c>
      <c r="M9" s="180">
        <v>0.06</v>
      </c>
    </row>
    <row r="10" spans="1:25" ht="14">
      <c r="B10" t="s">
        <v>8</v>
      </c>
      <c r="C10" s="28">
        <v>120.14</v>
      </c>
      <c r="D10" s="28">
        <v>77.91</v>
      </c>
      <c r="E10" s="28">
        <v>155</v>
      </c>
      <c r="F10" s="28">
        <v>119.78</v>
      </c>
      <c r="G10" s="28">
        <v>76.400000000000006</v>
      </c>
      <c r="H10" s="28">
        <v>59.19</v>
      </c>
      <c r="I10" s="28">
        <v>395.08</v>
      </c>
      <c r="J10" s="28">
        <v>156.74</v>
      </c>
      <c r="K10" s="28">
        <v>27.97</v>
      </c>
      <c r="L10" s="180">
        <v>31.41</v>
      </c>
      <c r="M10" s="180">
        <v>18.55</v>
      </c>
    </row>
    <row r="11" spans="1:25" ht="14">
      <c r="B11" t="s">
        <v>33</v>
      </c>
      <c r="C11" s="28">
        <v>1374</v>
      </c>
      <c r="D11" s="28">
        <v>351</v>
      </c>
      <c r="E11" s="28">
        <v>187</v>
      </c>
      <c r="F11" s="28">
        <v>112</v>
      </c>
      <c r="G11" s="28">
        <v>263</v>
      </c>
      <c r="H11" s="28">
        <v>101</v>
      </c>
      <c r="I11" s="28">
        <v>118</v>
      </c>
      <c r="J11" s="28">
        <v>95</v>
      </c>
      <c r="K11" s="28">
        <v>241</v>
      </c>
      <c r="L11" s="181">
        <v>21</v>
      </c>
      <c r="M11" s="181">
        <v>130</v>
      </c>
      <c r="U11" t="s">
        <v>169</v>
      </c>
    </row>
    <row r="12" spans="1:25" ht="72">
      <c r="A12" s="1" t="s">
        <v>40</v>
      </c>
      <c r="B12" s="1" t="s">
        <v>19</v>
      </c>
      <c r="C12" s="1" t="s">
        <v>142</v>
      </c>
      <c r="D12" s="1" t="s">
        <v>143</v>
      </c>
      <c r="E12" s="1" t="s">
        <v>144</v>
      </c>
      <c r="F12" s="1" t="s">
        <v>145</v>
      </c>
      <c r="G12" s="1" t="s">
        <v>146</v>
      </c>
      <c r="H12" s="1" t="s">
        <v>147</v>
      </c>
      <c r="I12" s="1" t="s">
        <v>148</v>
      </c>
      <c r="J12" s="1" t="s">
        <v>149</v>
      </c>
      <c r="K12" s="1" t="s">
        <v>205</v>
      </c>
      <c r="T12" t="s">
        <v>19</v>
      </c>
      <c r="U12" s="1" t="s">
        <v>142</v>
      </c>
      <c r="V12" s="1" t="s">
        <v>143</v>
      </c>
      <c r="X12" s="1"/>
      <c r="Y12" s="1"/>
    </row>
    <row r="13" spans="1:25">
      <c r="A13">
        <f t="shared" ref="A13:A76" si="0">A14-1</f>
        <v>-80</v>
      </c>
      <c r="B13" s="6">
        <v>0</v>
      </c>
      <c r="C13" s="3">
        <f>C$8*(1-EXP(-C$9*$B13))^3</f>
        <v>0</v>
      </c>
      <c r="D13" s="3"/>
      <c r="E13" s="3">
        <f>E$8*(1-EXP(-E$9*$B13))^3</f>
        <v>0</v>
      </c>
      <c r="F13" s="3"/>
      <c r="G13" s="3">
        <f>G$8*(1-EXP(-G$9*$B13))^3</f>
        <v>0</v>
      </c>
      <c r="H13" s="3"/>
      <c r="I13" s="3">
        <f>I$8*(1-EXP(-I$9*$B13))^3</f>
        <v>0</v>
      </c>
      <c r="J13" s="3"/>
      <c r="K13" s="3">
        <f>K$8*(1-EXP(-K$9*$B13))^3</f>
        <v>0</v>
      </c>
    </row>
    <row r="14" spans="1:25">
      <c r="A14">
        <f t="shared" si="0"/>
        <v>-79</v>
      </c>
      <c r="B14" s="6">
        <v>1</v>
      </c>
      <c r="C14" s="3">
        <f t="shared" ref="C14:I77" si="1">C$8*(1-EXP(-C$9*$B14))^3</f>
        <v>1.304576931015696E-3</v>
      </c>
      <c r="D14" s="3"/>
      <c r="E14" s="3">
        <f t="shared" si="1"/>
        <v>6.6026606020347647E-3</v>
      </c>
      <c r="F14" s="3"/>
      <c r="G14" s="3">
        <f t="shared" si="1"/>
        <v>5.2954331509332108E-3</v>
      </c>
      <c r="H14" s="3"/>
      <c r="I14" s="3">
        <f t="shared" si="1"/>
        <v>3.6067441129759067E-3</v>
      </c>
      <c r="J14" s="3"/>
      <c r="K14" s="3">
        <f t="shared" ref="K14:K76" si="2">K$8*(1-EXP(-K$9*$B14))^3</f>
        <v>2.3896968363273279E-3</v>
      </c>
    </row>
    <row r="15" spans="1:25">
      <c r="A15">
        <f t="shared" si="0"/>
        <v>-78</v>
      </c>
      <c r="B15" s="6">
        <v>2</v>
      </c>
      <c r="C15" s="3">
        <f t="shared" si="1"/>
        <v>1.0129686160647853E-2</v>
      </c>
      <c r="D15" s="3"/>
      <c r="E15" s="3">
        <f t="shared" si="1"/>
        <v>5.051406025121101E-2</v>
      </c>
      <c r="F15" s="3"/>
      <c r="G15" s="3">
        <f t="shared" si="1"/>
        <v>3.9920352483698976E-2</v>
      </c>
      <c r="H15" s="3"/>
      <c r="I15" s="3">
        <f t="shared" si="1"/>
        <v>2.8005390144194252E-2</v>
      </c>
      <c r="J15" s="3"/>
      <c r="K15" s="3">
        <f t="shared" si="2"/>
        <v>1.8015058884947945E-2</v>
      </c>
      <c r="T15">
        <f>B15</f>
        <v>2</v>
      </c>
      <c r="U15" s="146"/>
      <c r="V15" s="146"/>
    </row>
    <row r="16" spans="1:25">
      <c r="A16">
        <f t="shared" si="0"/>
        <v>-77</v>
      </c>
      <c r="B16" s="6">
        <v>3</v>
      </c>
      <c r="C16" s="3">
        <f t="shared" si="1"/>
        <v>3.3185586831962252E-2</v>
      </c>
      <c r="D16" s="3"/>
      <c r="E16" s="3">
        <f t="shared" si="1"/>
        <v>0.1630748809800954</v>
      </c>
      <c r="F16" s="3"/>
      <c r="G16" s="3">
        <f t="shared" si="1"/>
        <v>0.12701198247343795</v>
      </c>
      <c r="H16" s="3"/>
      <c r="I16" s="3">
        <f t="shared" si="1"/>
        <v>9.1747690071939919E-2</v>
      </c>
      <c r="J16" s="3"/>
      <c r="K16" s="3">
        <f t="shared" si="2"/>
        <v>5.731733817448862E-2</v>
      </c>
      <c r="T16">
        <f t="shared" ref="T16:T79" si="3">B16</f>
        <v>3</v>
      </c>
      <c r="U16" s="146">
        <f t="shared" ref="U16:U78" si="4">((C16-C15)/C15)</f>
        <v>2.2760725560168624</v>
      </c>
      <c r="V16" s="146">
        <f t="shared" ref="V16:V79" si="5">(D95-D94)/D94</f>
        <v>6.5386377933340238</v>
      </c>
    </row>
    <row r="17" spans="1:22">
      <c r="A17">
        <f t="shared" si="0"/>
        <v>-76</v>
      </c>
      <c r="B17" s="6">
        <v>4</v>
      </c>
      <c r="C17" s="3">
        <f t="shared" si="1"/>
        <v>7.6364034925272523E-2</v>
      </c>
      <c r="D17" s="3"/>
      <c r="E17" s="3">
        <f t="shared" si="1"/>
        <v>0.36982985834735005</v>
      </c>
      <c r="F17" s="3"/>
      <c r="G17" s="3">
        <f t="shared" si="1"/>
        <v>0.28392984503160806</v>
      </c>
      <c r="H17" s="3"/>
      <c r="I17" s="3">
        <f t="shared" si="1"/>
        <v>0.21112249255808696</v>
      </c>
      <c r="J17" s="3"/>
      <c r="K17" s="3">
        <f t="shared" si="2"/>
        <v>0.12813045374604898</v>
      </c>
      <c r="T17">
        <f t="shared" si="3"/>
        <v>4</v>
      </c>
      <c r="U17" s="146">
        <f t="shared" si="4"/>
        <v>1.3011205229531613</v>
      </c>
      <c r="V17" s="146">
        <f t="shared" si="5"/>
        <v>2.1816347945650492</v>
      </c>
    </row>
    <row r="18" spans="1:22">
      <c r="A18">
        <f t="shared" si="0"/>
        <v>-75</v>
      </c>
      <c r="B18" s="6">
        <v>5</v>
      </c>
      <c r="C18" s="3">
        <f t="shared" si="1"/>
        <v>0.14480564018396114</v>
      </c>
      <c r="D18" s="3"/>
      <c r="E18" s="3">
        <f t="shared" si="1"/>
        <v>0.69123918027687448</v>
      </c>
      <c r="F18" s="3"/>
      <c r="G18" s="3">
        <f t="shared" si="1"/>
        <v>0.52319636570260764</v>
      </c>
      <c r="H18" s="3"/>
      <c r="I18" s="3">
        <f t="shared" si="1"/>
        <v>0.40034196362232427</v>
      </c>
      <c r="J18" s="3"/>
      <c r="K18" s="3">
        <f t="shared" si="2"/>
        <v>0.23610546375741537</v>
      </c>
      <c r="T18">
        <f t="shared" si="3"/>
        <v>5</v>
      </c>
      <c r="U18" s="146">
        <f t="shared" si="4"/>
        <v>0.89625443869831456</v>
      </c>
      <c r="V18" s="146">
        <f t="shared" si="5"/>
        <v>1.2354571553198643</v>
      </c>
    </row>
    <row r="19" spans="1:22">
      <c r="A19">
        <f t="shared" si="0"/>
        <v>-74</v>
      </c>
      <c r="B19" s="6">
        <v>6</v>
      </c>
      <c r="C19" s="3">
        <f t="shared" si="1"/>
        <v>0.24296247057162773</v>
      </c>
      <c r="D19" s="3"/>
      <c r="E19" s="3">
        <f t="shared" si="1"/>
        <v>1.1433153298843697</v>
      </c>
      <c r="F19" s="3"/>
      <c r="G19" s="3">
        <f t="shared" si="1"/>
        <v>0.85330729697217278</v>
      </c>
      <c r="H19" s="3"/>
      <c r="I19" s="3">
        <f t="shared" si="1"/>
        <v>0.67171466823811021</v>
      </c>
      <c r="J19" s="3"/>
      <c r="K19" s="3">
        <f t="shared" si="2"/>
        <v>0.38507628929846233</v>
      </c>
      <c r="T19">
        <f t="shared" si="3"/>
        <v>6</v>
      </c>
      <c r="U19" s="146">
        <f t="shared" si="4"/>
        <v>0.67785225950431294</v>
      </c>
      <c r="V19" s="146">
        <f t="shared" si="5"/>
        <v>0.84269591540953925</v>
      </c>
    </row>
    <row r="20" spans="1:22">
      <c r="A20">
        <f t="shared" si="0"/>
        <v>-73</v>
      </c>
      <c r="B20" s="6">
        <v>7</v>
      </c>
      <c r="C20" s="3">
        <f t="shared" si="1"/>
        <v>0.3746562147086363</v>
      </c>
      <c r="D20" s="3"/>
      <c r="E20" s="3">
        <f t="shared" si="1"/>
        <v>1.7381925933728621</v>
      </c>
      <c r="F20" s="3"/>
      <c r="G20" s="3">
        <f t="shared" si="1"/>
        <v>1.279428579016562</v>
      </c>
      <c r="H20" s="3"/>
      <c r="I20" s="3">
        <f t="shared" si="1"/>
        <v>1.0358063711414449</v>
      </c>
      <c r="J20" s="3"/>
      <c r="K20" s="3">
        <f t="shared" si="2"/>
        <v>0.57737419025747405</v>
      </c>
      <c r="T20">
        <f t="shared" si="3"/>
        <v>7</v>
      </c>
      <c r="U20" s="146">
        <f t="shared" si="4"/>
        <v>0.54203327710311522</v>
      </c>
      <c r="V20" s="146">
        <f t="shared" si="5"/>
        <v>0.63095035231419205</v>
      </c>
    </row>
    <row r="21" spans="1:22">
      <c r="A21">
        <f t="shared" si="0"/>
        <v>-72</v>
      </c>
      <c r="B21" s="6">
        <v>8</v>
      </c>
      <c r="C21" s="3">
        <f t="shared" si="1"/>
        <v>0.54313219331353713</v>
      </c>
      <c r="D21" s="3"/>
      <c r="E21" s="3">
        <f t="shared" si="1"/>
        <v>2.4846357849108904</v>
      </c>
      <c r="F21" s="3"/>
      <c r="G21" s="3">
        <f t="shared" si="1"/>
        <v>1.8039942301112828</v>
      </c>
      <c r="H21" s="3"/>
      <c r="I21" s="3">
        <f t="shared" si="1"/>
        <v>1.5015893614461922</v>
      </c>
      <c r="J21" s="3"/>
      <c r="K21" s="3">
        <f t="shared" si="2"/>
        <v>0.81409757834256891</v>
      </c>
      <c r="T21">
        <f t="shared" si="3"/>
        <v>8</v>
      </c>
      <c r="U21" s="146">
        <f t="shared" si="4"/>
        <v>0.44968152666551037</v>
      </c>
      <c r="V21" s="146">
        <f t="shared" si="5"/>
        <v>0.49937611404052673</v>
      </c>
    </row>
    <row r="22" spans="1:22">
      <c r="A22">
        <f t="shared" si="0"/>
        <v>-71</v>
      </c>
      <c r="B22" s="6">
        <v>9</v>
      </c>
      <c r="C22" s="3">
        <f t="shared" si="1"/>
        <v>0.7511094924364492</v>
      </c>
      <c r="D22" s="3"/>
      <c r="E22" s="3">
        <f t="shared" si="1"/>
        <v>3.3884941316335397</v>
      </c>
      <c r="F22" s="3"/>
      <c r="G22" s="3">
        <f t="shared" si="1"/>
        <v>2.4272180716821707</v>
      </c>
      <c r="H22" s="3"/>
      <c r="I22" s="3">
        <f t="shared" si="1"/>
        <v>2.0765810552362822</v>
      </c>
      <c r="J22" s="3"/>
      <c r="K22" s="3">
        <f t="shared" si="2"/>
        <v>1.0953429458274277</v>
      </c>
      <c r="T22">
        <f t="shared" si="3"/>
        <v>9</v>
      </c>
      <c r="U22" s="146">
        <f t="shared" si="4"/>
        <v>0.38292206148577862</v>
      </c>
      <c r="V22" s="146">
        <f t="shared" si="5"/>
        <v>0.4099999481783736</v>
      </c>
    </row>
    <row r="23" spans="1:22">
      <c r="A23">
        <f t="shared" si="0"/>
        <v>-70</v>
      </c>
      <c r="B23" s="6">
        <v>10</v>
      </c>
      <c r="C23" s="3">
        <f t="shared" si="1"/>
        <v>1.000827474146279</v>
      </c>
      <c r="D23" s="3"/>
      <c r="E23" s="3">
        <f t="shared" si="1"/>
        <v>4.4531057081654515</v>
      </c>
      <c r="F23" s="3"/>
      <c r="G23" s="3">
        <f t="shared" si="1"/>
        <v>3.1475305184907327</v>
      </c>
      <c r="H23" s="3"/>
      <c r="I23" s="3">
        <f t="shared" si="1"/>
        <v>2.7669725829593164</v>
      </c>
      <c r="J23" s="3"/>
      <c r="K23" s="3">
        <f t="shared" si="2"/>
        <v>1.4204019780620747</v>
      </c>
      <c r="T23">
        <f t="shared" si="3"/>
        <v>10</v>
      </c>
      <c r="U23" s="146">
        <f t="shared" si="4"/>
        <v>0.33246548502508544</v>
      </c>
      <c r="V23" s="146">
        <f t="shared" si="5"/>
        <v>0.34546886634578827</v>
      </c>
    </row>
    <row r="24" spans="1:22">
      <c r="A24">
        <f t="shared" si="0"/>
        <v>-69</v>
      </c>
      <c r="B24" s="6">
        <v>11</v>
      </c>
      <c r="C24" s="3">
        <f t="shared" si="1"/>
        <v>1.2940889042547259</v>
      </c>
      <c r="D24" s="3"/>
      <c r="E24" s="3">
        <f t="shared" si="1"/>
        <v>5.6796573064658462</v>
      </c>
      <c r="F24" s="3"/>
      <c r="G24" s="3">
        <f t="shared" si="1"/>
        <v>3.961950277820613</v>
      </c>
      <c r="H24" s="3"/>
      <c r="I24" s="3">
        <f t="shared" si="1"/>
        <v>3.5777480239929358</v>
      </c>
      <c r="J24" s="3"/>
      <c r="K24" s="3">
        <f t="shared" si="2"/>
        <v>1.7879292920401766</v>
      </c>
      <c r="T24">
        <f t="shared" si="3"/>
        <v>11</v>
      </c>
      <c r="U24" s="146">
        <f t="shared" si="4"/>
        <v>0.29301896449096115</v>
      </c>
      <c r="V24" s="146">
        <f t="shared" si="5"/>
        <v>0.29676461922078284</v>
      </c>
    </row>
    <row r="25" spans="1:22">
      <c r="A25">
        <f t="shared" si="0"/>
        <v>-68</v>
      </c>
      <c r="B25" s="6">
        <v>12</v>
      </c>
      <c r="C25" s="3">
        <f t="shared" si="1"/>
        <v>1.6322999215645968</v>
      </c>
      <c r="D25" s="3"/>
      <c r="E25" s="3">
        <f t="shared" si="1"/>
        <v>7.0675041688769218</v>
      </c>
      <c r="F25" s="3"/>
      <c r="G25" s="3">
        <f t="shared" si="1"/>
        <v>4.8663995807697082</v>
      </c>
      <c r="H25" s="3"/>
      <c r="I25" s="3">
        <f t="shared" si="1"/>
        <v>4.5127949090212072</v>
      </c>
      <c r="J25" s="3"/>
      <c r="K25" s="3">
        <f t="shared" si="2"/>
        <v>2.1960846924147455</v>
      </c>
      <c r="T25">
        <f t="shared" si="3"/>
        <v>12</v>
      </c>
      <c r="U25" s="146">
        <f t="shared" si="4"/>
        <v>0.26135068170192588</v>
      </c>
      <c r="V25" s="146">
        <f t="shared" si="5"/>
        <v>0.25874880467256001</v>
      </c>
    </row>
    <row r="26" spans="1:22">
      <c r="A26">
        <f t="shared" si="0"/>
        <v>-67</v>
      </c>
      <c r="B26" s="6">
        <v>13</v>
      </c>
      <c r="C26" s="3">
        <f t="shared" si="1"/>
        <v>2.0165070589588248</v>
      </c>
      <c r="D26" s="3"/>
      <c r="E26" s="3">
        <f t="shared" si="1"/>
        <v>8.6144535959512254</v>
      </c>
      <c r="F26" s="3"/>
      <c r="G26" s="3">
        <f t="shared" si="1"/>
        <v>5.8559704943969555</v>
      </c>
      <c r="H26" s="3"/>
      <c r="I26" s="3">
        <f t="shared" si="1"/>
        <v>5.5750065716795936</v>
      </c>
      <c r="J26" s="3"/>
      <c r="K26" s="3">
        <f t="shared" si="2"/>
        <v>2.6426533515243094</v>
      </c>
      <c r="T26">
        <f t="shared" si="3"/>
        <v>13</v>
      </c>
      <c r="U26" s="146">
        <f t="shared" si="4"/>
        <v>0.23537778340757171</v>
      </c>
      <c r="V26" s="146">
        <f t="shared" si="5"/>
        <v>0.22828386010099402</v>
      </c>
    </row>
    <row r="27" spans="1:22">
      <c r="A27">
        <f t="shared" si="0"/>
        <v>-66</v>
      </c>
      <c r="B27" s="6">
        <v>14</v>
      </c>
      <c r="C27" s="3">
        <f t="shared" si="1"/>
        <v>2.4474315133441817</v>
      </c>
      <c r="D27" s="3"/>
      <c r="E27" s="3">
        <f t="shared" si="1"/>
        <v>10.317016062229655</v>
      </c>
      <c r="F27" s="3"/>
      <c r="G27" s="3">
        <f t="shared" si="1"/>
        <v>6.9251489183218951</v>
      </c>
      <c r="H27" s="3"/>
      <c r="I27" s="3">
        <f t="shared" si="1"/>
        <v>6.7663768941500901</v>
      </c>
      <c r="J27" s="3"/>
      <c r="K27" s="3">
        <f t="shared" si="2"/>
        <v>3.1251468934685782</v>
      </c>
      <c r="T27">
        <f t="shared" si="3"/>
        <v>14</v>
      </c>
      <c r="U27" s="146">
        <f t="shared" si="4"/>
        <v>0.21369846064801507</v>
      </c>
      <c r="V27" s="146">
        <f t="shared" si="5"/>
        <v>0.20334764895543767</v>
      </c>
    </row>
    <row r="28" spans="1:22">
      <c r="A28">
        <f t="shared" si="0"/>
        <v>-65</v>
      </c>
      <c r="B28" s="6">
        <v>15</v>
      </c>
      <c r="C28" s="3">
        <f t="shared" si="1"/>
        <v>2.9255008489777561</v>
      </c>
      <c r="D28" s="3"/>
      <c r="E28" s="3">
        <f t="shared" si="1"/>
        <v>12.170627129256564</v>
      </c>
      <c r="F28" s="3"/>
      <c r="G28" s="3">
        <f t="shared" si="1"/>
        <v>8.0680020382214934</v>
      </c>
      <c r="H28" s="3"/>
      <c r="I28" s="3">
        <f t="shared" si="1"/>
        <v>8.0880879568685167</v>
      </c>
      <c r="J28" s="3"/>
      <c r="K28" s="3">
        <f t="shared" si="2"/>
        <v>3.6408879871937612</v>
      </c>
      <c r="T28">
        <f t="shared" si="3"/>
        <v>15</v>
      </c>
      <c r="U28" s="146">
        <f t="shared" si="4"/>
        <v>0.19533512297565303</v>
      </c>
      <c r="V28" s="146">
        <f t="shared" si="5"/>
        <v>0.18257920270396485</v>
      </c>
    </row>
    <row r="29" spans="1:22">
      <c r="A29">
        <f t="shared" si="0"/>
        <v>-64</v>
      </c>
      <c r="B29" s="6">
        <v>16</v>
      </c>
      <c r="C29" s="3">
        <f t="shared" si="1"/>
        <v>3.4508783069854148</v>
      </c>
      <c r="D29" s="3"/>
      <c r="E29" s="3">
        <f t="shared" si="1"/>
        <v>14.169843132666989</v>
      </c>
      <c r="F29" s="3"/>
      <c r="G29" s="3">
        <f t="shared" si="1"/>
        <v>9.2783342780716058</v>
      </c>
      <c r="H29" s="3"/>
      <c r="I29" s="3">
        <f t="shared" si="1"/>
        <v>9.5405910701069718</v>
      </c>
      <c r="J29" s="3"/>
      <c r="K29" s="3">
        <f t="shared" si="2"/>
        <v>4.1870807238474326</v>
      </c>
      <c r="T29">
        <f t="shared" si="3"/>
        <v>16</v>
      </c>
      <c r="U29" s="146">
        <f t="shared" si="4"/>
        <v>0.17958547446371065</v>
      </c>
      <c r="V29" s="146">
        <f t="shared" si="5"/>
        <v>0.16502939263529007</v>
      </c>
    </row>
    <row r="30" spans="1:22">
      <c r="A30">
        <f t="shared" si="0"/>
        <v>-63</v>
      </c>
      <c r="B30" s="6">
        <v>17</v>
      </c>
      <c r="C30" s="3">
        <f t="shared" si="1"/>
        <v>4.0234898828837915</v>
      </c>
      <c r="D30" s="3"/>
      <c r="E30" s="3">
        <f t="shared" si="1"/>
        <v>16.308513336349812</v>
      </c>
      <c r="F30" s="3"/>
      <c r="G30" s="3">
        <f t="shared" si="1"/>
        <v>10.549816151059943</v>
      </c>
      <c r="H30" s="3"/>
      <c r="I30" s="3">
        <f t="shared" si="1"/>
        <v>11.123681634789415</v>
      </c>
      <c r="J30" s="3"/>
      <c r="K30" s="3">
        <f t="shared" si="2"/>
        <v>4.760868763980147</v>
      </c>
      <c r="T30">
        <f t="shared" si="3"/>
        <v>17</v>
      </c>
      <c r="U30" s="146">
        <f t="shared" si="4"/>
        <v>0.16593212653696654</v>
      </c>
      <c r="V30" s="146">
        <f t="shared" si="5"/>
        <v>0.15001635276196804</v>
      </c>
    </row>
    <row r="31" spans="1:22">
      <c r="A31">
        <f t="shared" si="0"/>
        <v>-62</v>
      </c>
      <c r="B31" s="6">
        <v>18</v>
      </c>
      <c r="C31" s="3">
        <f t="shared" si="1"/>
        <v>4.643049323596939</v>
      </c>
      <c r="D31" s="3"/>
      <c r="E31" s="3">
        <f t="shared" si="1"/>
        <v>18.579930988916129</v>
      </c>
      <c r="F31" s="3"/>
      <c r="G31" s="3">
        <f t="shared" si="1"/>
        <v>11.876089845357578</v>
      </c>
      <c r="H31" s="3"/>
      <c r="I31" s="3">
        <f t="shared" si="1"/>
        <v>12.836568251365579</v>
      </c>
      <c r="J31" s="3"/>
      <c r="K31" s="3">
        <f t="shared" si="2"/>
        <v>5.3593829857692894</v>
      </c>
      <c r="T31">
        <f t="shared" si="3"/>
        <v>18</v>
      </c>
      <c r="U31" s="146">
        <f t="shared" si="4"/>
        <v>0.15398558434278581</v>
      </c>
      <c r="V31" s="146">
        <f t="shared" si="5"/>
        <v>0.13703773057555763</v>
      </c>
    </row>
    <row r="32" spans="1:22">
      <c r="A32">
        <f t="shared" si="0"/>
        <v>-61</v>
      </c>
      <c r="B32" s="6">
        <v>19</v>
      </c>
      <c r="C32" s="3">
        <f t="shared" si="1"/>
        <v>5.3090811857751401</v>
      </c>
      <c r="D32" s="3"/>
      <c r="E32" s="3">
        <f t="shared" si="1"/>
        <v>20.976965483645014</v>
      </c>
      <c r="F32" s="3"/>
      <c r="G32" s="3">
        <f t="shared" si="1"/>
        <v>13.250854886103543</v>
      </c>
      <c r="H32" s="3"/>
      <c r="I32" s="3">
        <f t="shared" si="1"/>
        <v>14.677936468796293</v>
      </c>
      <c r="J32" s="3"/>
      <c r="K32" s="3">
        <f t="shared" si="2"/>
        <v>5.9797801421350689</v>
      </c>
      <c r="T32">
        <f t="shared" si="3"/>
        <v>19</v>
      </c>
      <c r="U32" s="146">
        <f t="shared" si="4"/>
        <v>0.14344707879653337</v>
      </c>
      <c r="V32" s="146">
        <f t="shared" si="5"/>
        <v>0.1257153371496795</v>
      </c>
    </row>
    <row r="33" spans="1:22">
      <c r="A33">
        <f t="shared" si="0"/>
        <v>-60</v>
      </c>
      <c r="B33" s="6">
        <v>20</v>
      </c>
      <c r="C33" s="3">
        <f t="shared" si="1"/>
        <v>6.020942088137498</v>
      </c>
      <c r="D33" s="3"/>
      <c r="E33" s="3">
        <f t="shared" si="1"/>
        <v>23.49217761060919</v>
      </c>
      <c r="F33" s="3"/>
      <c r="G33" s="3">
        <f t="shared" si="1"/>
        <v>14.667936780839366</v>
      </c>
      <c r="H33" s="3"/>
      <c r="I33" s="3">
        <f t="shared" si="1"/>
        <v>16.646007540583675</v>
      </c>
      <c r="J33" s="3"/>
      <c r="K33" s="3">
        <f t="shared" si="2"/>
        <v>6.6192738387121182</v>
      </c>
      <c r="T33">
        <f t="shared" si="3"/>
        <v>20</v>
      </c>
      <c r="U33" s="146">
        <f t="shared" si="4"/>
        <v>0.1340836347105934</v>
      </c>
      <c r="V33" s="146">
        <f t="shared" si="5"/>
        <v>0.11575906368571019</v>
      </c>
    </row>
    <row r="34" spans="1:22">
      <c r="A34">
        <f t="shared" si="0"/>
        <v>-59</v>
      </c>
      <c r="B34" s="6">
        <v>21</v>
      </c>
      <c r="C34" s="3">
        <f t="shared" si="1"/>
        <v>6.7778402820363954</v>
      </c>
      <c r="D34" s="3"/>
      <c r="E34" s="3">
        <f t="shared" si="1"/>
        <v>26.117919696857953</v>
      </c>
      <c r="F34" s="3"/>
      <c r="G34" s="3">
        <f t="shared" si="1"/>
        <v>16.121341174995308</v>
      </c>
      <c r="H34" s="3"/>
      <c r="I34" s="3">
        <f t="shared" si="1"/>
        <v>18.73859253121471</v>
      </c>
      <c r="J34" s="3"/>
      <c r="K34" s="3">
        <f t="shared" si="2"/>
        <v>7.2751589728690114</v>
      </c>
      <c r="T34">
        <f t="shared" si="3"/>
        <v>21</v>
      </c>
      <c r="U34" s="146">
        <f t="shared" si="4"/>
        <v>0.12571092410773116</v>
      </c>
      <c r="V34" s="146">
        <f t="shared" si="5"/>
        <v>0.10694267705111976</v>
      </c>
    </row>
    <row r="35" spans="1:22">
      <c r="A35">
        <f t="shared" si="0"/>
        <v>-58</v>
      </c>
      <c r="B35" s="6">
        <v>22</v>
      </c>
      <c r="C35" s="3">
        <f t="shared" si="1"/>
        <v>7.5788536564457836</v>
      </c>
      <c r="D35" s="3"/>
      <c r="E35" s="3">
        <f t="shared" si="1"/>
        <v>28.846422255583846</v>
      </c>
      <c r="F35" s="3"/>
      <c r="G35" s="3">
        <f t="shared" si="1"/>
        <v>17.605295710487006</v>
      </c>
      <c r="H35" s="3"/>
      <c r="I35" s="3">
        <f t="shared" si="1"/>
        <v>20.953142094280121</v>
      </c>
      <c r="J35" s="3"/>
      <c r="K35" s="3">
        <f t="shared" si="2"/>
        <v>7.9448306234483717</v>
      </c>
      <c r="T35">
        <f t="shared" si="3"/>
        <v>22</v>
      </c>
      <c r="U35" s="146">
        <f t="shared" si="4"/>
        <v>0.11818121128235327</v>
      </c>
      <c r="V35" s="146">
        <f t="shared" si="5"/>
        <v>9.9087173327234004E-2</v>
      </c>
    </row>
    <row r="36" spans="1:22">
      <c r="A36">
        <f t="shared" si="0"/>
        <v>-57</v>
      </c>
      <c r="B36" s="6">
        <v>23</v>
      </c>
      <c r="C36" s="3">
        <f t="shared" si="1"/>
        <v>8.4229462860755522</v>
      </c>
      <c r="D36" s="3"/>
      <c r="E36" s="3">
        <f t="shared" si="1"/>
        <v>31.669868606508935</v>
      </c>
      <c r="F36" s="3"/>
      <c r="G36" s="3">
        <f t="shared" si="1"/>
        <v>19.114281488393736</v>
      </c>
      <c r="H36" s="3"/>
      <c r="I36" s="3">
        <f t="shared" si="1"/>
        <v>23.286792222795917</v>
      </c>
      <c r="J36" s="3"/>
      <c r="K36" s="3">
        <f t="shared" si="2"/>
        <v>8.6257982490884295</v>
      </c>
      <c r="T36">
        <f t="shared" si="3"/>
        <v>23</v>
      </c>
      <c r="U36" s="146">
        <f t="shared" si="4"/>
        <v>0.11137471019932828</v>
      </c>
      <c r="V36" s="146">
        <f t="shared" si="5"/>
        <v>9.2049074539366338E-2</v>
      </c>
    </row>
    <row r="37" spans="1:22">
      <c r="A37">
        <f t="shared" si="0"/>
        <v>-56</v>
      </c>
      <c r="B37" s="6">
        <v>24</v>
      </c>
      <c r="C37" s="3">
        <f t="shared" si="1"/>
        <v>9.3089836242797599</v>
      </c>
      <c r="D37" s="3"/>
      <c r="E37" s="3">
        <f t="shared" si="1"/>
        <v>34.58045878582773</v>
      </c>
      <c r="F37" s="3"/>
      <c r="G37" s="3">
        <f t="shared" si="1"/>
        <v>20.64305578107804</v>
      </c>
      <c r="H37" s="3"/>
      <c r="I37" s="3">
        <f t="shared" si="1"/>
        <v>25.736406252807015</v>
      </c>
      <c r="J37" s="3"/>
      <c r="K37" s="3">
        <f t="shared" si="2"/>
        <v>9.315695937635855</v>
      </c>
      <c r="T37">
        <f t="shared" si="3"/>
        <v>24</v>
      </c>
      <c r="U37" s="146">
        <f t="shared" si="4"/>
        <v>0.10519327894432451</v>
      </c>
      <c r="V37" s="146">
        <f t="shared" si="5"/>
        <v>8.5712038168598695E-2</v>
      </c>
    </row>
    <row r="38" spans="1:22">
      <c r="A38">
        <f t="shared" si="0"/>
        <v>-55</v>
      </c>
      <c r="B38" s="6">
        <v>25</v>
      </c>
      <c r="C38" s="3">
        <f t="shared" si="1"/>
        <v>10.235746435830315</v>
      </c>
      <c r="D38" s="3"/>
      <c r="E38" s="3">
        <f t="shared" si="1"/>
        <v>37.570463933595661</v>
      </c>
      <c r="F38" s="3"/>
      <c r="G38" s="3">
        <f t="shared" si="1"/>
        <v>22.186667415580526</v>
      </c>
      <c r="H38" s="3"/>
      <c r="I38" s="3">
        <f t="shared" si="1"/>
        <v>28.298613383115946</v>
      </c>
      <c r="J38" s="3"/>
      <c r="K38" s="3">
        <f t="shared" si="2"/>
        <v>10.012289348287933</v>
      </c>
      <c r="T38">
        <f t="shared" si="3"/>
        <v>25</v>
      </c>
      <c r="U38" s="146">
        <f t="shared" si="4"/>
        <v>9.9555746250682531E-2</v>
      </c>
      <c r="V38" s="146">
        <f t="shared" si="5"/>
        <v>7.9980735536022293E-2</v>
      </c>
    </row>
    <row r="39" spans="1:22">
      <c r="A39">
        <f t="shared" si="0"/>
        <v>-54</v>
      </c>
      <c r="B39" s="6">
        <v>26</v>
      </c>
      <c r="C39" s="3">
        <f t="shared" si="1"/>
        <v>11.201943558441718</v>
      </c>
      <c r="D39" s="3"/>
      <c r="E39" s="3">
        <f t="shared" si="1"/>
        <v>40.63227222823452</v>
      </c>
      <c r="F39" s="3"/>
      <c r="G39" s="3">
        <f t="shared" si="1"/>
        <v>23.740466054806873</v>
      </c>
      <c r="H39" s="3"/>
      <c r="I39" s="3">
        <f t="shared" si="1"/>
        <v>30.969843956877341</v>
      </c>
      <c r="J39" s="3"/>
      <c r="K39" s="3">
        <f t="shared" si="2"/>
        <v>10.713479899960662</v>
      </c>
      <c r="T39">
        <f t="shared" si="3"/>
        <v>26</v>
      </c>
      <c r="U39" s="146">
        <f t="shared" si="4"/>
        <v>9.4394397972699093E-2</v>
      </c>
      <c r="V39" s="146">
        <f t="shared" si="5"/>
        <v>7.4776314653831472E-2</v>
      </c>
    </row>
    <row r="40" spans="1:22">
      <c r="A40">
        <f t="shared" si="0"/>
        <v>-53</v>
      </c>
      <c r="B40" s="6">
        <v>27</v>
      </c>
      <c r="C40" s="3">
        <f t="shared" si="1"/>
        <v>12.206223576133153</v>
      </c>
      <c r="D40" s="3"/>
      <c r="E40" s="3">
        <f t="shared" si="1"/>
        <v>43.758427330730001</v>
      </c>
      <c r="F40" s="3"/>
      <c r="G40" s="3">
        <f t="shared" si="1"/>
        <v>25.300106432500851</v>
      </c>
      <c r="H40" s="3"/>
      <c r="I40" s="3">
        <f t="shared" si="1"/>
        <v>33.746361734765557</v>
      </c>
      <c r="J40" s="3"/>
      <c r="K40" s="3">
        <f t="shared" si="2"/>
        <v>11.417306682426386</v>
      </c>
      <c r="T40">
        <f t="shared" si="3"/>
        <v>27</v>
      </c>
      <c r="U40" s="146">
        <f t="shared" si="4"/>
        <v>8.9652301178987467E-2</v>
      </c>
      <c r="V40" s="146">
        <f t="shared" si="5"/>
        <v>7.0032989187695585E-2</v>
      </c>
    </row>
    <row r="41" spans="1:22">
      <c r="A41">
        <f t="shared" si="0"/>
        <v>-52</v>
      </c>
      <c r="B41" s="6">
        <v>28</v>
      </c>
      <c r="C41" s="3">
        <f t="shared" si="1"/>
        <v>13.247185482076821</v>
      </c>
      <c r="D41" s="3"/>
      <c r="E41" s="3">
        <f t="shared" si="1"/>
        <v>46.941660204104622</v>
      </c>
      <c r="F41" s="3"/>
      <c r="G41" s="3">
        <f t="shared" si="1"/>
        <v>26.861548449251504</v>
      </c>
      <c r="H41" s="3"/>
      <c r="I41" s="3">
        <f t="shared" si="1"/>
        <v>36.624293374390213</v>
      </c>
      <c r="J41" s="3"/>
      <c r="K41" s="3">
        <f t="shared" si="2"/>
        <v>12.121946499639455</v>
      </c>
      <c r="T41">
        <f t="shared" si="3"/>
        <v>28</v>
      </c>
      <c r="U41" s="146">
        <f t="shared" si="4"/>
        <v>8.5281241937847363E-2</v>
      </c>
      <c r="V41" s="146">
        <f t="shared" si="5"/>
        <v>6.5695440607333191E-2</v>
      </c>
    </row>
    <row r="42" spans="1:22">
      <c r="A42">
        <f t="shared" si="0"/>
        <v>-51</v>
      </c>
      <c r="B42" s="6">
        <v>29</v>
      </c>
      <c r="C42" s="3">
        <f t="shared" si="1"/>
        <v>14.323388403485012</v>
      </c>
      <c r="D42" s="3"/>
      <c r="E42" s="3">
        <f t="shared" si="1"/>
        <v>50.174915085944882</v>
      </c>
      <c r="F42" s="3"/>
      <c r="G42" s="3">
        <f t="shared" si="1"/>
        <v>28.421053907160353</v>
      </c>
      <c r="H42" s="3"/>
      <c r="I42" s="3">
        <f t="shared" si="1"/>
        <v>39.599655316544442</v>
      </c>
      <c r="J42" s="3"/>
      <c r="K42" s="3">
        <f t="shared" si="2"/>
        <v>12.825712396173001</v>
      </c>
      <c r="T42">
        <f t="shared" si="3"/>
        <v>29</v>
      </c>
      <c r="U42" s="146">
        <f t="shared" si="4"/>
        <v>8.124011873044823E-2</v>
      </c>
      <c r="V42" s="146">
        <f t="shared" si="5"/>
        <v>6.1716816129469124E-2</v>
      </c>
    </row>
    <row r="43" spans="1:22">
      <c r="A43">
        <f t="shared" si="0"/>
        <v>-50</v>
      </c>
      <c r="B43" s="6">
        <v>30</v>
      </c>
      <c r="C43" s="3">
        <f t="shared" si="1"/>
        <v>15.433360456310989</v>
      </c>
      <c r="D43" s="3"/>
      <c r="E43" s="3">
        <f t="shared" si="1"/>
        <v>53.451370312300639</v>
      </c>
      <c r="F43" s="3"/>
      <c r="G43" s="3">
        <f t="shared" si="1"/>
        <v>29.975180547952299</v>
      </c>
      <c r="H43" s="3"/>
      <c r="I43" s="3">
        <f t="shared" si="1"/>
        <v>42.668378265662504</v>
      </c>
      <c r="J43" s="3"/>
      <c r="K43" s="3">
        <f t="shared" si="2"/>
        <v>13.527050966767179</v>
      </c>
      <c r="T43">
        <f t="shared" si="3"/>
        <v>30</v>
      </c>
      <c r="U43" s="146">
        <f t="shared" si="4"/>
        <v>7.7493678280476624E-2</v>
      </c>
      <c r="V43" s="146">
        <f t="shared" si="5"/>
        <v>5.8057168999589202E-2</v>
      </c>
    </row>
    <row r="44" spans="1:22">
      <c r="A44">
        <f t="shared" si="0"/>
        <v>-49</v>
      </c>
      <c r="B44" s="6">
        <v>31</v>
      </c>
      <c r="C44" s="3">
        <f t="shared" si="1"/>
        <v>16.575606793061986</v>
      </c>
      <c r="D44" s="3"/>
      <c r="E44" s="3">
        <f t="shared" si="1"/>
        <v>56.764454619395174</v>
      </c>
      <c r="F44" s="3"/>
      <c r="G44" s="3">
        <f t="shared" si="1"/>
        <v>31.520773961191342</v>
      </c>
      <c r="H44" s="3"/>
      <c r="I44" s="3">
        <f t="shared" si="1"/>
        <v>45.82632943948667</v>
      </c>
      <c r="J44" s="3"/>
      <c r="K44" s="3">
        <f t="shared" si="2"/>
        <v>14.224538704708843</v>
      </c>
      <c r="T44">
        <f t="shared" si="3"/>
        <v>31</v>
      </c>
      <c r="U44" s="146">
        <f t="shared" si="4"/>
        <v>7.401151162020006E-2</v>
      </c>
      <c r="V44" s="146">
        <f t="shared" si="5"/>
        <v>5.4682231203270183E-2</v>
      </c>
    </row>
    <row r="45" spans="1:22">
      <c r="A45">
        <f t="shared" si="0"/>
        <v>-48</v>
      </c>
      <c r="B45" s="6">
        <v>32</v>
      </c>
      <c r="C45" s="3">
        <f t="shared" si="1"/>
        <v>17.74861690282755</v>
      </c>
      <c r="D45" s="3"/>
      <c r="E45" s="3">
        <f t="shared" si="1"/>
        <v>60.107859484589369</v>
      </c>
      <c r="F45" s="3"/>
      <c r="G45" s="3">
        <f t="shared" si="1"/>
        <v>33.054957844039926</v>
      </c>
      <c r="H45" s="3"/>
      <c r="I45" s="3">
        <f t="shared" si="1"/>
        <v>49.069332751345222</v>
      </c>
      <c r="J45" s="3"/>
      <c r="K45" s="3">
        <f t="shared" si="2"/>
        <v>14.916877606303993</v>
      </c>
      <c r="T45">
        <f t="shared" si="3"/>
        <v>32</v>
      </c>
      <c r="U45" s="146">
        <f t="shared" si="4"/>
        <v>7.0767249996334824E-2</v>
      </c>
      <c r="V45" s="146">
        <f t="shared" si="5"/>
        <v>5.1562438823896474E-2</v>
      </c>
    </row>
    <row r="46" spans="1:22">
      <c r="A46">
        <f t="shared" si="0"/>
        <v>-47</v>
      </c>
      <c r="B46" s="6">
        <v>33</v>
      </c>
      <c r="C46" s="3">
        <f t="shared" si="1"/>
        <v>18.950871218695532</v>
      </c>
      <c r="D46" s="3"/>
      <c r="E46" s="3">
        <f t="shared" si="1"/>
        <v>63.475548009300326</v>
      </c>
      <c r="F46" s="3"/>
      <c r="G46" s="3">
        <f t="shared" si="1"/>
        <v>34.575123020082806</v>
      </c>
      <c r="H46" s="3"/>
      <c r="I46" s="3">
        <f t="shared" si="1"/>
        <v>52.39318707757549</v>
      </c>
      <c r="J46" s="3"/>
      <c r="K46" s="3">
        <f t="shared" si="2"/>
        <v>15.602890215347021</v>
      </c>
      <c r="T46">
        <f t="shared" si="3"/>
        <v>33</v>
      </c>
      <c r="U46" s="146">
        <f t="shared" si="4"/>
        <v>6.7737915717615726E-2</v>
      </c>
      <c r="V46" s="146">
        <f t="shared" si="5"/>
        <v>4.8672151411557583E-2</v>
      </c>
    </row>
    <row r="47" spans="1:22">
      <c r="A47">
        <f t="shared" si="0"/>
        <v>-46</v>
      </c>
      <c r="B47" s="6">
        <v>34</v>
      </c>
      <c r="C47" s="3">
        <f t="shared" si="1"/>
        <v>20.180847084046018</v>
      </c>
      <c r="D47" s="3"/>
      <c r="E47" s="3">
        <f t="shared" si="1"/>
        <v>66.861760793503805</v>
      </c>
      <c r="F47" s="3"/>
      <c r="G47" s="3">
        <f t="shared" si="1"/>
        <v>36.078915560711039</v>
      </c>
      <c r="H47" s="3"/>
      <c r="I47" s="3">
        <f t="shared" si="1"/>
        <v>55.793682752446458</v>
      </c>
      <c r="J47" s="3"/>
      <c r="K47" s="3">
        <f t="shared" si="2"/>
        <v>16.281514262597739</v>
      </c>
      <c r="T47">
        <f t="shared" si="3"/>
        <v>34</v>
      </c>
      <c r="U47" s="146">
        <f t="shared" si="4"/>
        <v>6.4903394211084209E-2</v>
      </c>
      <c r="V47" s="146">
        <f t="shared" si="5"/>
        <v>4.5989021774443785E-2</v>
      </c>
    </row>
    <row r="48" spans="1:22">
      <c r="A48">
        <f t="shared" si="0"/>
        <v>-45</v>
      </c>
      <c r="B48" s="6">
        <v>35</v>
      </c>
      <c r="C48" s="3">
        <f t="shared" si="1"/>
        <v>21.43702412576425</v>
      </c>
      <c r="D48" s="3"/>
      <c r="E48" s="3">
        <f t="shared" si="1"/>
        <v>70.261019203532101</v>
      </c>
      <c r="F48" s="3"/>
      <c r="G48" s="3">
        <f t="shared" si="1"/>
        <v>37.564224297194542</v>
      </c>
      <c r="H48" s="3"/>
      <c r="I48" s="3">
        <f t="shared" si="1"/>
        <v>59.266616423399284</v>
      </c>
      <c r="J48" s="3"/>
      <c r="K48" s="3">
        <f t="shared" si="2"/>
        <v>16.951797030291342</v>
      </c>
      <c r="T48">
        <f t="shared" si="3"/>
        <v>35</v>
      </c>
      <c r="U48" s="146">
        <f t="shared" si="4"/>
        <v>6.2246001690945033E-2</v>
      </c>
      <c r="V48" s="146">
        <f t="shared" si="5"/>
        <v>4.3493483443421611E-2</v>
      </c>
    </row>
    <row r="49" spans="1:22">
      <c r="A49">
        <f t="shared" si="0"/>
        <v>-44</v>
      </c>
      <c r="B49" s="6">
        <v>36</v>
      </c>
      <c r="C49" s="3">
        <f t="shared" si="1"/>
        <v>22.717889079182989</v>
      </c>
      <c r="D49" s="3"/>
      <c r="E49" s="3">
        <f t="shared" si="1"/>
        <v>73.668126391629585</v>
      </c>
      <c r="F49" s="3"/>
      <c r="G49" s="3">
        <f t="shared" si="1"/>
        <v>39.029167963769929</v>
      </c>
      <c r="H49" s="3"/>
      <c r="I49" s="3">
        <f t="shared" si="1"/>
        <v>62.807804390492521</v>
      </c>
      <c r="J49" s="3"/>
      <c r="K49" s="3">
        <f t="shared" si="2"/>
        <v>17.612889550134792</v>
      </c>
      <c r="T49">
        <f t="shared" si="3"/>
        <v>36</v>
      </c>
      <c r="U49" s="146">
        <f t="shared" si="4"/>
        <v>5.9750128838047145E-2</v>
      </c>
      <c r="V49" s="146">
        <f t="shared" si="5"/>
        <v>4.1168330960062491E-2</v>
      </c>
    </row>
    <row r="50" spans="1:22">
      <c r="A50">
        <f t="shared" si="0"/>
        <v>-43</v>
      </c>
      <c r="B50" s="6">
        <v>37</v>
      </c>
      <c r="C50" s="3">
        <f t="shared" si="1"/>
        <v>24.021940106540239</v>
      </c>
      <c r="D50" s="3"/>
      <c r="E50" s="3">
        <f t="shared" si="1"/>
        <v>77.07816638672098</v>
      </c>
      <c r="F50" s="3"/>
      <c r="G50" s="3">
        <f t="shared" si="1"/>
        <v>40.472082170879403</v>
      </c>
      <c r="H50" s="3"/>
      <c r="I50" s="3">
        <f t="shared" si="1"/>
        <v>66.413094545576797</v>
      </c>
      <c r="J50" s="3"/>
      <c r="K50" s="3">
        <f t="shared" si="2"/>
        <v>18.264040724654595</v>
      </c>
      <c r="T50">
        <f t="shared" si="3"/>
        <v>37</v>
      </c>
      <c r="U50" s="146">
        <f t="shared" si="4"/>
        <v>5.740194534853095E-2</v>
      </c>
      <c r="V50" s="146">
        <f t="shared" si="5"/>
        <v>3.8998373957765939E-2</v>
      </c>
    </row>
    <row r="51" spans="1:22">
      <c r="A51">
        <f t="shared" si="0"/>
        <v>-42</v>
      </c>
      <c r="B51" s="6">
        <v>38</v>
      </c>
      <c r="C51" s="3">
        <f t="shared" si="1"/>
        <v>25.347690647905036</v>
      </c>
      <c r="D51" s="3"/>
      <c r="E51" s="3">
        <f t="shared" si="1"/>
        <v>80.486501540677807</v>
      </c>
      <c r="F51" s="3"/>
      <c r="G51" s="3">
        <f t="shared" si="1"/>
        <v>41.891506372272907</v>
      </c>
      <c r="H51" s="3"/>
      <c r="I51" s="3">
        <f t="shared" si="1"/>
        <v>70.078377018891175</v>
      </c>
      <c r="J51" s="3"/>
      <c r="K51" s="3">
        <f t="shared" si="2"/>
        <v>18.90459144577525</v>
      </c>
      <c r="T51">
        <f t="shared" si="3"/>
        <v>38</v>
      </c>
      <c r="U51" s="146">
        <f t="shared" si="4"/>
        <v>5.5189153560658802E-2</v>
      </c>
      <c r="V51" s="146">
        <f t="shared" si="5"/>
        <v>3.6970150335997598E-2</v>
      </c>
    </row>
    <row r="52" spans="1:22">
      <c r="A52">
        <f t="shared" si="0"/>
        <v>-41</v>
      </c>
      <c r="B52" s="6">
        <v>39</v>
      </c>
      <c r="C52" s="3">
        <f t="shared" si="1"/>
        <v>26.693672840873621</v>
      </c>
      <c r="D52" s="3"/>
      <c r="E52" s="3">
        <f t="shared" si="1"/>
        <v>83.888768582687646</v>
      </c>
      <c r="F52" s="3"/>
      <c r="G52" s="3">
        <f t="shared" si="1"/>
        <v>43.286170959292178</v>
      </c>
      <c r="H52" s="3"/>
      <c r="I52" s="3">
        <f t="shared" si="1"/>
        <v>73.799593633445454</v>
      </c>
      <c r="J52" s="3"/>
      <c r="K52" s="3">
        <f t="shared" si="2"/>
        <v>19.533968770791688</v>
      </c>
      <c r="T52">
        <f t="shared" si="3"/>
        <v>39</v>
      </c>
      <c r="U52" s="146">
        <f t="shared" si="4"/>
        <v>5.3100781908107617E-2</v>
      </c>
      <c r="V52" s="146">
        <f t="shared" si="5"/>
        <v>3.50716870805034E-2</v>
      </c>
    </row>
    <row r="53" spans="1:22">
      <c r="A53">
        <f t="shared" si="0"/>
        <v>-40</v>
      </c>
      <c r="B53" s="6">
        <v>40</v>
      </c>
      <c r="C53" s="3">
        <f t="shared" si="1"/>
        <v>28.058440542855632</v>
      </c>
      <c r="D53" s="3"/>
      <c r="E53" s="3">
        <f t="shared" si="1"/>
        <v>87.280873505803271</v>
      </c>
      <c r="F53" s="3"/>
      <c r="G53" s="3">
        <f t="shared" si="1"/>
        <v>44.654984589641565</v>
      </c>
      <c r="H53" s="3"/>
      <c r="I53" s="3">
        <f t="shared" si="1"/>
        <v>77.572746260689058</v>
      </c>
      <c r="J53" s="3"/>
      <c r="K53" s="3">
        <f t="shared" si="2"/>
        <v>20.151680204159739</v>
      </c>
      <c r="T53">
        <f t="shared" si="3"/>
        <v>40</v>
      </c>
      <c r="U53" s="146">
        <f t="shared" si="4"/>
        <v>5.11270108882231E-2</v>
      </c>
      <c r="V53" s="146">
        <f t="shared" si="5"/>
        <v>3.3292299747482171E-2</v>
      </c>
    </row>
    <row r="54" spans="1:22">
      <c r="A54">
        <f t="shared" si="0"/>
        <v>-39</v>
      </c>
      <c r="B54" s="6">
        <v>41</v>
      </c>
      <c r="C54" s="3">
        <f t="shared" si="1"/>
        <v>29.440571987447552</v>
      </c>
      <c r="D54" s="3"/>
      <c r="E54" s="3">
        <f t="shared" si="1"/>
        <v>90.658985484082081</v>
      </c>
      <c r="F54" s="3"/>
      <c r="G54" s="3">
        <f t="shared" si="1"/>
        <v>45.997021835749329</v>
      </c>
      <c r="H54" s="3"/>
      <c r="I54" s="3">
        <f t="shared" si="1"/>
        <v>81.393904164546569</v>
      </c>
      <c r="J54" s="3"/>
      <c r="K54" s="3">
        <f t="shared" si="2"/>
        <v>20.757308123509826</v>
      </c>
      <c r="T54">
        <f t="shared" si="3"/>
        <v>41</v>
      </c>
      <c r="U54" s="146">
        <f t="shared" si="4"/>
        <v>4.9259025728136716E-2</v>
      </c>
      <c r="V54" s="146">
        <f t="shared" si="5"/>
        <v>3.1622423513428012E-2</v>
      </c>
    </row>
    <row r="55" spans="1:22">
      <c r="A55">
        <f t="shared" si="0"/>
        <v>-38</v>
      </c>
      <c r="B55" s="6">
        <v>42</v>
      </c>
      <c r="C55" s="3">
        <f t="shared" si="1"/>
        <v>30.838672104217459</v>
      </c>
      <c r="D55" s="3"/>
      <c r="E55" s="3">
        <f t="shared" si="1"/>
        <v>94.019529995648853</v>
      </c>
      <c r="F55" s="3"/>
      <c r="G55" s="3">
        <f t="shared" si="1"/>
        <v>47.311511218933653</v>
      </c>
      <c r="H55" s="3"/>
      <c r="I55" s="3">
        <f t="shared" si="1"/>
        <v>85.259210414891513</v>
      </c>
      <c r="J55" s="3"/>
      <c r="K55" s="3">
        <f t="shared" si="2"/>
        <v>21.350504379764686</v>
      </c>
      <c r="T55">
        <f t="shared" si="3"/>
        <v>42</v>
      </c>
      <c r="U55" s="146">
        <f t="shared" si="4"/>
        <v>4.7488891091042963E-2</v>
      </c>
      <c r="V55" s="146">
        <f t="shared" si="5"/>
        <v>3.0053470143153252E-2</v>
      </c>
    </row>
    <row r="56" spans="1:22">
      <c r="A56">
        <f t="shared" si="0"/>
        <v>-37</v>
      </c>
      <c r="B56" s="6">
        <v>43</v>
      </c>
      <c r="C56" s="3">
        <f t="shared" si="1"/>
        <v>32.251374529191885</v>
      </c>
      <c r="D56" s="3"/>
      <c r="E56" s="3">
        <f t="shared" si="1"/>
        <v>97.359181306284555</v>
      </c>
      <c r="F56" s="3"/>
      <c r="G56" s="3">
        <f t="shared" si="1"/>
        <v>48.597823679573317</v>
      </c>
      <c r="H56" s="3"/>
      <c r="I56" s="3">
        <f t="shared" si="1"/>
        <v>89.164887445909002</v>
      </c>
      <c r="J56" s="3"/>
      <c r="K56" s="3">
        <f t="shared" si="2"/>
        <v>21.930985094015096</v>
      </c>
      <c r="T56">
        <f t="shared" si="3"/>
        <v>43</v>
      </c>
      <c r="U56" s="146">
        <f t="shared" si="4"/>
        <v>4.5809444070752554E-2</v>
      </c>
      <c r="V56" s="146">
        <f t="shared" si="5"/>
        <v>2.8577706354081758E-2</v>
      </c>
    </row>
    <row r="57" spans="1:22">
      <c r="A57">
        <f t="shared" si="0"/>
        <v>-36</v>
      </c>
      <c r="B57" s="6">
        <v>44</v>
      </c>
      <c r="C57" s="3">
        <f t="shared" si="1"/>
        <v>33.677343331433647</v>
      </c>
      <c r="D57" s="3"/>
      <c r="E57" s="3">
        <f t="shared" si="1"/>
        <v>100.67485444952841</v>
      </c>
      <c r="F57" s="3"/>
      <c r="G57" s="3">
        <f t="shared" si="1"/>
        <v>49.855461519961935</v>
      </c>
      <c r="H57" s="3"/>
      <c r="I57" s="3">
        <f t="shared" si="1"/>
        <v>93.107241829539376</v>
      </c>
      <c r="J57" s="3"/>
      <c r="K57" s="3">
        <f t="shared" si="2"/>
        <v>22.498525667705955</v>
      </c>
      <c r="T57">
        <f t="shared" si="3"/>
        <v>44</v>
      </c>
      <c r="U57" s="146">
        <f t="shared" si="4"/>
        <v>4.4214202435033149E-2</v>
      </c>
      <c r="V57" s="146">
        <f t="shared" si="5"/>
        <v>2.7188149934320591E-2</v>
      </c>
    </row>
    <row r="58" spans="1:22">
      <c r="A58">
        <f t="shared" si="0"/>
        <v>-35</v>
      </c>
      <c r="B58" s="6">
        <v>45</v>
      </c>
      <c r="C58" s="3">
        <f t="shared" si="1"/>
        <v>35.115274479320803</v>
      </c>
      <c r="D58" s="3"/>
      <c r="E58" s="3">
        <f t="shared" si="1"/>
        <v>103.96369682259511</v>
      </c>
      <c r="F58" s="3"/>
      <c r="G58" s="3">
        <f t="shared" si="1"/>
        <v>51.084047845158956</v>
      </c>
      <c r="H58" s="3"/>
      <c r="I58" s="3">
        <f t="shared" si="1"/>
        <v>97.082668329277382</v>
      </c>
      <c r="J58" s="3"/>
      <c r="K58" s="3">
        <f t="shared" si="2"/>
        <v>23.052956017555793</v>
      </c>
      <c r="T58">
        <f t="shared" si="3"/>
        <v>45</v>
      </c>
      <c r="U58" s="146">
        <f t="shared" si="4"/>
        <v>4.2697285642036502E-2</v>
      </c>
      <c r="V58" s="146">
        <f t="shared" si="5"/>
        <v>2.5878480663676918E-2</v>
      </c>
    </row>
    <row r="59" spans="1:22">
      <c r="A59">
        <f t="shared" si="0"/>
        <v>-34</v>
      </c>
      <c r="B59" s="6">
        <v>46</v>
      </c>
      <c r="C59" s="3">
        <f t="shared" si="1"/>
        <v>36.563897068474489</v>
      </c>
      <c r="D59" s="3"/>
      <c r="E59" s="3">
        <f t="shared" si="1"/>
        <v>107.2230795024452</v>
      </c>
      <c r="F59" s="3"/>
      <c r="G59" s="3">
        <f t="shared" si="1"/>
        <v>52.283316517650128</v>
      </c>
      <c r="H59" s="3"/>
      <c r="I59" s="3">
        <f t="shared" si="1"/>
        <v>101.08765329500581</v>
      </c>
      <c r="J59" s="3"/>
      <c r="K59" s="3">
        <f t="shared" si="2"/>
        <v>23.594156042345755</v>
      </c>
      <c r="T59">
        <f t="shared" si="3"/>
        <v>46</v>
      </c>
      <c r="U59" s="146">
        <f t="shared" si="4"/>
        <v>4.1253346602965389E-2</v>
      </c>
      <c r="V59" s="146">
        <f t="shared" si="5"/>
        <v>2.464296363408644E-2</v>
      </c>
    </row>
    <row r="60" spans="1:22">
      <c r="A60">
        <f t="shared" si="0"/>
        <v>-33</v>
      </c>
      <c r="B60" s="6">
        <v>47</v>
      </c>
      <c r="C60" s="3">
        <f t="shared" si="1"/>
        <v>38.021974331727613</v>
      </c>
      <c r="D60" s="3"/>
      <c r="E60" s="3">
        <f t="shared" si="1"/>
        <v>110.45058837296403</v>
      </c>
      <c r="F60" s="3"/>
      <c r="G60" s="3">
        <f t="shared" si="1"/>
        <v>53.453102633736322</v>
      </c>
      <c r="H60" s="3"/>
      <c r="I60" s="3">
        <f t="shared" si="1"/>
        <v>105.1187774552405</v>
      </c>
      <c r="J60" s="3"/>
      <c r="K60" s="3">
        <f t="shared" si="2"/>
        <v>24.122051325151499</v>
      </c>
      <c r="T60">
        <f t="shared" si="3"/>
        <v>47</v>
      </c>
      <c r="U60" s="146">
        <f t="shared" si="4"/>
        <v>3.9877512523419791E-2</v>
      </c>
      <c r="V60" s="146">
        <f t="shared" si="5"/>
        <v>2.3476383001720731E-2</v>
      </c>
    </row>
    <row r="61" spans="1:22">
      <c r="A61">
        <f t="shared" si="0"/>
        <v>-32</v>
      </c>
      <c r="B61" s="6">
        <v>48</v>
      </c>
      <c r="C61" s="3">
        <f t="shared" si="1"/>
        <v>39.488304450074487</v>
      </c>
      <c r="D61" s="3"/>
      <c r="E61" s="3">
        <f t="shared" si="1"/>
        <v>113.64401514222945</v>
      </c>
      <c r="F61" s="3"/>
      <c r="G61" s="3">
        <f t="shared" si="1"/>
        <v>54.593333523060863</v>
      </c>
      <c r="H61" s="3"/>
      <c r="I61" s="3">
        <f t="shared" si="1"/>
        <v>109.17271815915076</v>
      </c>
      <c r="J61" s="3"/>
      <c r="K61" s="3">
        <f t="shared" si="2"/>
        <v>24.636609071654515</v>
      </c>
      <c r="T61">
        <f t="shared" si="3"/>
        <v>48</v>
      </c>
      <c r="U61" s="146">
        <f t="shared" si="4"/>
        <v>3.8565333445172746E-2</v>
      </c>
      <c r="V61" s="146">
        <f t="shared" si="5"/>
        <v>2.2373984551865386E-2</v>
      </c>
    </row>
    <row r="62" spans="1:22">
      <c r="A62">
        <f t="shared" si="0"/>
        <v>-31</v>
      </c>
      <c r="B62" s="6">
        <v>49</v>
      </c>
      <c r="C62" s="3">
        <f t="shared" si="1"/>
        <v>40.961721182182558</v>
      </c>
      <c r="D62" s="3"/>
      <c r="E62" s="3">
        <f t="shared" si="1"/>
        <v>116.80134831815622</v>
      </c>
      <c r="F62" s="3"/>
      <c r="G62" s="3">
        <f t="shared" si="1"/>
        <v>55.704020267363433</v>
      </c>
      <c r="H62" s="3"/>
      <c r="I62" s="3">
        <f t="shared" si="1"/>
        <v>113.24625111696071</v>
      </c>
      <c r="J62" s="3"/>
      <c r="K62" s="3">
        <f t="shared" si="2"/>
        <v>25.137834282767379</v>
      </c>
      <c r="T62">
        <f t="shared" si="3"/>
        <v>49</v>
      </c>
      <c r="U62" s="146">
        <f t="shared" si="4"/>
        <v>3.7312737344064192E-2</v>
      </c>
      <c r="V62" s="146">
        <f t="shared" si="5"/>
        <v>2.1331425738510802E-2</v>
      </c>
    </row>
    <row r="63" spans="1:22">
      <c r="A63">
        <f t="shared" si="0"/>
        <v>-30</v>
      </c>
      <c r="B63" s="6">
        <v>50</v>
      </c>
      <c r="C63" s="3">
        <f t="shared" si="1"/>
        <v>42.441094328779549</v>
      </c>
      <c r="D63" s="3"/>
      <c r="E63" s="3">
        <f t="shared" si="1"/>
        <v>119.92076420126777</v>
      </c>
      <c r="F63" s="3"/>
      <c r="G63" s="3">
        <f t="shared" si="1"/>
        <v>56.78524973024868</v>
      </c>
      <c r="H63" s="3"/>
      <c r="I63" s="3">
        <f t="shared" si="1"/>
        <v>117.33625168383348</v>
      </c>
      <c r="J63" s="3"/>
      <c r="K63" s="3">
        <f t="shared" si="2"/>
        <v>25.625766157867233</v>
      </c>
      <c r="T63">
        <f t="shared" si="3"/>
        <v>50</v>
      </c>
      <c r="U63" s="146">
        <f t="shared" si="4"/>
        <v>3.6115990830006571E-2</v>
      </c>
      <c r="V63" s="146">
        <f t="shared" si="5"/>
        <v>2.0344732087726504E-2</v>
      </c>
    </row>
    <row r="64" spans="1:22">
      <c r="A64">
        <f t="shared" si="0"/>
        <v>-29</v>
      </c>
      <c r="B64" s="6">
        <v>51</v>
      </c>
      <c r="C64" s="3">
        <f t="shared" si="1"/>
        <v>43.925330047044007</v>
      </c>
      <c r="D64" s="3"/>
      <c r="E64" s="3">
        <f t="shared" si="1"/>
        <v>123.00061794484722</v>
      </c>
      <c r="F64" s="3"/>
      <c r="G64" s="3">
        <f t="shared" si="1"/>
        <v>57.837177086324438</v>
      </c>
      <c r="H64" s="3"/>
      <c r="I64" s="3">
        <f t="shared" si="1"/>
        <v>121.43969572906202</v>
      </c>
      <c r="J64" s="3"/>
      <c r="K64" s="3">
        <f t="shared" si="2"/>
        <v>26.100474723382295</v>
      </c>
      <c r="T64">
        <f t="shared" si="3"/>
        <v>51</v>
      </c>
      <c r="U64" s="146">
        <f t="shared" si="4"/>
        <v>3.4971664650456216E-2</v>
      </c>
      <c r="V64" s="146">
        <f t="shared" si="5"/>
        <v>1.9410259038677154E-2</v>
      </c>
    </row>
    <row r="65" spans="1:22">
      <c r="A65">
        <f t="shared" si="0"/>
        <v>-28</v>
      </c>
      <c r="B65" s="6">
        <v>52</v>
      </c>
      <c r="C65" s="3">
        <f t="shared" si="1"/>
        <v>45.413371029020936</v>
      </c>
      <c r="D65" s="3"/>
      <c r="E65" s="3">
        <f t="shared" si="1"/>
        <v>126.0394347251612</v>
      </c>
      <c r="F65" s="3"/>
      <c r="G65" s="3">
        <f t="shared" si="1"/>
        <v>58.860018835376714</v>
      </c>
      <c r="H65" s="3"/>
      <c r="I65" s="3">
        <f t="shared" si="1"/>
        <v>125.55366012933212</v>
      </c>
      <c r="J65" s="3"/>
      <c r="K65" s="3">
        <f t="shared" si="2"/>
        <v>26.562057680263354</v>
      </c>
      <c r="T65">
        <f t="shared" si="3"/>
        <v>52</v>
      </c>
      <c r="U65" s="146">
        <f t="shared" si="4"/>
        <v>3.3876603326218349E-2</v>
      </c>
      <c r="V65" s="146">
        <f t="shared" si="5"/>
        <v>1.852465844691718E-2</v>
      </c>
    </row>
    <row r="66" spans="1:22">
      <c r="A66">
        <f t="shared" si="0"/>
        <v>-27</v>
      </c>
      <c r="B66" s="6">
        <v>53</v>
      </c>
      <c r="C66" s="3">
        <f t="shared" si="1"/>
        <v>46.904196557050838</v>
      </c>
      <c r="D66" s="3"/>
      <c r="E66" s="3">
        <f t="shared" si="1"/>
        <v>129.03590105773682</v>
      </c>
      <c r="F66" s="3"/>
      <c r="G66" s="3">
        <f t="shared" si="1"/>
        <v>59.854046285188346</v>
      </c>
      <c r="H66" s="3"/>
      <c r="I66" s="3">
        <f t="shared" si="1"/>
        <v>129.67532292196611</v>
      </c>
      <c r="J66" s="3"/>
      <c r="K66" s="3">
        <f t="shared" si="2"/>
        <v>27.010637462942462</v>
      </c>
      <c r="T66">
        <f t="shared" si="3"/>
        <v>53</v>
      </c>
      <c r="U66" s="146">
        <f t="shared" si="4"/>
        <v>3.2827898353487241E-2</v>
      </c>
      <c r="V66" s="146">
        <f t="shared" si="5"/>
        <v>1.7684849098455125E-2</v>
      </c>
    </row>
    <row r="67" spans="1:22">
      <c r="A67">
        <f t="shared" si="0"/>
        <v>-26</v>
      </c>
      <c r="B67" s="6">
        <v>54</v>
      </c>
      <c r="C67" s="3">
        <f t="shared" si="1"/>
        <v>48.396822448236769</v>
      </c>
      <c r="D67" s="3"/>
      <c r="E67" s="3">
        <f t="shared" si="1"/>
        <v>131.98885628971937</v>
      </c>
      <c r="F67" s="3"/>
      <c r="G67" s="3">
        <f t="shared" si="1"/>
        <v>60.819579485082699</v>
      </c>
      <c r="H67" s="3"/>
      <c r="I67" s="3">
        <f t="shared" si="1"/>
        <v>133.80196315139196</v>
      </c>
      <c r="J67" s="3"/>
      <c r="K67" s="3">
        <f t="shared" si="2"/>
        <v>27.4463585016926</v>
      </c>
      <c r="T67">
        <f t="shared" si="3"/>
        <v>54</v>
      </c>
      <c r="U67" s="146">
        <f t="shared" si="4"/>
        <v>3.1822864492954475E-2</v>
      </c>
      <c r="V67" s="146">
        <f t="shared" si="5"/>
        <v>1.6887990685014731E-2</v>
      </c>
    </row>
    <row r="68" spans="1:22">
      <c r="A68">
        <f t="shared" si="0"/>
        <v>-25</v>
      </c>
      <c r="B68" s="6">
        <v>55</v>
      </c>
      <c r="C68" s="3">
        <f t="shared" si="1"/>
        <v>49.890300899073623</v>
      </c>
      <c r="D68" s="3"/>
      <c r="E68" s="3">
        <f t="shared" si="1"/>
        <v>134.89728429307098</v>
      </c>
      <c r="F68" s="3"/>
      <c r="G68" s="3">
        <f t="shared" si="1"/>
        <v>61.756981591196165</v>
      </c>
      <c r="H68" s="3"/>
      <c r="I68" s="3">
        <f t="shared" si="1"/>
        <v>137.93096043959204</v>
      </c>
      <c r="J68" s="3"/>
      <c r="K68" s="3">
        <f t="shared" si="2"/>
        <v>27.869384679815756</v>
      </c>
      <c r="T68">
        <f t="shared" si="3"/>
        <v>55</v>
      </c>
      <c r="U68" s="146">
        <f t="shared" si="4"/>
        <v>3.0859018738972298E-2</v>
      </c>
      <c r="V68" s="146">
        <f t="shared" si="5"/>
        <v>1.6131460775330918E-2</v>
      </c>
    </row>
    <row r="69" spans="1:22">
      <c r="A69">
        <f t="shared" si="0"/>
        <v>-24</v>
      </c>
      <c r="B69" s="6">
        <v>56</v>
      </c>
      <c r="C69" s="3">
        <f t="shared" si="1"/>
        <v>51.383720240525165</v>
      </c>
      <c r="D69" s="3"/>
      <c r="E69" s="3">
        <f t="shared" si="1"/>
        <v>137.76030537871881</v>
      </c>
      <c r="F69" s="3"/>
      <c r="G69" s="3">
        <f t="shared" si="1"/>
        <v>62.666653643783192</v>
      </c>
      <c r="H69" s="3"/>
      <c r="I69" s="3">
        <f t="shared" si="1"/>
        <v>142.05979430896843</v>
      </c>
      <c r="J69" s="3"/>
      <c r="K69" s="3">
        <f t="shared" si="2"/>
        <v>28.279896976771013</v>
      </c>
      <c r="T69">
        <f t="shared" si="3"/>
        <v>56</v>
      </c>
      <c r="U69" s="146">
        <f t="shared" si="4"/>
        <v>2.9934061621970938E-2</v>
      </c>
      <c r="V69" s="146">
        <f t="shared" si="5"/>
        <v>1.5412834387376602E-2</v>
      </c>
    </row>
    <row r="70" spans="1:22">
      <c r="A70">
        <f t="shared" si="0"/>
        <v>-23</v>
      </c>
      <c r="B70" s="6">
        <v>57</v>
      </c>
      <c r="C70" s="3">
        <f t="shared" si="1"/>
        <v>52.876204613051172</v>
      </c>
      <c r="D70" s="3"/>
      <c r="E70" s="3">
        <f t="shared" si="1"/>
        <v>140.57716844766176</v>
      </c>
      <c r="F70" s="3"/>
      <c r="G70" s="3">
        <f t="shared" si="1"/>
        <v>63.549029736469073</v>
      </c>
      <c r="H70" s="3"/>
      <c r="I70" s="3">
        <f t="shared" si="1"/>
        <v>146.18604328389526</v>
      </c>
      <c r="J70" s="3"/>
      <c r="K70" s="3">
        <f t="shared" si="2"/>
        <v>28.678091288178894</v>
      </c>
      <c r="T70">
        <f t="shared" si="3"/>
        <v>57</v>
      </c>
      <c r="U70" s="146">
        <f t="shared" si="4"/>
        <v>2.9045860547654921E-2</v>
      </c>
      <c r="V70" s="146">
        <f t="shared" si="5"/>
        <v>1.4729865824865816E-2</v>
      </c>
    </row>
    <row r="71" spans="1:22">
      <c r="A71">
        <f t="shared" si="0"/>
        <v>-22</v>
      </c>
      <c r="B71" s="6">
        <v>58</v>
      </c>
      <c r="C71" s="3">
        <f t="shared" si="1"/>
        <v>54.366913570356942</v>
      </c>
      <c r="D71" s="3"/>
      <c r="E71" s="3">
        <f t="shared" si="1"/>
        <v>143.34724339144259</v>
      </c>
      <c r="F71" s="3"/>
      <c r="G71" s="3">
        <f t="shared" si="1"/>
        <v>64.404572557239746</v>
      </c>
      <c r="H71" s="3"/>
      <c r="I71" s="3">
        <f t="shared" si="1"/>
        <v>150.30738379521108</v>
      </c>
      <c r="J71" s="3"/>
      <c r="K71" s="3">
        <f t="shared" si="2"/>
        <v>29.064176413581322</v>
      </c>
      <c r="T71">
        <f t="shared" si="3"/>
        <v>58</v>
      </c>
      <c r="U71" s="146">
        <f t="shared" si="4"/>
        <v>2.8192434918784356E-2</v>
      </c>
      <c r="V71" s="146">
        <f t="shared" si="5"/>
        <v>1.4080472490227142E-2</v>
      </c>
    </row>
    <row r="72" spans="1:22">
      <c r="A72">
        <f t="shared" si="0"/>
        <v>-21</v>
      </c>
      <c r="B72" s="6">
        <v>59</v>
      </c>
      <c r="C72" s="3">
        <f t="shared" si="1"/>
        <v>55.855041619958222</v>
      </c>
      <c r="D72" s="3"/>
      <c r="E72" s="3">
        <f t="shared" si="1"/>
        <v>146.07001375123471</v>
      </c>
      <c r="F72" s="3"/>
      <c r="G72" s="3">
        <f t="shared" si="1"/>
        <v>65.233769281041617</v>
      </c>
      <c r="H72" s="3"/>
      <c r="I72" s="3">
        <f t="shared" si="1"/>
        <v>154.42158891002555</v>
      </c>
      <c r="J72" s="3"/>
      <c r="K72" s="3">
        <f t="shared" si="2"/>
        <v>29.438372202874429</v>
      </c>
      <c r="T72">
        <f t="shared" si="3"/>
        <v>59</v>
      </c>
      <c r="U72" s="146">
        <f t="shared" si="4"/>
        <v>2.7371942820985654E-2</v>
      </c>
      <c r="V72" s="146">
        <f t="shared" si="5"/>
        <v>1.3462720427337803E-2</v>
      </c>
    </row>
    <row r="73" spans="1:22">
      <c r="A73">
        <f t="shared" si="0"/>
        <v>-20</v>
      </c>
      <c r="B73" s="6">
        <v>60</v>
      </c>
      <c r="C73" s="3">
        <f t="shared" si="1"/>
        <v>57.339817708019403</v>
      </c>
      <c r="D73" s="3"/>
      <c r="E73" s="3">
        <f t="shared" si="1"/>
        <v>148.74506964203445</v>
      </c>
      <c r="F73" s="3"/>
      <c r="G73" s="3">
        <f t="shared" si="1"/>
        <v>66.037127794123975</v>
      </c>
      <c r="H73" s="3"/>
      <c r="I73" s="3">
        <f t="shared" si="1"/>
        <v>158.52652690745947</v>
      </c>
      <c r="J73" s="3"/>
      <c r="K73" s="3">
        <f t="shared" si="2"/>
        <v>29.800907852448479</v>
      </c>
      <c r="T73">
        <f t="shared" si="3"/>
        <v>60</v>
      </c>
      <c r="U73" s="146">
        <f t="shared" si="4"/>
        <v>2.6582669084085665E-2</v>
      </c>
      <c r="V73" s="146">
        <f t="shared" si="5"/>
        <v>1.287481138183064E-2</v>
      </c>
    </row>
    <row r="74" spans="1:22">
      <c r="A74">
        <f t="shared" si="0"/>
        <v>-19</v>
      </c>
      <c r="B74" s="6">
        <v>61</v>
      </c>
      <c r="C74" s="3">
        <f t="shared" si="1"/>
        <v>58.820504655333551</v>
      </c>
      <c r="D74" s="3"/>
      <c r="E74" s="3">
        <f t="shared" si="1"/>
        <v>151.37210094604612</v>
      </c>
      <c r="F74" s="3"/>
      <c r="G74" s="3">
        <f t="shared" si="1"/>
        <v>66.815173230653045</v>
      </c>
      <c r="H74" s="3"/>
      <c r="I74" s="3">
        <f t="shared" si="1"/>
        <v>162.62015971930728</v>
      </c>
      <c r="J74" s="3"/>
      <c r="K74" s="3">
        <f t="shared" si="2"/>
        <v>30.152020342248253</v>
      </c>
      <c r="T74">
        <f t="shared" si="3"/>
        <v>61</v>
      </c>
      <c r="U74" s="146">
        <f t="shared" si="4"/>
        <v>2.5823014556027483E-2</v>
      </c>
      <c r="V74" s="146">
        <f t="shared" si="5"/>
        <v>1.2315071196044308E-2</v>
      </c>
    </row>
    <row r="75" spans="1:22">
      <c r="A75">
        <f t="shared" si="0"/>
        <v>-18</v>
      </c>
      <c r="B75" s="6">
        <v>62</v>
      </c>
      <c r="C75" s="3">
        <f t="shared" si="1"/>
        <v>60.296398550762532</v>
      </c>
      <c r="D75" s="3"/>
      <c r="E75" s="3">
        <f t="shared" si="1"/>
        <v>153.95089077726772</v>
      </c>
      <c r="F75" s="3"/>
      <c r="G75" s="3">
        <f t="shared" si="1"/>
        <v>67.568444802635</v>
      </c>
      <c r="H75" s="3"/>
      <c r="I75" s="3">
        <f t="shared" si="1"/>
        <v>166.70054125309014</v>
      </c>
      <c r="J75" s="3"/>
      <c r="K75" s="3">
        <f t="shared" si="2"/>
        <v>30.491953005196397</v>
      </c>
      <c r="T75">
        <f t="shared" si="3"/>
        <v>62</v>
      </c>
      <c r="U75" s="146">
        <f t="shared" si="4"/>
        <v>2.5091486448087709E-2</v>
      </c>
      <c r="V75" s="146">
        <f t="shared" si="5"/>
        <v>1.1781939380444974E-2</v>
      </c>
    </row>
    <row r="76" spans="1:22">
      <c r="A76">
        <f t="shared" si="0"/>
        <v>-17</v>
      </c>
      <c r="B76" s="6">
        <v>63</v>
      </c>
      <c r="C76" s="3">
        <f t="shared" si="1"/>
        <v>61.766828107944157</v>
      </c>
      <c r="D76" s="3"/>
      <c r="E76" s="3">
        <f t="shared" si="1"/>
        <v>156.4813092174835</v>
      </c>
      <c r="F76" s="3"/>
      <c r="G76" s="3">
        <f t="shared" si="1"/>
        <v>68.297492904775979</v>
      </c>
      <c r="H76" s="3"/>
      <c r="I76" s="3">
        <f t="shared" si="1"/>
        <v>170.76581561355388</v>
      </c>
      <c r="J76" s="3"/>
      <c r="K76" s="3">
        <f t="shared" si="2"/>
        <v>30.820954220688975</v>
      </c>
      <c r="T76">
        <f t="shared" si="3"/>
        <v>63</v>
      </c>
      <c r="U76" s="146">
        <f t="shared" si="4"/>
        <v>2.438668962863005E-2</v>
      </c>
      <c r="V76" s="146">
        <f t="shared" si="5"/>
        <v>1.1273959724411465E-2</v>
      </c>
    </row>
    <row r="77" spans="1:22">
      <c r="A77">
        <f t="shared" ref="A77:A91" si="6">A78-1</f>
        <v>-16</v>
      </c>
      <c r="B77" s="6">
        <v>64</v>
      </c>
      <c r="C77" s="3">
        <f t="shared" si="1"/>
        <v>63.231153990596866</v>
      </c>
      <c r="D77" s="3"/>
      <c r="E77" s="3">
        <f t="shared" si="1"/>
        <v>158.96330732232784</v>
      </c>
      <c r="F77" s="3"/>
      <c r="G77" s="3">
        <f t="shared" si="1"/>
        <v>69.002876476564651</v>
      </c>
      <c r="H77" s="3"/>
      <c r="I77" s="3">
        <f>I$8*(1-EXP(-I$9*$B77))^3</f>
        <v>174.81421523734915</v>
      </c>
      <c r="J77" s="3"/>
      <c r="K77" s="3">
        <f>K$8*(1-EXP(-K$9*$B77))^3</f>
        <v>31.139276224169201</v>
      </c>
      <c r="T77">
        <f t="shared" si="3"/>
        <v>64</v>
      </c>
      <c r="U77" s="146">
        <f t="shared" si="4"/>
        <v>2.3707318758438466E-2</v>
      </c>
      <c r="V77" s="146">
        <f t="shared" si="5"/>
        <v>1.0789771827226327E-2</v>
      </c>
    </row>
    <row r="78" spans="1:22">
      <c r="A78">
        <f t="shared" si="6"/>
        <v>-15</v>
      </c>
      <c r="B78" s="6">
        <v>65</v>
      </c>
      <c r="C78" s="3">
        <f t="shared" ref="C78:I141" si="7">C$8*(1-EXP(-C$9*$B78))^3</f>
        <v>64.688768111309656</v>
      </c>
      <c r="D78" s="3"/>
      <c r="E78" s="3">
        <f t="shared" si="7"/>
        <v>161.39691139476818</v>
      </c>
      <c r="F78" s="3"/>
      <c r="G78" s="3">
        <f t="shared" si="7"/>
        <v>69.685160604564032</v>
      </c>
      <c r="H78" s="3"/>
      <c r="I78" s="3">
        <f t="shared" si="7"/>
        <v>178.84405895440636</v>
      </c>
      <c r="J78" s="3"/>
      <c r="K78" s="3">
        <f t="shared" ref="K78:K140" si="8">K$8*(1-EXP(-K$9*$B78))^3</f>
        <v>31.447174025101525</v>
      </c>
      <c r="T78">
        <f t="shared" si="3"/>
        <v>65</v>
      </c>
      <c r="U78" s="146">
        <f t="shared" si="4"/>
        <v>2.305215117423846E-2</v>
      </c>
      <c r="V78" s="146">
        <f t="shared" si="5"/>
        <v>1.0328103445497734E-2</v>
      </c>
    </row>
    <row r="79" spans="1:22">
      <c r="A79">
        <f t="shared" si="6"/>
        <v>-14</v>
      </c>
      <c r="B79" s="6">
        <v>66</v>
      </c>
      <c r="C79" s="3">
        <f t="shared" si="7"/>
        <v>66.139092908293648</v>
      </c>
      <c r="D79" s="3"/>
      <c r="E79" s="3">
        <f t="shared" si="7"/>
        <v>163.78221752223573</v>
      </c>
      <c r="F79" s="3"/>
      <c r="G79" s="3">
        <f t="shared" si="7"/>
        <v>70.344914348633893</v>
      </c>
      <c r="H79" s="3"/>
      <c r="I79" s="3">
        <f t="shared" si="7"/>
        <v>182.85374998838191</v>
      </c>
      <c r="J79" s="3"/>
      <c r="K79" s="3">
        <f t="shared" si="8"/>
        <v>31.744904426000087</v>
      </c>
      <c r="T79">
        <f t="shared" si="3"/>
        <v>66</v>
      </c>
      <c r="U79" s="146">
        <f t="shared" ref="U79:U93" si="9">((C79-C78)/C78)</f>
        <v>2.2420040438680559E-2</v>
      </c>
      <c r="V79" s="146">
        <f t="shared" si="5"/>
        <v>9.8877635663652957E-3</v>
      </c>
    </row>
    <row r="80" spans="1:22">
      <c r="A80">
        <f t="shared" si="6"/>
        <v>-13</v>
      </c>
      <c r="B80" s="6">
        <v>67</v>
      </c>
      <c r="C80" s="3">
        <f t="shared" si="7"/>
        <v>67.581580604188758</v>
      </c>
      <c r="D80" s="3"/>
      <c r="E80" s="3">
        <f t="shared" si="7"/>
        <v>166.11938637269762</v>
      </c>
      <c r="F80" s="3"/>
      <c r="G80" s="3">
        <f t="shared" si="7"/>
        <v>70.982708776556564</v>
      </c>
      <c r="H80" s="3"/>
      <c r="I80" s="3">
        <f t="shared" si="7"/>
        <v>186.84177390749207</v>
      </c>
      <c r="J80" s="3"/>
      <c r="K80" s="3">
        <f t="shared" si="8"/>
        <v>32.03272513550435</v>
      </c>
      <c r="T80">
        <f t="shared" ref="T80:T93" si="10">B80</f>
        <v>67</v>
      </c>
      <c r="U80" s="146">
        <f t="shared" si="9"/>
        <v>2.1809910485092645E-2</v>
      </c>
      <c r="V80" s="146">
        <f t="shared" ref="V80:V93" si="11">(D159-D158)/D158</f>
        <v>9.4676361272052097E-3</v>
      </c>
    </row>
    <row r="81" spans="1:22">
      <c r="A81">
        <f t="shared" si="6"/>
        <v>-12</v>
      </c>
      <c r="B81" s="6">
        <v>68</v>
      </c>
      <c r="C81" s="3">
        <f t="shared" si="7"/>
        <v>69.015712450663429</v>
      </c>
      <c r="D81" s="3"/>
      <c r="E81" s="3">
        <f t="shared" si="7"/>
        <v>168.40863824418489</v>
      </c>
      <c r="F81" s="3"/>
      <c r="G81" s="3">
        <f t="shared" si="7"/>
        <v>71.599115192300417</v>
      </c>
      <c r="H81" s="3"/>
      <c r="I81" s="3">
        <f t="shared" si="7"/>
        <v>190.80669653606913</v>
      </c>
      <c r="J81" s="3"/>
      <c r="K81" s="3">
        <f t="shared" si="8"/>
        <v>32.31089396883867</v>
      </c>
      <c r="T81">
        <f t="shared" si="10"/>
        <v>68</v>
      </c>
      <c r="U81" s="146">
        <f t="shared" si="9"/>
        <v>2.1220750293990343E-2</v>
      </c>
      <c r="V81" s="146">
        <f t="shared" si="11"/>
        <v>9.0666743122569705E-3</v>
      </c>
    </row>
    <row r="82" spans="1:22">
      <c r="A82">
        <f t="shared" si="6"/>
        <v>-11</v>
      </c>
      <c r="B82" s="6">
        <v>69</v>
      </c>
      <c r="C82" s="3">
        <f t="shared" si="7"/>
        <v>70.440997962215533</v>
      </c>
      <c r="D82" s="3"/>
      <c r="E82" s="3">
        <f t="shared" si="7"/>
        <v>170.65024836164835</v>
      </c>
      <c r="F82" s="3"/>
      <c r="G82" s="3">
        <f t="shared" si="7"/>
        <v>72.194703543916106</v>
      </c>
      <c r="H82" s="3"/>
      <c r="I82" s="3">
        <f t="shared" si="7"/>
        <v>194.74716183626273</v>
      </c>
      <c r="J82" s="3"/>
      <c r="K82" s="3">
        <f t="shared" si="8"/>
        <v>32.579668129335545</v>
      </c>
      <c r="T82">
        <f t="shared" si="10"/>
        <v>69</v>
      </c>
      <c r="U82" s="146">
        <f t="shared" si="9"/>
        <v>2.0651609045852913E-2</v>
      </c>
      <c r="V82" s="146">
        <f t="shared" si="11"/>
        <v>8.6838953650557969E-3</v>
      </c>
    </row>
    <row r="83" spans="1:22">
      <c r="A83">
        <f t="shared" si="6"/>
        <v>-10</v>
      </c>
      <c r="B83" s="6">
        <v>70</v>
      </c>
      <c r="C83" s="3">
        <f t="shared" si="7"/>
        <v>71.856974142276854</v>
      </c>
      <c r="D83" s="3"/>
      <c r="E83" s="3">
        <f t="shared" si="7"/>
        <v>172.84454241450456</v>
      </c>
      <c r="F83" s="3"/>
      <c r="G83" s="3">
        <f t="shared" si="7"/>
        <v>72.770040997814291</v>
      </c>
      <c r="H83" s="3"/>
      <c r="I83" s="3">
        <f t="shared" si="7"/>
        <v>198.66188976846223</v>
      </c>
      <c r="J83" s="3"/>
      <c r="K83" s="3">
        <f t="shared" si="8"/>
        <v>32.839303565042783</v>
      </c>
      <c r="T83">
        <f t="shared" si="10"/>
        <v>70</v>
      </c>
      <c r="U83" s="146">
        <f t="shared" si="9"/>
        <v>2.0101591701197206E-2</v>
      </c>
      <c r="V83" s="146">
        <f t="shared" si="11"/>
        <v>8.3183758628310733E-3</v>
      </c>
    </row>
    <row r="84" spans="1:22">
      <c r="A84">
        <f t="shared" si="6"/>
        <v>-9</v>
      </c>
      <c r="B84" s="6">
        <v>71</v>
      </c>
      <c r="C84" s="3">
        <f t="shared" si="7"/>
        <v>73.26320470443828</v>
      </c>
      <c r="D84" s="3"/>
      <c r="E84" s="3">
        <f t="shared" si="7"/>
        <v>174.9918923278212</v>
      </c>
      <c r="F84" s="3"/>
      <c r="G84" s="3">
        <f t="shared" si="7"/>
        <v>73.325690666914326</v>
      </c>
      <c r="H84" s="3"/>
      <c r="I84" s="3">
        <f t="shared" si="7"/>
        <v>202.5496741382301</v>
      </c>
      <c r="J84" s="3"/>
      <c r="K84" s="3">
        <f t="shared" si="8"/>
        <v>33.090054394768714</v>
      </c>
      <c r="T84">
        <f t="shared" si="10"/>
        <v>71</v>
      </c>
      <c r="U84" s="146">
        <f t="shared" si="9"/>
        <v>1.95698549646286E-2</v>
      </c>
      <c r="V84" s="146">
        <f t="shared" si="11"/>
        <v>7.9692474053612398E-3</v>
      </c>
    </row>
    <row r="85" spans="1:22">
      <c r="A85">
        <f t="shared" si="6"/>
        <v>-8</v>
      </c>
      <c r="B85" s="6">
        <v>72</v>
      </c>
      <c r="C85" s="3">
        <f t="shared" si="7"/>
        <v>74.659279291350884</v>
      </c>
      <c r="D85" s="3"/>
      <c r="E85" s="3">
        <f t="shared" si="7"/>
        <v>177.092712259786</v>
      </c>
      <c r="F85" s="3"/>
      <c r="G85" s="3">
        <f t="shared" si="7"/>
        <v>73.862210480878161</v>
      </c>
      <c r="H85" s="3"/>
      <c r="I85" s="3">
        <f t="shared" si="7"/>
        <v>206.40938043680922</v>
      </c>
      <c r="J85" s="3"/>
      <c r="K85" s="3">
        <f t="shared" si="8"/>
        <v>33.332172398246932</v>
      </c>
      <c r="T85">
        <f t="shared" si="10"/>
        <v>72</v>
      </c>
      <c r="U85" s="146">
        <f t="shared" si="9"/>
        <v>1.9055603594528951E-2</v>
      </c>
      <c r="V85" s="146">
        <f t="shared" si="11"/>
        <v>7.6356926762859694E-3</v>
      </c>
    </row>
    <row r="86" spans="1:22">
      <c r="A86">
        <f t="shared" si="6"/>
        <v>-7</v>
      </c>
      <c r="B86" s="6">
        <v>73</v>
      </c>
      <c r="C86" s="3">
        <f t="shared" si="7"/>
        <v>76.044812693613196</v>
      </c>
      <c r="D86" s="3"/>
      <c r="E86" s="3">
        <f t="shared" si="7"/>
        <v>179.14745481787176</v>
      </c>
      <c r="F86" s="3"/>
      <c r="G86" s="3">
        <f t="shared" si="7"/>
        <v>74.380152187346084</v>
      </c>
      <c r="H86" s="3"/>
      <c r="I86" s="3">
        <f t="shared" si="7"/>
        <v>210.23994368159265</v>
      </c>
      <c r="J86" s="3"/>
      <c r="K86" s="3">
        <f t="shared" si="8"/>
        <v>33.565906565418935</v>
      </c>
      <c r="T86">
        <f t="shared" si="10"/>
        <v>73</v>
      </c>
      <c r="U86" s="146">
        <f t="shared" si="9"/>
        <v>1.8558087024325483E-2</v>
      </c>
      <c r="V86" s="146">
        <f t="shared" si="11"/>
        <v>7.3169418396753609E-3</v>
      </c>
    </row>
    <row r="87" spans="1:22">
      <c r="A87">
        <f t="shared" si="6"/>
        <v>-6</v>
      </c>
      <c r="B87" s="6">
        <v>74</v>
      </c>
      <c r="C87" s="3">
        <f t="shared" si="7"/>
        <v>77.419444070729355</v>
      </c>
      <c r="D87" s="3"/>
      <c r="E87" s="3">
        <f t="shared" si="7"/>
        <v>181.15660748595889</v>
      </c>
      <c r="F87" s="3"/>
      <c r="G87" s="3">
        <f t="shared" si="7"/>
        <v>74.880060473771223</v>
      </c>
      <c r="H87" s="3"/>
      <c r="I87" s="3">
        <f t="shared" si="7"/>
        <v>214.04036626231817</v>
      </c>
      <c r="J87" s="3"/>
      <c r="K87" s="3">
        <f t="shared" si="8"/>
        <v>33.79150270013993</v>
      </c>
      <c r="T87">
        <f t="shared" si="10"/>
        <v>74</v>
      </c>
      <c r="U87" s="146">
        <f t="shared" si="9"/>
        <v>1.8076596265081093E-2</v>
      </c>
      <c r="V87" s="146">
        <f t="shared" si="11"/>
        <v>7.0122692388419209E-3</v>
      </c>
    </row>
    <row r="88" spans="1:22">
      <c r="A88">
        <f t="shared" si="6"/>
        <v>-5</v>
      </c>
      <c r="B88" s="6">
        <v>75</v>
      </c>
      <c r="C88" s="3">
        <f t="shared" si="7"/>
        <v>78.782836176013703</v>
      </c>
      <c r="D88" s="3"/>
      <c r="E88" s="3">
        <f t="shared" si="7"/>
        <v>183.12068925458482</v>
      </c>
      <c r="F88" s="3"/>
      <c r="G88" s="3">
        <f t="shared" si="7"/>
        <v>75.362472200104634</v>
      </c>
      <c r="H88" s="3"/>
      <c r="I88" s="3">
        <f t="shared" si="7"/>
        <v>217.80971579817393</v>
      </c>
      <c r="J88" s="3"/>
      <c r="K88" s="3">
        <f t="shared" si="8"/>
        <v>34.009203073908786</v>
      </c>
      <c r="T88">
        <f t="shared" si="10"/>
        <v>75</v>
      </c>
      <c r="U88" s="146">
        <f t="shared" si="9"/>
        <v>1.7610461062453137E-2</v>
      </c>
      <c r="V88" s="146">
        <f t="shared" si="11"/>
        <v>6.7209903680484837E-3</v>
      </c>
    </row>
    <row r="89" spans="1:22">
      <c r="A89">
        <f t="shared" si="6"/>
        <v>-4</v>
      </c>
      <c r="B89" s="6">
        <v>76</v>
      </c>
      <c r="C89" s="3">
        <f t="shared" si="7"/>
        <v>80.134674587124508</v>
      </c>
      <c r="D89" s="3"/>
      <c r="E89" s="3">
        <f t="shared" si="7"/>
        <v>185.04024744645591</v>
      </c>
      <c r="F89" s="3"/>
      <c r="G89" s="3">
        <f t="shared" si="7"/>
        <v>75.827915733209736</v>
      </c>
      <c r="H89" s="3"/>
      <c r="I89" s="3">
        <f t="shared" si="7"/>
        <v>221.54712301046652</v>
      </c>
      <c r="J89" s="3"/>
      <c r="K89" s="3">
        <f t="shared" si="8"/>
        <v>34.219246125505848</v>
      </c>
      <c r="T89">
        <f t="shared" si="10"/>
        <v>76</v>
      </c>
      <c r="U89" s="146">
        <f t="shared" si="9"/>
        <v>1.71590472839868E-2</v>
      </c>
      <c r="V89" s="146">
        <f t="shared" si="11"/>
        <v>6.4424590909937015E-3</v>
      </c>
    </row>
    <row r="90" spans="1:22">
      <c r="A90">
        <f t="shared" si="6"/>
        <v>-3</v>
      </c>
      <c r="B90" s="6">
        <v>77</v>
      </c>
      <c r="C90" s="3">
        <f t="shared" si="7"/>
        <v>81.474666943730071</v>
      </c>
      <c r="D90" s="3"/>
      <c r="E90" s="3">
        <f t="shared" si="7"/>
        <v>186.91585472936842</v>
      </c>
      <c r="F90" s="3"/>
      <c r="G90" s="3">
        <f t="shared" si="7"/>
        <v>76.276910374485652</v>
      </c>
      <c r="H90" s="3"/>
      <c r="I90" s="3">
        <f t="shared" si="7"/>
        <v>225.25177961500808</v>
      </c>
      <c r="J90" s="3"/>
      <c r="K90" s="3">
        <f t="shared" si="8"/>
        <v>34.421866202693664</v>
      </c>
      <c r="T90">
        <f t="shared" si="10"/>
        <v>77</v>
      </c>
      <c r="U90" s="146">
        <f t="shared" si="9"/>
        <v>1.6721754515252804E-2</v>
      </c>
      <c r="V90" s="146">
        <f t="shared" si="11"/>
        <v>6.1760650827540889E-3</v>
      </c>
    </row>
    <row r="91" spans="1:22">
      <c r="A91">
        <f t="shared" si="6"/>
        <v>-2</v>
      </c>
      <c r="B91" s="6">
        <v>78</v>
      </c>
      <c r="C91" s="3">
        <f t="shared" si="7"/>
        <v>82.802542193645991</v>
      </c>
      <c r="D91" s="3"/>
      <c r="E91" s="3">
        <f t="shared" si="7"/>
        <v>188.74810630873807</v>
      </c>
      <c r="F91" s="3"/>
      <c r="G91" s="3">
        <f t="shared" si="7"/>
        <v>76.70996587275144</v>
      </c>
      <c r="H91" s="3"/>
      <c r="I91" s="3">
        <f t="shared" si="7"/>
        <v>228.92293623792327</v>
      </c>
      <c r="J91" s="3"/>
      <c r="K91" s="3">
        <f t="shared" si="8"/>
        <v>34.617293342393751</v>
      </c>
      <c r="T91">
        <f t="shared" si="10"/>
        <v>78</v>
      </c>
      <c r="U91" s="146">
        <f t="shared" si="9"/>
        <v>1.6298013845616671E-2</v>
      </c>
      <c r="V91" s="146">
        <f t="shared" si="11"/>
        <v>5.921231474377558E-3</v>
      </c>
    </row>
    <row r="92" spans="1:22">
      <c r="A92">
        <f>A93-1</f>
        <v>-1</v>
      </c>
      <c r="B92" s="6">
        <v>79</v>
      </c>
      <c r="C92" s="3">
        <f t="shared" si="7"/>
        <v>84.118049848630193</v>
      </c>
      <c r="D92" s="3"/>
      <c r="E92" s="3">
        <f t="shared" si="7"/>
        <v>190.53761729202773</v>
      </c>
      <c r="F92" s="3"/>
      <c r="G92" s="3">
        <f t="shared" si="7"/>
        <v>77.127582014985848</v>
      </c>
      <c r="H92" s="3"/>
      <c r="I92" s="3">
        <f t="shared" si="7"/>
        <v>232.55990035815722</v>
      </c>
      <c r="J92" s="3"/>
      <c r="K92" s="3">
        <f t="shared" si="8"/>
        <v>34.805753085997715</v>
      </c>
      <c r="T92">
        <f t="shared" si="10"/>
        <v>79</v>
      </c>
      <c r="U92" s="146">
        <f t="shared" si="9"/>
        <v>1.5887285826414521E-2</v>
      </c>
      <c r="V92" s="146">
        <f t="shared" si="11"/>
        <v>5.6774126815005059E-3</v>
      </c>
    </row>
    <row r="93" spans="1:22">
      <c r="A93">
        <v>0</v>
      </c>
      <c r="B93" s="6">
        <v>80</v>
      </c>
      <c r="C93" s="3">
        <f t="shared" si="7"/>
        <v>85.420959250881964</v>
      </c>
      <c r="D93" s="3">
        <f>D$8*(1-EXP(-D$9*$B13))^3</f>
        <v>0</v>
      </c>
      <c r="E93" s="3">
        <f t="shared" si="7"/>
        <v>192.28502021747596</v>
      </c>
      <c r="F93" s="3">
        <f>F$8*(1-EXP(-F$9*$B13))^3</f>
        <v>0</v>
      </c>
      <c r="G93" s="3">
        <f t="shared" si="7"/>
        <v>77.530248288034386</v>
      </c>
      <c r="H93" s="3">
        <f t="shared" ref="H93:H124" si="12">H$8*(1-EXP(-H$9*$B13))^3</f>
        <v>0</v>
      </c>
      <c r="I93" s="3">
        <f t="shared" si="7"/>
        <v>236.16203427957637</v>
      </c>
      <c r="J93" s="3">
        <f t="shared" ref="J93:J124" si="13">J$8*(1-EXP(-J$9*$B13))^3</f>
        <v>0</v>
      </c>
      <c r="K93" s="3">
        <f t="shared" si="8"/>
        <v>34.987466326704045</v>
      </c>
      <c r="T93">
        <f t="shared" si="10"/>
        <v>80</v>
      </c>
      <c r="U93" s="146">
        <f t="shared" si="9"/>
        <v>1.5489058586074533E-2</v>
      </c>
      <c r="V93" s="146">
        <f t="shared" si="11"/>
        <v>5.4440924002907599E-3</v>
      </c>
    </row>
    <row r="94" spans="1:22">
      <c r="A94">
        <f>A93+1</f>
        <v>1</v>
      </c>
      <c r="B94" s="6">
        <v>81</v>
      </c>
      <c r="C94" s="3">
        <f t="shared" si="7"/>
        <v>86.711058851161368</v>
      </c>
      <c r="D94" s="3">
        <f>D$8*(1-EXP(-D$9*$B14))^3</f>
        <v>6.6880163224559471E-3</v>
      </c>
      <c r="E94" s="3">
        <f t="shared" si="7"/>
        <v>193.9909627396743</v>
      </c>
      <c r="F94" s="3">
        <f>F$8*(1-EXP(-F$9*$B14))^3</f>
        <v>2.3299439689354041E-2</v>
      </c>
      <c r="G94" s="3">
        <f t="shared" si="7"/>
        <v>77.918443604882469</v>
      </c>
      <c r="H94" s="3">
        <f t="shared" si="12"/>
        <v>9.2954149977990501E-3</v>
      </c>
      <c r="I94" s="3">
        <f t="shared" si="7"/>
        <v>239.7287531351962</v>
      </c>
      <c r="J94" s="3">
        <f t="shared" si="13"/>
        <v>8.4435165567249108E-3</v>
      </c>
      <c r="K94" s="3">
        <f t="shared" si="8"/>
        <v>35.162649185992045</v>
      </c>
    </row>
    <row r="95" spans="1:22">
      <c r="A95">
        <f t="shared" ref="A95:B115" si="14">A94+1</f>
        <v>2</v>
      </c>
      <c r="B95" s="6">
        <v>82</v>
      </c>
      <c r="C95" s="3">
        <f t="shared" si="7"/>
        <v>87.98815549932786</v>
      </c>
      <c r="D95" s="3">
        <f t="shared" ref="D95:F158" si="15">D$8*(1-EXP(-D$9*$B15))^3</f>
        <v>5.0418532610901234E-2</v>
      </c>
      <c r="E95" s="3">
        <f t="shared" si="7"/>
        <v>195.65610546470202</v>
      </c>
      <c r="F95" s="3">
        <f t="shared" si="15"/>
        <v>0.17308940564749506</v>
      </c>
      <c r="G95" s="3">
        <f t="shared" si="7"/>
        <v>78.292636089554875</v>
      </c>
      <c r="H95" s="3">
        <f t="shared" si="12"/>
        <v>6.9054787525684724E-2</v>
      </c>
      <c r="I95" s="3">
        <f t="shared" si="7"/>
        <v>243.25952292574397</v>
      </c>
      <c r="J95" s="3">
        <f t="shared" si="13"/>
        <v>6.4597641736584027E-2</v>
      </c>
      <c r="K95" s="3">
        <f t="shared" si="8"/>
        <v>35.331512916552313</v>
      </c>
    </row>
    <row r="96" spans="1:22">
      <c r="A96">
        <f t="shared" si="14"/>
        <v>3</v>
      </c>
      <c r="B96" s="6">
        <v>83</v>
      </c>
      <c r="C96" s="3">
        <f t="shared" si="7"/>
        <v>89.25207374798569</v>
      </c>
      <c r="D96" s="3">
        <f t="shared" si="15"/>
        <v>0.16041335764575598</v>
      </c>
      <c r="E96" s="3">
        <f t="shared" si="7"/>
        <v>197.28111992770428</v>
      </c>
      <c r="F96" s="3">
        <f t="shared" si="15"/>
        <v>0.54281342361735241</v>
      </c>
      <c r="G96" s="3">
        <f t="shared" si="7"/>
        <v>78.653282915135321</v>
      </c>
      <c r="H96" s="3">
        <f t="shared" si="12"/>
        <v>0.2165578274058175</v>
      </c>
      <c r="I96" s="3">
        <f t="shared" si="7"/>
        <v>246.75385859445782</v>
      </c>
      <c r="J96" s="3">
        <f t="shared" si="13"/>
        <v>0.20854100195867226</v>
      </c>
      <c r="K96" s="3">
        <f t="shared" si="8"/>
        <v>35.49426382918903</v>
      </c>
    </row>
    <row r="97" spans="1:11">
      <c r="A97">
        <f t="shared" si="14"/>
        <v>4</v>
      </c>
      <c r="B97" s="6">
        <v>84</v>
      </c>
      <c r="C97" s="3">
        <f t="shared" si="7"/>
        <v>90.502655169824934</v>
      </c>
      <c r="D97" s="3">
        <f t="shared" si="15"/>
        <v>0.35859718815808966</v>
      </c>
      <c r="E97" s="3">
        <f t="shared" si="7"/>
        <v>198.86668670599443</v>
      </c>
      <c r="F97" s="3">
        <f t="shared" si="15"/>
        <v>1.1963113621512833</v>
      </c>
      <c r="G97" s="3">
        <f t="shared" si="7"/>
        <v>79.000830189810074</v>
      </c>
      <c r="H97" s="3">
        <f t="shared" si="12"/>
        <v>0.47727373387693472</v>
      </c>
      <c r="I97" s="3">
        <f t="shared" si="7"/>
        <v>250.21132213974988</v>
      </c>
      <c r="J97" s="3">
        <f t="shared" si="13"/>
        <v>0.47294033728838897</v>
      </c>
      <c r="K97" s="3">
        <f t="shared" si="8"/>
        <v>35.651103241394253</v>
      </c>
    </row>
    <row r="98" spans="1:11">
      <c r="A98">
        <f t="shared" si="14"/>
        <v>5</v>
      </c>
      <c r="B98" s="6">
        <v>85</v>
      </c>
      <c r="C98" s="3">
        <f t="shared" si="7"/>
        <v>91.73975768915416</v>
      </c>
      <c r="D98" s="3">
        <f t="shared" si="15"/>
        <v>0.66078557389625781</v>
      </c>
      <c r="E98" s="3">
        <f t="shared" si="7"/>
        <v>200.41349366096094</v>
      </c>
      <c r="F98" s="3">
        <f t="shared" si="15"/>
        <v>2.1738150521394615</v>
      </c>
      <c r="G98" s="3">
        <f t="shared" si="7"/>
        <v>79.335712886221728</v>
      </c>
      <c r="H98" s="3">
        <f t="shared" si="12"/>
        <v>0.86725317464742369</v>
      </c>
      <c r="I98" s="3">
        <f t="shared" si="7"/>
        <v>253.63152076710446</v>
      </c>
      <c r="J98" s="3">
        <f t="shared" si="13"/>
        <v>0.88396024195550715</v>
      </c>
      <c r="K98" s="3">
        <f t="shared" si="8"/>
        <v>35.802227445467089</v>
      </c>
    </row>
    <row r="99" spans="1:11">
      <c r="A99">
        <f t="shared" si="14"/>
        <v>6</v>
      </c>
      <c r="B99" s="6">
        <v>86</v>
      </c>
      <c r="C99" s="3">
        <f t="shared" si="7"/>
        <v>92.96325492803625</v>
      </c>
      <c r="D99" s="3">
        <f t="shared" si="15"/>
        <v>1.0777084645502373</v>
      </c>
      <c r="E99" s="3">
        <f t="shared" si="7"/>
        <v>201.92223430227185</v>
      </c>
      <c r="F99" s="3">
        <f t="shared" si="15"/>
        <v>3.4969162977871946</v>
      </c>
      <c r="G99" s="3">
        <f t="shared" si="7"/>
        <v>79.658354809780349</v>
      </c>
      <c r="H99" s="3">
        <f t="shared" si="12"/>
        <v>1.3951102959506492</v>
      </c>
      <c r="I99" s="3">
        <f t="shared" si="7"/>
        <v>257.01410508135001</v>
      </c>
      <c r="J99" s="3">
        <f t="shared" si="13"/>
        <v>1.4620775622574171</v>
      </c>
      <c r="K99" s="3">
        <f t="shared" si="8"/>
        <v>35.947827694213267</v>
      </c>
    </row>
    <row r="100" spans="1:11">
      <c r="A100">
        <f t="shared" si="14"/>
        <v>7</v>
      </c>
      <c r="B100" s="6">
        <v>87</v>
      </c>
      <c r="C100" s="3">
        <f t="shared" si="7"/>
        <v>94.17303556736168</v>
      </c>
      <c r="D100" s="3">
        <f t="shared" si="15"/>
        <v>1.6158903296459175</v>
      </c>
      <c r="E100" s="3">
        <f t="shared" si="7"/>
        <v>203.3936062680844</v>
      </c>
      <c r="F100" s="3">
        <f t="shared" si="15"/>
        <v>5.1726694305274696</v>
      </c>
      <c r="G100" s="3">
        <f t="shared" si="7"/>
        <v>79.969168601916991</v>
      </c>
      <c r="H100" s="3">
        <f t="shared" si="12"/>
        <v>2.0636594546585321</v>
      </c>
      <c r="I100" s="3">
        <f t="shared" si="7"/>
        <v>260.3587673202278</v>
      </c>
      <c r="J100" s="3">
        <f t="shared" si="13"/>
        <v>2.2228096862039943</v>
      </c>
      <c r="K100" s="3">
        <f t="shared" si="8"/>
        <v>36.088090202413362</v>
      </c>
    </row>
    <row r="101" spans="1:11">
      <c r="A101">
        <f t="shared" si="14"/>
        <v>8</v>
      </c>
      <c r="B101" s="6">
        <v>88</v>
      </c>
      <c r="C101" s="3">
        <f t="shared" si="7"/>
        <v>95.369002723123899</v>
      </c>
      <c r="D101" s="3">
        <f t="shared" si="15"/>
        <v>2.2784052810626787</v>
      </c>
      <c r="E101" s="3">
        <f t="shared" si="7"/>
        <v>204.82830991518776</v>
      </c>
      <c r="F101" s="3">
        <f t="shared" si="15"/>
        <v>7.196966127491617</v>
      </c>
      <c r="G101" s="3">
        <f t="shared" si="7"/>
        <v>80.268555774578317</v>
      </c>
      <c r="H101" s="3">
        <f t="shared" si="12"/>
        <v>2.8712616171068124</v>
      </c>
      <c r="I101" s="3">
        <f t="shared" si="7"/>
        <v>263.66523962998991</v>
      </c>
      <c r="J101" s="3">
        <f t="shared" si="13"/>
        <v>3.1773651035252533</v>
      </c>
      <c r="K101" s="3">
        <f t="shared" si="8"/>
        <v>36.223196162389392</v>
      </c>
    </row>
    <row r="102" spans="1:11">
      <c r="A102">
        <f t="shared" si="14"/>
        <v>9</v>
      </c>
      <c r="B102" s="6">
        <v>89</v>
      </c>
      <c r="C102" s="3">
        <f t="shared" si="7"/>
        <v>96.551073338095861</v>
      </c>
      <c r="D102" s="3">
        <f t="shared" si="15"/>
        <v>3.0655233705876594</v>
      </c>
      <c r="E102" s="3">
        <f t="shared" si="7"/>
        <v>206.2270470132288</v>
      </c>
      <c r="F102" s="3">
        <f t="shared" si="15"/>
        <v>9.5572993662711845</v>
      </c>
      <c r="G102" s="3">
        <f t="shared" si="7"/>
        <v>80.556906772557923</v>
      </c>
      <c r="H102" s="3">
        <f t="shared" si="12"/>
        <v>3.8129270511292503</v>
      </c>
      <c r="I102" s="3">
        <f t="shared" si="7"/>
        <v>266.93329238357694</v>
      </c>
      <c r="J102" s="3">
        <f t="shared" si="13"/>
        <v>4.3332238361602142</v>
      </c>
      <c r="K102" s="3">
        <f t="shared" si="8"/>
        <v>36.353321772133377</v>
      </c>
    </row>
    <row r="103" spans="1:11">
      <c r="A103">
        <f t="shared" si="14"/>
        <v>10</v>
      </c>
      <c r="B103" s="6">
        <v>90</v>
      </c>
      <c r="C103" s="3">
        <f t="shared" si="7"/>
        <v>97.71917758904894</v>
      </c>
      <c r="D103" s="3">
        <f t="shared" si="15"/>
        <v>3.9752622463725169</v>
      </c>
      <c r="E103" s="3">
        <f t="shared" si="7"/>
        <v>207.59051953739234</v>
      </c>
      <c r="F103" s="3">
        <f t="shared" si="15"/>
        <v>12.235015602193171</v>
      </c>
      <c r="G103" s="3">
        <f t="shared" si="7"/>
        <v>80.834601060533259</v>
      </c>
      <c r="H103" s="3">
        <f t="shared" si="12"/>
        <v>4.8812138421893891</v>
      </c>
      <c r="I103" s="3">
        <f t="shared" si="7"/>
        <v>270.16273254176446</v>
      </c>
      <c r="J103" s="3">
        <f t="shared" si="13"/>
        <v>5.6946546312184996</v>
      </c>
      <c r="K103" s="3">
        <f t="shared" si="8"/>
        <v>36.47863827458491</v>
      </c>
    </row>
    <row r="104" spans="1:11">
      <c r="A104">
        <f t="shared" si="14"/>
        <v>11</v>
      </c>
      <c r="B104" s="6">
        <v>91</v>
      </c>
      <c r="C104" s="3">
        <f t="shared" si="7"/>
        <v>98.87325830960242</v>
      </c>
      <c r="D104" s="3">
        <f t="shared" si="15"/>
        <v>5.0038566008813614</v>
      </c>
      <c r="E104" s="3">
        <f t="shared" si="7"/>
        <v>208.91942855413095</v>
      </c>
      <c r="F104" s="3">
        <f t="shared" si="15"/>
        <v>15.207139091037117</v>
      </c>
      <c r="G104" s="3">
        <f t="shared" si="7"/>
        <v>81.102007231934337</v>
      </c>
      <c r="H104" s="3">
        <f t="shared" si="12"/>
        <v>6.0669557150351219</v>
      </c>
      <c r="I104" s="3">
        <f t="shared" si="7"/>
        <v>273.35340205752431</v>
      </c>
      <c r="J104" s="3">
        <f t="shared" si="13"/>
        <v>7.2631751644010194</v>
      </c>
      <c r="K104" s="3">
        <f t="shared" si="8"/>
        <v>36.599312006760897</v>
      </c>
    </row>
    <row r="105" spans="1:11">
      <c r="A105">
        <f t="shared" si="14"/>
        <v>12</v>
      </c>
      <c r="B105" s="6">
        <v>92</v>
      </c>
      <c r="C105" s="3">
        <f t="shared" si="7"/>
        <v>100.0132704287426</v>
      </c>
      <c r="D105" s="3">
        <f t="shared" si="15"/>
        <v>6.1461563011223976</v>
      </c>
      <c r="E105" s="3">
        <f t="shared" si="7"/>
        <v>210.21447319475655</v>
      </c>
      <c r="F105" s="3">
        <f t="shared" si="15"/>
        <v>18.447839359936097</v>
      </c>
      <c r="G105" s="3">
        <f t="shared" si="7"/>
        <v>81.359483137008667</v>
      </c>
      <c r="H105" s="3">
        <f t="shared" si="12"/>
        <v>7.3598474877355207</v>
      </c>
      <c r="I105" s="3">
        <f t="shared" si="7"/>
        <v>276.50517632370634</v>
      </c>
      <c r="J105" s="3">
        <f t="shared" si="13"/>
        <v>9.0379609162773722</v>
      </c>
      <c r="K105" s="3">
        <f t="shared" si="8"/>
        <v>36.715504457548086</v>
      </c>
    </row>
    <row r="106" spans="1:11">
      <c r="A106">
        <f t="shared" si="14"/>
        <v>13</v>
      </c>
      <c r="B106" s="6">
        <v>93</v>
      </c>
      <c r="C106" s="3">
        <f t="shared" si="7"/>
        <v>101.13918042500804</v>
      </c>
      <c r="D106" s="3">
        <f t="shared" si="15"/>
        <v>7.3959627350682862</v>
      </c>
      <c r="E106" s="3">
        <f t="shared" si="7"/>
        <v>211.47634971192613</v>
      </c>
      <c r="F106" s="3">
        <f t="shared" si="15"/>
        <v>21.929601827142822</v>
      </c>
      <c r="G106" s="3">
        <f t="shared" si="7"/>
        <v>81.607376027668678</v>
      </c>
      <c r="H106" s="3">
        <f t="shared" si="12"/>
        <v>8.7489120956383086</v>
      </c>
      <c r="I106" s="3">
        <f t="shared" si="7"/>
        <v>279.61796266403309</v>
      </c>
      <c r="J106" s="3">
        <f t="shared" si="13"/>
        <v>11.016207851443589</v>
      </c>
      <c r="K106" s="3">
        <f t="shared" si="8"/>
        <v>36.827372333069057</v>
      </c>
    </row>
    <row r="107" spans="1:11">
      <c r="A107">
        <f t="shared" si="14"/>
        <v>14</v>
      </c>
      <c r="B107" s="6">
        <v>94</v>
      </c>
      <c r="C107" s="3">
        <f t="shared" si="7"/>
        <v>102.25096579629684</v>
      </c>
      <c r="D107" s="3">
        <f t="shared" si="15"/>
        <v>8.7463117144652891</v>
      </c>
      <c r="E107" s="3">
        <f t="shared" si="7"/>
        <v>212.70575061426524</v>
      </c>
      <c r="F107" s="3">
        <f t="shared" si="15"/>
        <v>25.624152208889779</v>
      </c>
      <c r="G107" s="3">
        <f t="shared" si="7"/>
        <v>81.846022716914362</v>
      </c>
      <c r="H107" s="3">
        <f t="shared" si="12"/>
        <v>10.222869387594413</v>
      </c>
      <c r="I107" s="3">
        <f t="shared" si="7"/>
        <v>282.69169886728378</v>
      </c>
      <c r="J107" s="3">
        <f t="shared" si="13"/>
        <v>13.193453546678951</v>
      </c>
      <c r="K107" s="3">
        <f t="shared" si="8"/>
        <v>36.935067628625738</v>
      </c>
    </row>
    <row r="108" spans="1:11">
      <c r="A108">
        <f t="shared" si="14"/>
        <v>15</v>
      </c>
      <c r="B108" s="6">
        <v>95</v>
      </c>
      <c r="C108" s="3">
        <f t="shared" si="7"/>
        <v>103.34861454521752</v>
      </c>
      <c r="D108" s="3">
        <f t="shared" si="15"/>
        <v>10.189710224502418</v>
      </c>
      <c r="E108" s="3">
        <f t="shared" si="7"/>
        <v>213.90336387458598</v>
      </c>
      <c r="F108" s="3">
        <f t="shared" si="15"/>
        <v>29.503177390087529</v>
      </c>
      <c r="G108" s="3">
        <f t="shared" si="7"/>
        <v>82.07574975081495</v>
      </c>
      <c r="H108" s="3">
        <f t="shared" si="12"/>
        <v>11.770423720526333</v>
      </c>
      <c r="I108" s="3">
        <f t="shared" si="7"/>
        <v>285.72635176445158</v>
      </c>
      <c r="J108" s="3">
        <f t="shared" si="13"/>
        <v>15.563860974458446</v>
      </c>
      <c r="K108" s="3">
        <f t="shared" si="8"/>
        <v>37.038737706310393</v>
      </c>
    </row>
    <row r="109" spans="1:11">
      <c r="A109">
        <f t="shared" si="14"/>
        <v>16</v>
      </c>
      <c r="B109" s="6">
        <v>96</v>
      </c>
      <c r="C109" s="3">
        <f t="shared" si="7"/>
        <v>104.43212467987155</v>
      </c>
      <c r="D109" s="3">
        <f t="shared" si="15"/>
        <v>11.718333388083606</v>
      </c>
      <c r="E109" s="3">
        <f t="shared" si="7"/>
        <v>215.06987220735667</v>
      </c>
      <c r="F109" s="3">
        <f t="shared" si="15"/>
        <v>33.538878670669241</v>
      </c>
      <c r="G109" s="3">
        <f t="shared" si="7"/>
        <v>82.296873591210627</v>
      </c>
      <c r="H109" s="3">
        <f t="shared" si="12"/>
        <v>13.380484679515691</v>
      </c>
      <c r="I109" s="3">
        <f t="shared" si="7"/>
        <v>288.72191584856472</v>
      </c>
      <c r="J109" s="3">
        <f t="shared" si="13"/>
        <v>18.12046874861289</v>
      </c>
      <c r="K109" s="3">
        <f t="shared" si="8"/>
        <v>37.138525377454336</v>
      </c>
    </row>
    <row r="110" spans="1:11">
      <c r="A110">
        <f t="shared" si="14"/>
        <v>17</v>
      </c>
      <c r="B110" s="6">
        <v>97</v>
      </c>
      <c r="C110" s="3">
        <f t="shared" si="7"/>
        <v>105.50150372992968</v>
      </c>
      <c r="D110" s="3">
        <f t="shared" si="15"/>
        <v>13.324187201714368</v>
      </c>
      <c r="E110" s="3">
        <f t="shared" si="7"/>
        <v>216.20595241128498</v>
      </c>
      <c r="F110" s="3">
        <f t="shared" si="15"/>
        <v>37.704387555938411</v>
      </c>
      <c r="G110" s="3">
        <f t="shared" si="7"/>
        <v>82.509700807460248</v>
      </c>
      <c r="H110" s="3">
        <f t="shared" si="12"/>
        <v>15.04233295921008</v>
      </c>
      <c r="I110" s="3">
        <f t="shared" si="7"/>
        <v>291.67841193679004</v>
      </c>
      <c r="J110" s="3">
        <f t="shared" si="13"/>
        <v>20.855411275963935</v>
      </c>
      <c r="K110" s="3">
        <f t="shared" si="8"/>
        <v>37.234568989158973</v>
      </c>
    </row>
    <row r="111" spans="1:11">
      <c r="A111">
        <f t="shared" si="14"/>
        <v>18</v>
      </c>
      <c r="B111" s="6">
        <v>98</v>
      </c>
      <c r="C111" s="3">
        <f t="shared" si="7"/>
        <v>106.55676827783559</v>
      </c>
      <c r="D111" s="3">
        <f t="shared" si="15"/>
        <v>14.999241888023334</v>
      </c>
      <c r="E111" s="3">
        <f t="shared" si="7"/>
        <v>217.31227477306837</v>
      </c>
      <c r="F111" s="3">
        <f t="shared" si="15"/>
        <v>41.974069387440238</v>
      </c>
      <c r="G111" s="3">
        <f t="shared" si="7"/>
        <v>82.714528275712382</v>
      </c>
      <c r="H111" s="3">
        <f t="shared" si="12"/>
        <v>16.745741498708419</v>
      </c>
      <c r="I111" s="3">
        <f t="shared" si="7"/>
        <v>294.59588587435888</v>
      </c>
      <c r="J111" s="3">
        <f t="shared" si="13"/>
        <v>23.760111928117787</v>
      </c>
      <c r="K111" s="3">
        <f t="shared" si="8"/>
        <v>37.327002514221753</v>
      </c>
    </row>
    <row r="112" spans="1:11">
      <c r="A112">
        <f t="shared" si="14"/>
        <v>19</v>
      </c>
      <c r="B112" s="6">
        <v>99</v>
      </c>
      <c r="C112" s="3">
        <f t="shared" si="7"/>
        <v>107.59794350495081</v>
      </c>
      <c r="D112" s="3">
        <f t="shared" si="15"/>
        <v>16.7355400849764</v>
      </c>
      <c r="E112" s="3">
        <f t="shared" si="7"/>
        <v>218.38950252855477</v>
      </c>
      <c r="F112" s="3">
        <f t="shared" si="15"/>
        <v>46.323735982377741</v>
      </c>
      <c r="G112" s="3">
        <f t="shared" si="7"/>
        <v>82.911643384317912</v>
      </c>
      <c r="H112" s="3">
        <f t="shared" si="12"/>
        <v>18.481060315000889</v>
      </c>
      <c r="I112" s="3">
        <f t="shared" si="7"/>
        <v>297.47440727980063</v>
      </c>
      <c r="J112" s="3">
        <f t="shared" si="13"/>
        <v>26.825452048287957</v>
      </c>
      <c r="K112" s="3">
        <f t="shared" si="8"/>
        <v>37.415955643833811</v>
      </c>
    </row>
    <row r="113" spans="1:11">
      <c r="A113">
        <f t="shared" si="14"/>
        <v>20</v>
      </c>
      <c r="B113" s="6">
        <v>100</v>
      </c>
      <c r="C113" s="3">
        <f t="shared" si="7"/>
        <v>108.62506275243267</v>
      </c>
      <c r="D113" s="3">
        <f t="shared" si="15"/>
        <v>18.5252835435601</v>
      </c>
      <c r="E113" s="3">
        <f t="shared" si="7"/>
        <v>219.43829137774094</v>
      </c>
      <c r="F113" s="3">
        <f t="shared" si="15"/>
        <v>50.730784954682932</v>
      </c>
      <c r="G113" s="3">
        <f t="shared" si="7"/>
        <v>83.101324244132513</v>
      </c>
      <c r="H113" s="3">
        <f t="shared" si="12"/>
        <v>20.239272085729365</v>
      </c>
      <c r="I113" s="3">
        <f t="shared" si="7"/>
        <v>300.31406833090875</v>
      </c>
      <c r="J113" s="3">
        <f t="shared" si="13"/>
        <v>30.041918336310172</v>
      </c>
      <c r="K113" s="3">
        <f t="shared" si="8"/>
        <v>37.50155388248421</v>
      </c>
    </row>
    <row r="114" spans="1:11">
      <c r="A114">
        <f t="shared" si="14"/>
        <v>21</v>
      </c>
      <c r="B114">
        <f>B113+1</f>
        <v>101</v>
      </c>
      <c r="C114" s="3">
        <f t="shared" si="7"/>
        <v>109.63816709662152</v>
      </c>
      <c r="D114" s="3">
        <f t="shared" si="15"/>
        <v>20.360901524976995</v>
      </c>
      <c r="E114" s="3">
        <f t="shared" si="7"/>
        <v>220.4592890502108</v>
      </c>
      <c r="F114" s="3">
        <f t="shared" si="15"/>
        <v>55.174280435662595</v>
      </c>
      <c r="G114" s="3">
        <f t="shared" si="7"/>
        <v>83.283839902576531</v>
      </c>
      <c r="H114" s="3">
        <f t="shared" si="12"/>
        <v>22.012024353047767</v>
      </c>
      <c r="I114" s="3">
        <f t="shared" si="7"/>
        <v>303.11498259082026</v>
      </c>
      <c r="J114" s="3">
        <f t="shared" si="13"/>
        <v>33.399730908426704</v>
      </c>
      <c r="K114" s="3">
        <f t="shared" si="8"/>
        <v>37.583918644559809</v>
      </c>
    </row>
    <row r="115" spans="1:11">
      <c r="A115">
        <f t="shared" si="14"/>
        <v>22</v>
      </c>
      <c r="B115">
        <f t="shared" si="14"/>
        <v>102</v>
      </c>
      <c r="C115" s="3">
        <f t="shared" si="7"/>
        <v>110.63730493869643</v>
      </c>
      <c r="D115" s="3">
        <f t="shared" si="15"/>
        <v>22.235103667138301</v>
      </c>
      <c r="E115" s="3">
        <f t="shared" si="7"/>
        <v>221.45313491778913</v>
      </c>
      <c r="F115" s="3">
        <f t="shared" si="15"/>
        <v>59.634987416407405</v>
      </c>
      <c r="G115" s="3">
        <f t="shared" si="7"/>
        <v>83.45945056043081</v>
      </c>
      <c r="H115" s="3">
        <f t="shared" si="12"/>
        <v>23.79164322467874</v>
      </c>
      <c r="I115" s="3">
        <f t="shared" si="7"/>
        <v>305.87728387354298</v>
      </c>
      <c r="J115" s="3">
        <f t="shared" si="13"/>
        <v>36.888954104689226</v>
      </c>
      <c r="K115" s="3">
        <f t="shared" si="8"/>
        <v>37.66316735217984</v>
      </c>
    </row>
    <row r="116" spans="1:11">
      <c r="A116">
        <f t="shared" ref="A116:B131" si="16">A115+1</f>
        <v>23</v>
      </c>
      <c r="B116">
        <f t="shared" si="16"/>
        <v>103</v>
      </c>
      <c r="C116" s="3">
        <f t="shared" si="7"/>
        <v>111.62253160834713</v>
      </c>
      <c r="D116" s="3">
        <f t="shared" si="15"/>
        <v>24.140919721338808</v>
      </c>
      <c r="E116" s="3">
        <f t="shared" si="7"/>
        <v>222.42045965134901</v>
      </c>
      <c r="F116" s="3">
        <f t="shared" si="15"/>
        <v>64.09536982929194</v>
      </c>
      <c r="G116" s="3">
        <f t="shared" si="7"/>
        <v>83.628407790449003</v>
      </c>
      <c r="H116" s="3">
        <f t="shared" si="12"/>
        <v>25.571132608519605</v>
      </c>
      <c r="I116" s="3">
        <f t="shared" si="7"/>
        <v>308.60112514823345</v>
      </c>
      <c r="J116" s="3">
        <f t="shared" si="13"/>
        <v>40.499591913895067</v>
      </c>
      <c r="K116" s="3">
        <f t="shared" si="8"/>
        <v>37.739413533850168</v>
      </c>
    </row>
    <row r="117" spans="1:11">
      <c r="A117">
        <f t="shared" si="16"/>
        <v>24</v>
      </c>
      <c r="B117">
        <f t="shared" si="16"/>
        <v>104</v>
      </c>
      <c r="C117" s="3">
        <f t="shared" si="7"/>
        <v>112.59390898119706</v>
      </c>
      <c r="D117" s="3">
        <f t="shared" si="15"/>
        <v>26.071728237167552</v>
      </c>
      <c r="E117" s="3">
        <f t="shared" si="7"/>
        <v>223.36188491887108</v>
      </c>
      <c r="F117" s="3">
        <f t="shared" si="15"/>
        <v>68.539560713299451</v>
      </c>
      <c r="G117" s="3">
        <f t="shared" si="7"/>
        <v>83.790954756959437</v>
      </c>
      <c r="H117" s="3">
        <f t="shared" si="12"/>
        <v>27.34416230996607</v>
      </c>
      <c r="I117" s="3">
        <f t="shared" si="7"/>
        <v>311.28667748149195</v>
      </c>
      <c r="J117" s="3">
        <f t="shared" si="13"/>
        <v>44.221669701953054</v>
      </c>
      <c r="K117" s="3">
        <f t="shared" si="8"/>
        <v>37.812766923564119</v>
      </c>
    </row>
    <row r="118" spans="1:11">
      <c r="A118">
        <f t="shared" si="16"/>
        <v>25</v>
      </c>
      <c r="B118">
        <f t="shared" si="16"/>
        <v>105</v>
      </c>
      <c r="C118" s="3">
        <f t="shared" si="7"/>
        <v>113.55150510970481</v>
      </c>
      <c r="D118" s="3">
        <f t="shared" si="15"/>
        <v>28.021275991399175</v>
      </c>
      <c r="E118" s="3">
        <f t="shared" si="7"/>
        <v>224.27802312200387</v>
      </c>
      <c r="F118" s="3">
        <f t="shared" si="15"/>
        <v>72.953311317543225</v>
      </c>
      <c r="G118" s="3">
        <f t="shared" si="7"/>
        <v>83.947326435717159</v>
      </c>
      <c r="H118" s="3">
        <f t="shared" si="12"/>
        <v>29.105047726535915</v>
      </c>
      <c r="I118" s="3">
        <f t="shared" si="7"/>
        <v>313.93412901692182</v>
      </c>
      <c r="J118" s="3">
        <f t="shared" si="13"/>
        <v>48.045303762757428</v>
      </c>
      <c r="K118" s="3">
        <f t="shared" si="8"/>
        <v>37.883333560016261</v>
      </c>
    </row>
    <row r="119" spans="1:11">
      <c r="A119">
        <f t="shared" si="16"/>
        <v>26</v>
      </c>
      <c r="B119">
        <f t="shared" si="16"/>
        <v>106</v>
      </c>
      <c r="C119" s="3">
        <f t="shared" si="7"/>
        <v>114.4953938672609</v>
      </c>
      <c r="D119" s="3">
        <f t="shared" si="15"/>
        <v>29.983689709930267</v>
      </c>
      <c r="E119" s="3">
        <f t="shared" si="7"/>
        <v>225.16947716852243</v>
      </c>
      <c r="F119" s="3">
        <f t="shared" si="15"/>
        <v>77.323924746512787</v>
      </c>
      <c r="G119" s="3">
        <f t="shared" si="7"/>
        <v>84.097749833344963</v>
      </c>
      <c r="H119" s="3">
        <f t="shared" si="12"/>
        <v>30.848723375345134</v>
      </c>
      <c r="I119" s="3">
        <f t="shared" si="7"/>
        <v>316.54368399116856</v>
      </c>
      <c r="J119" s="3">
        <f t="shared" si="13"/>
        <v>51.960760059471184</v>
      </c>
      <c r="K119" s="3">
        <f t="shared" si="8"/>
        <v>37.951215885630624</v>
      </c>
    </row>
    <row r="120" spans="1:11">
      <c r="A120">
        <f t="shared" si="16"/>
        <v>27</v>
      </c>
      <c r="B120">
        <f t="shared" si="16"/>
        <v>107</v>
      </c>
      <c r="C120" s="3">
        <f t="shared" si="7"/>
        <v>115.42565460519332</v>
      </c>
      <c r="D120" s="3">
        <f t="shared" si="15"/>
        <v>31.953481416457699</v>
      </c>
      <c r="E120" s="3">
        <f t="shared" si="7"/>
        <v>226.03684027822064</v>
      </c>
      <c r="F120" s="3">
        <f t="shared" si="15"/>
        <v>81.640178702812037</v>
      </c>
      <c r="G120" s="3">
        <f t="shared" si="7"/>
        <v>84.242444205774888</v>
      </c>
      <c r="H120" s="3">
        <f t="shared" si="12"/>
        <v>32.57071207097998</v>
      </c>
      <c r="I120" s="3">
        <f t="shared" si="7"/>
        <v>319.11556178564871</v>
      </c>
      <c r="J120" s="3">
        <f t="shared" si="13"/>
        <v>55.958503387164903</v>
      </c>
      <c r="K120" s="3">
        <f t="shared" si="8"/>
        <v>38.016512845137939</v>
      </c>
    </row>
    <row r="121" spans="1:11">
      <c r="A121">
        <f t="shared" si="16"/>
        <v>28</v>
      </c>
      <c r="B121">
        <f t="shared" si="16"/>
        <v>108</v>
      </c>
      <c r="C121" s="3">
        <f t="shared" si="7"/>
        <v>116.34237182238667</v>
      </c>
      <c r="D121" s="3">
        <f t="shared" si="15"/>
        <v>33.925548553733627</v>
      </c>
      <c r="E121" s="3">
        <f t="shared" si="7"/>
        <v>226.88069581990882</v>
      </c>
      <c r="F121" s="3">
        <f t="shared" si="15"/>
        <v>85.892241007417155</v>
      </c>
      <c r="G121" s="3">
        <f t="shared" si="7"/>
        <v>84.381621275168627</v>
      </c>
      <c r="H121" s="3">
        <f t="shared" si="12"/>
        <v>34.267091221928489</v>
      </c>
      <c r="I121" s="3">
        <f t="shared" si="7"/>
        <v>321.64999601315083</v>
      </c>
      <c r="J121" s="3">
        <f t="shared" si="13"/>
        <v>60.029238063723419</v>
      </c>
      <c r="K121" s="3">
        <f t="shared" si="8"/>
        <v>38.079319983466355</v>
      </c>
    </row>
    <row r="122" spans="1:11">
      <c r="A122">
        <f t="shared" si="16"/>
        <v>29</v>
      </c>
      <c r="B122">
        <f t="shared" si="16"/>
        <v>109</v>
      </c>
      <c r="C122" s="3">
        <f t="shared" si="7"/>
        <v>117.24563484721969</v>
      </c>
      <c r="D122" s="3">
        <f t="shared" si="15"/>
        <v>35.895169859521509</v>
      </c>
      <c r="E122" s="3">
        <f t="shared" si="7"/>
        <v>227.70161717731571</v>
      </c>
      <c r="F122" s="3">
        <f t="shared" si="15"/>
        <v>90.071580847281012</v>
      </c>
      <c r="G122" s="3">
        <f t="shared" si="7"/>
        <v>84.515485444855486</v>
      </c>
      <c r="H122" s="3">
        <f t="shared" si="12"/>
        <v>35.934457422417864</v>
      </c>
      <c r="I122" s="3">
        <f t="shared" si="7"/>
        <v>324.14723363849259</v>
      </c>
      <c r="J122" s="3">
        <f t="shared" si="13"/>
        <v>64.163941143648017</v>
      </c>
      <c r="K122" s="3">
        <f t="shared" si="8"/>
        <v>38.139729542737612</v>
      </c>
    </row>
    <row r="123" spans="1:11">
      <c r="A123">
        <f t="shared" si="16"/>
        <v>30</v>
      </c>
      <c r="B123">
        <f t="shared" si="16"/>
        <v>110</v>
      </c>
      <c r="C123" s="3">
        <f t="shared" si="7"/>
        <v>118.1355375315197</v>
      </c>
      <c r="D123" s="3">
        <f t="shared" si="15"/>
        <v>37.85799783686052</v>
      </c>
      <c r="E123" s="3">
        <f t="shared" si="7"/>
        <v>228.50016764181592</v>
      </c>
      <c r="F123" s="3">
        <f t="shared" si="15"/>
        <v>94.170878092914066</v>
      </c>
      <c r="G123" s="3">
        <f t="shared" si="7"/>
        <v>84.64423401188337</v>
      </c>
      <c r="H123" s="3">
        <f t="shared" si="12"/>
        <v>37.569890274260416</v>
      </c>
      <c r="I123" s="3">
        <f t="shared" si="7"/>
        <v>326.60753413240184</v>
      </c>
      <c r="J123" s="3">
        <f t="shared" si="13"/>
        <v>68.353889047766714</v>
      </c>
      <c r="K123" s="3">
        <f t="shared" si="8"/>
        <v>38.197830558185984</v>
      </c>
    </row>
    <row r="124" spans="1:11">
      <c r="A124">
        <f t="shared" si="16"/>
        <v>31</v>
      </c>
      <c r="B124">
        <f t="shared" si="16"/>
        <v>111</v>
      </c>
      <c r="C124" s="3">
        <f t="shared" si="7"/>
        <v>119.01217795623283</v>
      </c>
      <c r="D124" s="3">
        <f t="shared" si="15"/>
        <v>39.810048534318845</v>
      </c>
      <c r="E124" s="3">
        <f t="shared" si="7"/>
        <v>229.27690033002406</v>
      </c>
      <c r="F124" s="3">
        <f t="shared" si="15"/>
        <v>98.183932525184531</v>
      </c>
      <c r="G124" s="3">
        <f t="shared" si="7"/>
        <v>84.768057376827699</v>
      </c>
      <c r="H124" s="3">
        <f t="shared" si="12"/>
        <v>39.170916172482137</v>
      </c>
      <c r="I124" s="3">
        <f t="shared" si="7"/>
        <v>329.03116865778708</v>
      </c>
      <c r="J124" s="3">
        <f t="shared" si="13"/>
        <v>72.590678409945539</v>
      </c>
      <c r="K124" s="3">
        <f t="shared" si="8"/>
        <v>38.253708952839823</v>
      </c>
    </row>
    <row r="125" spans="1:11">
      <c r="A125">
        <f t="shared" si="16"/>
        <v>32</v>
      </c>
      <c r="B125">
        <f t="shared" si="16"/>
        <v>112</v>
      </c>
      <c r="C125" s="3">
        <f t="shared" si="7"/>
        <v>119.8756581485074</v>
      </c>
      <c r="D125" s="3">
        <f t="shared" si="15"/>
        <v>41.747689244282668</v>
      </c>
      <c r="E125" s="3">
        <f t="shared" si="7"/>
        <v>230.03235812440488</v>
      </c>
      <c r="F125" s="3">
        <f t="shared" si="15"/>
        <v>102.1055743946893</v>
      </c>
      <c r="G125" s="3">
        <f t="shared" si="7"/>
        <v>84.887139250551016</v>
      </c>
      <c r="H125" s="3">
        <f t="shared" ref="H125:H156" si="17">H$8*(1-EXP(-H$9*$B45))^3</f>
        <v>40.735472622586272</v>
      </c>
      <c r="I125" s="3">
        <f t="shared" si="7"/>
        <v>331.41841928756241</v>
      </c>
      <c r="J125" s="3">
        <f t="shared" ref="J125:J156" si="18">J$8*(1-EXP(-J$9*$B45))^3</f>
        <v>76.866241858777371</v>
      </c>
      <c r="K125" s="3">
        <f t="shared" si="8"/>
        <v>38.307447630826985</v>
      </c>
    </row>
    <row r="126" spans="1:11">
      <c r="A126">
        <f t="shared" si="16"/>
        <v>33</v>
      </c>
      <c r="B126">
        <f t="shared" si="16"/>
        <v>113</v>
      </c>
      <c r="C126" s="3">
        <f t="shared" si="7"/>
        <v>120.72608380988746</v>
      </c>
      <c r="D126" s="3">
        <f t="shared" si="15"/>
        <v>43.667624633970696</v>
      </c>
      <c r="E126" s="3">
        <f t="shared" si="7"/>
        <v>230.76707363515857</v>
      </c>
      <c r="F126" s="3">
        <f t="shared" si="15"/>
        <v>105.93157739478167</v>
      </c>
      <c r="G126" s="3">
        <f t="shared" si="7"/>
        <v>85.001656857647561</v>
      </c>
      <c r="H126" s="3">
        <f t="shared" si="17"/>
        <v>42.261873520756062</v>
      </c>
      <c r="I126" s="3">
        <f t="shared" si="7"/>
        <v>333.76957825318823</v>
      </c>
      <c r="J126" s="3">
        <f t="shared" si="18"/>
        <v>81.172859377104231</v>
      </c>
      <c r="K126" s="3">
        <f t="shared" si="8"/>
        <v>38.359126569184305</v>
      </c>
    </row>
    <row r="127" spans="1:11">
      <c r="A127">
        <f t="shared" si="16"/>
        <v>34</v>
      </c>
      <c r="B127">
        <f t="shared" si="16"/>
        <v>114</v>
      </c>
      <c r="C127" s="3">
        <f t="shared" si="7"/>
        <v>121.56356405531533</v>
      </c>
      <c r="D127" s="3">
        <f t="shared" si="15"/>
        <v>45.566881743001851</v>
      </c>
      <c r="E127" s="3">
        <f t="shared" si="7"/>
        <v>231.4815691817397</v>
      </c>
      <c r="F127" s="3">
        <f t="shared" si="15"/>
        <v>109.65857484893542</v>
      </c>
      <c r="G127" s="3">
        <f t="shared" si="7"/>
        <v>85.11178113634594</v>
      </c>
      <c r="H127" s="3">
        <f t="shared" si="17"/>
        <v>43.74877571643114</v>
      </c>
      <c r="I127" s="3">
        <f t="shared" si="7"/>
        <v>336.08494722309553</v>
      </c>
      <c r="J127" s="3">
        <f t="shared" si="18"/>
        <v>85.503165814361438</v>
      </c>
      <c r="K127" s="3">
        <f t="shared" si="8"/>
        <v>38.408822908068679</v>
      </c>
    </row>
    <row r="128" spans="1:11">
      <c r="A128">
        <f t="shared" si="16"/>
        <v>35</v>
      </c>
      <c r="B128">
        <f t="shared" si="16"/>
        <v>115</v>
      </c>
      <c r="C128" s="3">
        <f t="shared" si="7"/>
        <v>122.3882111626412</v>
      </c>
      <c r="D128" s="3">
        <f t="shared" si="15"/>
        <v>47.44279421141578</v>
      </c>
      <c r="E128" s="3">
        <f t="shared" si="7"/>
        <v>232.17635679246646</v>
      </c>
      <c r="F128" s="3">
        <f t="shared" si="15"/>
        <v>113.28397968457668</v>
      </c>
      <c r="G128" s="3">
        <f t="shared" si="7"/>
        <v>85.217676934677868</v>
      </c>
      <c r="H128" s="3">
        <f t="shared" si="17"/>
        <v>45.195147085512218</v>
      </c>
      <c r="I128" s="3">
        <f t="shared" si="7"/>
        <v>338.3648366101587</v>
      </c>
      <c r="J128" s="3">
        <f t="shared" si="18"/>
        <v>89.85015506545443</v>
      </c>
      <c r="K128" s="3">
        <f t="shared" si="8"/>
        <v>38.456611039283139</v>
      </c>
    </row>
    <row r="129" spans="1:11">
      <c r="A129">
        <f t="shared" si="16"/>
        <v>36</v>
      </c>
      <c r="B129">
        <f t="shared" si="16"/>
        <v>116</v>
      </c>
      <c r="C129" s="3">
        <f t="shared" si="7"/>
        <v>123.20014033234281</v>
      </c>
      <c r="D129" s="3">
        <f t="shared" si="15"/>
        <v>49.292986041673906</v>
      </c>
      <c r="E129" s="3">
        <f t="shared" si="7"/>
        <v>232.85193822076855</v>
      </c>
      <c r="F129" s="3">
        <f t="shared" si="15"/>
        <v>116.8059085803754</v>
      </c>
      <c r="G129" s="3">
        <f t="shared" si="7"/>
        <v>85.31950320275314</v>
      </c>
      <c r="H129" s="3">
        <f t="shared" si="17"/>
        <v>46.600236268585917</v>
      </c>
      <c r="I129" s="3">
        <f t="shared" si="7"/>
        <v>340.60956490739665</v>
      </c>
      <c r="J129" s="3">
        <f t="shared" si="18"/>
        <v>94.207181374571704</v>
      </c>
      <c r="K129" s="3">
        <f t="shared" si="8"/>
        <v>38.502562693045697</v>
      </c>
    </row>
    <row r="130" spans="1:11">
      <c r="A130">
        <f t="shared" si="16"/>
        <v>37</v>
      </c>
      <c r="B130">
        <f t="shared" si="16"/>
        <v>117</v>
      </c>
      <c r="C130" s="3">
        <f t="shared" si="7"/>
        <v>123.99946945715783</v>
      </c>
      <c r="D130" s="3">
        <f t="shared" si="15"/>
        <v>51.115355146144822</v>
      </c>
      <c r="E130" s="3">
        <f t="shared" si="7"/>
        <v>233.50880497670752</v>
      </c>
      <c r="F130" s="3">
        <f t="shared" si="15"/>
        <v>120.2231105250745</v>
      </c>
      <c r="G130" s="3">
        <f t="shared" si="7"/>
        <v>85.417413181009238</v>
      </c>
      <c r="H130" s="3">
        <f t="shared" si="17"/>
        <v>47.9635441691522</v>
      </c>
      <c r="I130" s="3">
        <f t="shared" si="7"/>
        <v>342.81945805107819</v>
      </c>
      <c r="J130" s="3">
        <f t="shared" si="18"/>
        <v>98.567958172454539</v>
      </c>
      <c r="K130" s="3">
        <f t="shared" si="8"/>
        <v>38.54674702294178</v>
      </c>
    </row>
    <row r="131" spans="1:11">
      <c r="A131">
        <f t="shared" si="16"/>
        <v>38</v>
      </c>
      <c r="B131">
        <f t="shared" si="16"/>
        <v>118</v>
      </c>
      <c r="C131" s="3">
        <f t="shared" si="7"/>
        <v>124.78631890133678</v>
      </c>
      <c r="D131" s="3">
        <f t="shared" si="15"/>
        <v>52.908056886839212</v>
      </c>
      <c r="E131" s="3">
        <f t="shared" si="7"/>
        <v>234.14743837249003</v>
      </c>
      <c r="F131" s="3">
        <f t="shared" si="15"/>
        <v>123.53489990720071</v>
      </c>
      <c r="G131" s="3">
        <f t="shared" si="7"/>
        <v>85.511554584330639</v>
      </c>
      <c r="H131" s="3">
        <f t="shared" si="17"/>
        <v>49.284797259467233</v>
      </c>
      <c r="I131" s="3">
        <f t="shared" si="7"/>
        <v>344.99484881042673</v>
      </c>
      <c r="J131" s="3">
        <f t="shared" si="18"/>
        <v>102.92655481066933</v>
      </c>
      <c r="K131" s="3">
        <f t="shared" si="8"/>
        <v>38.589230689012595</v>
      </c>
    </row>
    <row r="132" spans="1:11">
      <c r="A132">
        <f t="shared" ref="A132:B147" si="19">A131+1</f>
        <v>39</v>
      </c>
      <c r="B132">
        <f t="shared" si="19"/>
        <v>119</v>
      </c>
      <c r="C132" s="3">
        <f t="shared" si="7"/>
        <v>125.56081128922662</v>
      </c>
      <c r="D132" s="3">
        <f t="shared" si="15"/>
        <v>54.669487775772701</v>
      </c>
      <c r="E132" s="3">
        <f t="shared" si="7"/>
        <v>234.76830958076894</v>
      </c>
      <c r="F132" s="3">
        <f t="shared" si="15"/>
        <v>126.74109416131368</v>
      </c>
      <c r="G132" s="3">
        <f t="shared" si="7"/>
        <v>85.60206978195589</v>
      </c>
      <c r="H132" s="3">
        <f t="shared" si="17"/>
        <v>50.563922704237314</v>
      </c>
      <c r="I132" s="3">
        <f t="shared" si="7"/>
        <v>347.13607620311984</v>
      </c>
      <c r="J132" s="3">
        <f t="shared" si="18"/>
        <v>107.27739151591457</v>
      </c>
      <c r="K132" s="3">
        <f t="shared" si="8"/>
        <v>38.630077938942755</v>
      </c>
    </row>
    <row r="133" spans="1:11">
      <c r="A133">
        <f t="shared" si="19"/>
        <v>40</v>
      </c>
      <c r="B133">
        <f t="shared" si="19"/>
        <v>120</v>
      </c>
      <c r="C133" s="3">
        <f t="shared" si="7"/>
        <v>126.32307130289904</v>
      </c>
      <c r="D133" s="3">
        <f t="shared" si="15"/>
        <v>56.398269471480361</v>
      </c>
      <c r="E133" s="3">
        <f t="shared" si="7"/>
        <v>235.37187970460602</v>
      </c>
      <c r="F133" s="3">
        <f t="shared" si="15"/>
        <v>129.84195592350235</v>
      </c>
      <c r="G133" s="3">
        <f t="shared" si="7"/>
        <v>85.689095973112273</v>
      </c>
      <c r="H133" s="3">
        <f t="shared" si="17"/>
        <v>51.8010252832972</v>
      </c>
      <c r="I133" s="3">
        <f t="shared" si="7"/>
        <v>349.24348493579566</v>
      </c>
      <c r="J133" s="3">
        <f t="shared" si="18"/>
        <v>111.61523285091344</v>
      </c>
      <c r="K133" s="3">
        <f t="shared" si="8"/>
        <v>38.669350687319792</v>
      </c>
    </row>
    <row r="134" spans="1:11">
      <c r="A134">
        <f t="shared" si="19"/>
        <v>41</v>
      </c>
      <c r="B134">
        <f t="shared" si="19"/>
        <v>121</v>
      </c>
      <c r="C134" s="3">
        <f t="shared" si="7"/>
        <v>127.07322548854273</v>
      </c>
      <c r="D134" s="3">
        <f t="shared" si="15"/>
        <v>58.093233179167008</v>
      </c>
      <c r="E134" s="3">
        <f t="shared" si="7"/>
        <v>235.95859985803651</v>
      </c>
      <c r="F134" s="3">
        <f t="shared" si="15"/>
        <v>132.83813959298774</v>
      </c>
      <c r="G134" s="3">
        <f t="shared" si="7"/>
        <v>85.772765358336542</v>
      </c>
      <c r="H134" s="3">
        <f t="shared" si="17"/>
        <v>52.996366072124019</v>
      </c>
      <c r="I134" s="3">
        <f t="shared" si="7"/>
        <v>351.31742486878846</v>
      </c>
      <c r="J134" s="3">
        <f t="shared" si="18"/>
        <v>115.93517993562014</v>
      </c>
      <c r="K134" s="3">
        <f t="shared" si="8"/>
        <v>38.707108592946952</v>
      </c>
    </row>
    <row r="135" spans="1:11">
      <c r="A135">
        <f t="shared" si="19"/>
        <v>42</v>
      </c>
      <c r="B135">
        <f t="shared" si="19"/>
        <v>122</v>
      </c>
      <c r="C135" s="3">
        <f t="shared" si="7"/>
        <v>127.81140207134142</v>
      </c>
      <c r="D135" s="3">
        <f t="shared" si="15"/>
        <v>59.753404538120442</v>
      </c>
      <c r="E135" s="3">
        <f t="shared" si="7"/>
        <v>236.52891125624762</v>
      </c>
      <c r="F135" s="3">
        <f t="shared" si="15"/>
        <v>135.73064215487835</v>
      </c>
      <c r="G135" s="3">
        <f t="shared" si="7"/>
        <v>85.853205306457369</v>
      </c>
      <c r="H135" s="3">
        <f t="shared" si="17"/>
        <v>54.150342822356997</v>
      </c>
      <c r="I135" s="3">
        <f t="shared" si="7"/>
        <v>353.35825050432459</v>
      </c>
      <c r="J135" s="3">
        <f t="shared" si="18"/>
        <v>120.23266165295705</v>
      </c>
      <c r="K135" s="3">
        <f t="shared" si="8"/>
        <v>38.743409134198195</v>
      </c>
    </row>
    <row r="136" spans="1:11">
      <c r="A136">
        <f t="shared" si="19"/>
        <v>43</v>
      </c>
      <c r="B136">
        <f t="shared" si="19"/>
        <v>123</v>
      </c>
      <c r="C136" s="3">
        <f t="shared" si="7"/>
        <v>128.53773077856621</v>
      </c>
      <c r="D136" s="3">
        <f t="shared" si="15"/>
        <v>61.377989059788973</v>
      </c>
      <c r="E136" s="3">
        <f t="shared" si="7"/>
        <v>237.08324531444146</v>
      </c>
      <c r="F136" s="3">
        <f t="shared" si="15"/>
        <v>138.52075808879039</v>
      </c>
      <c r="G136" s="3">
        <f t="shared" si="7"/>
        <v>85.930538517231014</v>
      </c>
      <c r="H136" s="3">
        <f t="shared" si="17"/>
        <v>55.263471972391201</v>
      </c>
      <c r="I136" s="3">
        <f t="shared" si="7"/>
        <v>355.3663204974286</v>
      </c>
      <c r="J136" s="3">
        <f t="shared" si="18"/>
        <v>124.5034250367891</v>
      </c>
      <c r="K136" s="3">
        <f t="shared" si="8"/>
        <v>38.778307682411629</v>
      </c>
    </row>
    <row r="137" spans="1:11">
      <c r="A137">
        <f t="shared" si="19"/>
        <v>44</v>
      </c>
      <c r="B137">
        <f t="shared" si="19"/>
        <v>124</v>
      </c>
      <c r="C137" s="3">
        <f t="shared" si="7"/>
        <v>129.2523426706143</v>
      </c>
      <c r="D137" s="3">
        <f t="shared" si="15"/>
        <v>62.966358162848096</v>
      </c>
      <c r="E137" s="3">
        <f t="shared" si="7"/>
        <v>237.6220237545175</v>
      </c>
      <c r="F137" s="3">
        <f t="shared" si="15"/>
        <v>141.2100381670281</v>
      </c>
      <c r="G137" s="3">
        <f t="shared" si="7"/>
        <v>86.00488317963422</v>
      </c>
      <c r="H137" s="3">
        <f t="shared" si="17"/>
        <v>56.336372209728459</v>
      </c>
      <c r="I137" s="3">
        <f t="shared" si="7"/>
        <v>357.34199718879887</v>
      </c>
      <c r="J137" s="3">
        <f t="shared" si="18"/>
        <v>128.74352501603687</v>
      </c>
      <c r="K137" s="3">
        <f t="shared" si="8"/>
        <v>38.811857573323095</v>
      </c>
    </row>
    <row r="138" spans="1:11">
      <c r="A138">
        <f t="shared" si="19"/>
        <v>45</v>
      </c>
      <c r="B138">
        <f t="shared" si="19"/>
        <v>125</v>
      </c>
      <c r="C138" s="3">
        <f t="shared" si="7"/>
        <v>129.9553699797319</v>
      </c>
      <c r="D138" s="3">
        <f t="shared" si="15"/>
        <v>64.518035837226023</v>
      </c>
      <c r="E138" s="3">
        <f t="shared" si="7"/>
        <v>238.14565871876283</v>
      </c>
      <c r="F138" s="3">
        <f t="shared" si="15"/>
        <v>143.80025193253061</v>
      </c>
      <c r="G138" s="3">
        <f t="shared" si="7"/>
        <v>86.076353125832185</v>
      </c>
      <c r="H138" s="3">
        <f t="shared" si="17"/>
        <v>57.369749501387496</v>
      </c>
      <c r="I138" s="3">
        <f t="shared" si="7"/>
        <v>359.28564615892668</v>
      </c>
      <c r="J138" s="3">
        <f t="shared" si="18"/>
        <v>132.94931366749191</v>
      </c>
      <c r="K138" s="3">
        <f t="shared" si="8"/>
        <v>38.844110176548128</v>
      </c>
    </row>
    <row r="139" spans="1:11">
      <c r="A139">
        <f t="shared" si="19"/>
        <v>46</v>
      </c>
      <c r="B139">
        <f t="shared" si="19"/>
        <v>126</v>
      </c>
      <c r="C139" s="3">
        <f t="shared" si="7"/>
        <v>130.6469459561647</v>
      </c>
      <c r="D139" s="3">
        <f t="shared" si="15"/>
        <v>66.032685957059485</v>
      </c>
      <c r="E139" s="3">
        <f t="shared" si="7"/>
        <v>238.65455288979527</v>
      </c>
      <c r="F139" s="3">
        <f t="shared" si="15"/>
        <v>146.29335363932918</v>
      </c>
      <c r="G139" s="3">
        <f t="shared" si="7"/>
        <v>86.145057980848293</v>
      </c>
      <c r="H139" s="3">
        <f t="shared" si="17"/>
        <v>58.364383505698022</v>
      </c>
      <c r="I139" s="3">
        <f t="shared" si="7"/>
        <v>361.19763580275134</v>
      </c>
      <c r="J139" s="3">
        <f t="shared" si="18"/>
        <v>137.11742911076269</v>
      </c>
      <c r="K139" s="3">
        <f t="shared" si="8"/>
        <v>38.875114963124162</v>
      </c>
    </row>
    <row r="140" spans="1:11">
      <c r="A140">
        <f t="shared" si="19"/>
        <v>47</v>
      </c>
      <c r="B140">
        <f t="shared" si="19"/>
        <v>127</v>
      </c>
      <c r="C140" s="3">
        <f t="shared" si="7"/>
        <v>131.32720472148327</v>
      </c>
      <c r="D140" s="3">
        <f t="shared" si="15"/>
        <v>67.510100252580912</v>
      </c>
      <c r="E140" s="3">
        <f t="shared" si="7"/>
        <v>239.14909961605196</v>
      </c>
      <c r="F140" s="3">
        <f t="shared" si="15"/>
        <v>148.69145143557228</v>
      </c>
      <c r="G140" s="3">
        <f t="shared" si="7"/>
        <v>86.21110330797373</v>
      </c>
      <c r="H140" s="3">
        <f t="shared" si="17"/>
        <v>59.321115277731671</v>
      </c>
      <c r="I140" s="3">
        <f t="shared" si="7"/>
        <v>363.07833692415079</v>
      </c>
      <c r="J140" s="3">
        <f t="shared" si="18"/>
        <v>141.24478416166505</v>
      </c>
      <c r="K140" s="3">
        <f t="shared" si="8"/>
        <v>38.904919571130222</v>
      </c>
    </row>
    <row r="141" spans="1:11">
      <c r="A141">
        <f t="shared" si="19"/>
        <v>48</v>
      </c>
      <c r="B141">
        <f t="shared" si="19"/>
        <v>128</v>
      </c>
      <c r="C141" s="3">
        <f t="shared" si="7"/>
        <v>131.99628112883832</v>
      </c>
      <c r="D141" s="3">
        <f t="shared" si="15"/>
        <v>68.950186942718261</v>
      </c>
      <c r="E141" s="3">
        <f t="shared" si="7"/>
        <v>239.6296830421669</v>
      </c>
      <c r="F141" s="3">
        <f t="shared" si="15"/>
        <v>150.99677957023906</v>
      </c>
      <c r="G141" s="3">
        <f t="shared" si="7"/>
        <v>86.274590749961902</v>
      </c>
      <c r="H141" s="3">
        <f t="shared" si="17"/>
        <v>60.240836181046831</v>
      </c>
      <c r="I141" s="3">
        <f>I$8*(1-EXP(-I$9*$B141))^3</f>
        <v>364.92812234959138</v>
      </c>
      <c r="J141" s="3">
        <f t="shared" si="18"/>
        <v>145.32855484505771</v>
      </c>
      <c r="K141" s="3">
        <f>K$8*(1-EXP(-K$9*$B141))^3</f>
        <v>38.933569869404479</v>
      </c>
    </row>
    <row r="142" spans="1:11">
      <c r="A142">
        <f t="shared" si="19"/>
        <v>49</v>
      </c>
      <c r="B142">
        <f t="shared" si="19"/>
        <v>129</v>
      </c>
      <c r="C142" s="3">
        <f t="shared" ref="C142:K173" si="20">C$8*(1-EXP(-C$9*$B142))^3</f>
        <v>132.65431062990476</v>
      </c>
      <c r="D142" s="3">
        <f t="shared" si="15"/>
        <v>70.352960023466522</v>
      </c>
      <c r="E142" s="3">
        <f t="shared" si="20"/>
        <v>240.09667824362376</v>
      </c>
      <c r="F142" s="3">
        <f t="shared" si="15"/>
        <v>153.21167340861237</v>
      </c>
      <c r="G142" s="3">
        <f t="shared" si="20"/>
        <v>86.335618166060783</v>
      </c>
      <c r="H142" s="3">
        <f t="shared" si="17"/>
        <v>61.124477920000544</v>
      </c>
      <c r="I142" s="3">
        <f t="shared" si="20"/>
        <v>366.74736656027051</v>
      </c>
      <c r="J142" s="3">
        <f t="shared" si="18"/>
        <v>149.36616885444943</v>
      </c>
      <c r="K142" s="3">
        <f t="shared" si="20"/>
        <v>38.961110019383533</v>
      </c>
    </row>
    <row r="143" spans="1:11">
      <c r="A143">
        <f t="shared" si="19"/>
        <v>50</v>
      </c>
      <c r="B143">
        <f t="shared" si="19"/>
        <v>130</v>
      </c>
      <c r="C143" s="3">
        <f t="shared" si="20"/>
        <v>133.30142914827974</v>
      </c>
      <c r="D143" s="3">
        <f t="shared" si="15"/>
        <v>71.718529201659706</v>
      </c>
      <c r="E143" s="3">
        <f t="shared" si="20"/>
        <v>240.5504513651141</v>
      </c>
      <c r="F143" s="3">
        <f t="shared" si="15"/>
        <v>155.33854704772452</v>
      </c>
      <c r="G143" s="3">
        <f t="shared" si="20"/>
        <v>86.394279764942482</v>
      </c>
      <c r="H143" s="3">
        <f t="shared" si="17"/>
        <v>61.973003609331172</v>
      </c>
      <c r="I143" s="3">
        <f t="shared" si="20"/>
        <v>368.53644534210179</v>
      </c>
      <c r="J143" s="3">
        <f t="shared" si="18"/>
        <v>153.35529403350924</v>
      </c>
      <c r="K143" s="3">
        <f t="shared" si="20"/>
        <v>38.987582535090162</v>
      </c>
    </row>
    <row r="144" spans="1:11">
      <c r="A144">
        <f t="shared" si="19"/>
        <v>51</v>
      </c>
      <c r="B144">
        <f t="shared" si="19"/>
        <v>131</v>
      </c>
      <c r="C144" s="3">
        <f t="shared" si="20"/>
        <v>133.9377729591053</v>
      </c>
      <c r="D144" s="3">
        <f t="shared" si="15"/>
        <v>73.047090459435708</v>
      </c>
      <c r="E144" s="3">
        <f t="shared" si="20"/>
        <v>240.99135976207148</v>
      </c>
      <c r="F144" s="3">
        <f t="shared" si="15"/>
        <v>157.37987333074247</v>
      </c>
      <c r="G144" s="3">
        <f t="shared" si="20"/>
        <v>86.450666233594589</v>
      </c>
      <c r="H144" s="3">
        <f t="shared" si="17"/>
        <v>62.787399800808529</v>
      </c>
      <c r="I144" s="3">
        <f t="shared" si="20"/>
        <v>370.29573545290941</v>
      </c>
      <c r="J144" s="3">
        <f t="shared" si="18"/>
        <v>157.29382694374095</v>
      </c>
      <c r="K144" s="3">
        <f t="shared" si="20"/>
        <v>39.013028341298835</v>
      </c>
    </row>
    <row r="145" spans="1:11">
      <c r="A145">
        <f t="shared" si="19"/>
        <v>52</v>
      </c>
      <c r="B145">
        <f t="shared" si="19"/>
        <v>132</v>
      </c>
      <c r="C145" s="3">
        <f t="shared" si="20"/>
        <v>134.56347857469208</v>
      </c>
      <c r="D145" s="3">
        <f t="shared" si="15"/>
        <v>74.338917231292029</v>
      </c>
      <c r="E145" s="3">
        <f t="shared" si="20"/>
        <v>241.41975214488835</v>
      </c>
      <c r="F145" s="3">
        <f t="shared" si="15"/>
        <v>159.33816606815441</v>
      </c>
      <c r="G145" s="3">
        <f t="shared" si="20"/>
        <v>86.504864862242883</v>
      </c>
      <c r="H145" s="3">
        <f t="shared" si="17"/>
        <v>63.568669390297302</v>
      </c>
      <c r="I145" s="3">
        <f t="shared" si="20"/>
        <v>372.02561430621444</v>
      </c>
      <c r="J145" s="3">
        <f t="shared" si="18"/>
        <v>161.1798815729199</v>
      </c>
      <c r="K145" s="3">
        <f t="shared" si="20"/>
        <v>39.037486829910158</v>
      </c>
    </row>
    <row r="146" spans="1:11">
      <c r="A146">
        <f t="shared" si="19"/>
        <v>53</v>
      </c>
      <c r="B146">
        <f t="shared" si="19"/>
        <v>133</v>
      </c>
      <c r="C146" s="3">
        <f t="shared" si="20"/>
        <v>135.17868263592746</v>
      </c>
      <c r="D146" s="3">
        <f t="shared" si="15"/>
        <v>75.59435217302817</v>
      </c>
      <c r="E146" s="3">
        <f t="shared" si="20"/>
        <v>241.83596872535963</v>
      </c>
      <c r="F146" s="3">
        <f t="shared" si="15"/>
        <v>161.21596428328135</v>
      </c>
      <c r="G146" s="3">
        <f t="shared" si="20"/>
        <v>86.556959665378457</v>
      </c>
      <c r="H146" s="3">
        <f t="shared" si="17"/>
        <v>64.317825332433827</v>
      </c>
      <c r="I146" s="3">
        <f t="shared" si="20"/>
        <v>373.72645967101175</v>
      </c>
      <c r="J146" s="3">
        <f t="shared" si="18"/>
        <v>165.01177823030284</v>
      </c>
      <c r="K146" s="3">
        <f t="shared" si="20"/>
        <v>39.060995914567414</v>
      </c>
    </row>
    <row r="147" spans="1:11">
      <c r="A147">
        <f t="shared" si="19"/>
        <v>54</v>
      </c>
      <c r="B147">
        <f t="shared" si="19"/>
        <v>134</v>
      </c>
      <c r="C147" s="3">
        <f t="shared" si="20"/>
        <v>135.78352180925319</v>
      </c>
      <c r="D147" s="3">
        <f t="shared" si="15"/>
        <v>76.813799499943926</v>
      </c>
      <c r="E147" s="3">
        <f t="shared" si="20"/>
        <v>242.2403413649302</v>
      </c>
      <c r="F147" s="3">
        <f t="shared" si="15"/>
        <v>163.01581830975192</v>
      </c>
      <c r="G147" s="3">
        <f t="shared" si="20"/>
        <v>86.607031498966322</v>
      </c>
      <c r="H147" s="3">
        <f t="shared" si="17"/>
        <v>65.035885094151965</v>
      </c>
      <c r="I147" s="3">
        <f t="shared" si="20"/>
        <v>375.3986493869462</v>
      </c>
      <c r="J147" s="3">
        <f t="shared" si="18"/>
        <v>168.78803266701101</v>
      </c>
      <c r="K147" s="3">
        <f t="shared" si="20"/>
        <v>39.083592083549917</v>
      </c>
    </row>
    <row r="148" spans="1:11">
      <c r="A148">
        <f t="shared" ref="A148:B163" si="21">A147+1</f>
        <v>55</v>
      </c>
      <c r="B148">
        <f t="shared" si="21"/>
        <v>135</v>
      </c>
      <c r="C148" s="3">
        <f t="shared" si="20"/>
        <v>136.37813268900979</v>
      </c>
      <c r="D148" s="3">
        <f t="shared" si="15"/>
        <v>77.997717870301713</v>
      </c>
      <c r="E148" s="3">
        <f t="shared" si="20"/>
        <v>242.63319372435444</v>
      </c>
      <c r="F148" s="3">
        <f t="shared" si="15"/>
        <v>164.74027757891082</v>
      </c>
      <c r="G148" s="3">
        <f t="shared" si="20"/>
        <v>86.655158173914657</v>
      </c>
      <c r="H148" s="3">
        <f t="shared" si="17"/>
        <v>65.723865782415345</v>
      </c>
      <c r="I148" s="3">
        <f t="shared" si="20"/>
        <v>377.04256109432544</v>
      </c>
      <c r="J148" s="3">
        <f t="shared" si="18"/>
        <v>172.50734545324963</v>
      </c>
      <c r="K148" s="3">
        <f t="shared" si="20"/>
        <v>39.105310450978791</v>
      </c>
    </row>
    <row r="149" spans="1:11">
      <c r="A149">
        <f t="shared" si="21"/>
        <v>56</v>
      </c>
      <c r="B149">
        <f t="shared" si="21"/>
        <v>136</v>
      </c>
      <c r="C149" s="3">
        <f t="shared" si="20"/>
        <v>136.96265170494351</v>
      </c>
      <c r="D149" s="3">
        <f t="shared" si="15"/>
        <v>79.146613789176996</v>
      </c>
      <c r="E149" s="3">
        <f t="shared" si="20"/>
        <v>243.01484141440559</v>
      </c>
      <c r="F149" s="3">
        <f t="shared" si="15"/>
        <v>166.39187994548038</v>
      </c>
      <c r="G149" s="3">
        <f t="shared" si="20"/>
        <v>86.701414565886338</v>
      </c>
      <c r="H149" s="3">
        <f t="shared" si="17"/>
        <v>66.382779885642734</v>
      </c>
      <c r="I149" s="3">
        <f t="shared" si="20"/>
        <v>378.65857197840575</v>
      </c>
      <c r="J149" s="3">
        <f t="shared" si="18"/>
        <v>176.16859163807854</v>
      </c>
      <c r="K149" s="3">
        <f t="shared" si="20"/>
        <v>39.126184806372201</v>
      </c>
    </row>
    <row r="150" spans="1:11">
      <c r="A150">
        <f t="shared" si="21"/>
        <v>57</v>
      </c>
      <c r="B150">
        <f t="shared" si="21"/>
        <v>137</v>
      </c>
      <c r="C150" s="3">
        <f t="shared" si="20"/>
        <v>137.5372150346831</v>
      </c>
      <c r="D150" s="3">
        <f t="shared" si="15"/>
        <v>80.261035507330135</v>
      </c>
      <c r="E150" s="3">
        <f t="shared" si="20"/>
        <v>243.38559214730228</v>
      </c>
      <c r="F150" s="3">
        <f t="shared" si="15"/>
        <v>167.97314241001914</v>
      </c>
      <c r="G150" s="3">
        <f t="shared" si="20"/>
        <v>86.745872721535903</v>
      </c>
      <c r="H150" s="3">
        <f t="shared" si="17"/>
        <v>67.013631572391503</v>
      </c>
      <c r="I150" s="3">
        <f t="shared" si="20"/>
        <v>380.24705852741795</v>
      </c>
      <c r="J150" s="3">
        <f t="shared" si="18"/>
        <v>179.77081071220707</v>
      </c>
      <c r="K150" s="3">
        <f t="shared" si="20"/>
        <v>39.14624766258747</v>
      </c>
    </row>
    <row r="151" spans="1:11">
      <c r="A151">
        <f t="shared" si="21"/>
        <v>58</v>
      </c>
      <c r="B151">
        <f t="shared" si="21"/>
        <v>138</v>
      </c>
      <c r="C151" s="3">
        <f t="shared" si="20"/>
        <v>138.10195852099525</v>
      </c>
      <c r="D151" s="3">
        <f t="shared" si="15"/>
        <v>81.341567389573953</v>
      </c>
      <c r="E151" s="3">
        <f t="shared" si="20"/>
        <v>243.74574588854202</v>
      </c>
      <c r="F151" s="3">
        <f t="shared" si="15"/>
        <v>169.48655310670114</v>
      </c>
      <c r="G151" s="3">
        <f t="shared" si="20"/>
        <v>86.788601961257029</v>
      </c>
      <c r="H151" s="3">
        <f t="shared" si="17"/>
        <v>67.617413494846716</v>
      </c>
      <c r="I151" s="3">
        <f t="shared" si="20"/>
        <v>381.80839630380495</v>
      </c>
      <c r="J151" s="3">
        <f t="shared" si="18"/>
        <v>183.31319688967838</v>
      </c>
      <c r="K151" s="3">
        <f t="shared" si="20"/>
        <v>39.165530302188394</v>
      </c>
    </row>
    <row r="152" spans="1:11">
      <c r="A152">
        <f t="shared" si="21"/>
        <v>59</v>
      </c>
      <c r="B152">
        <f t="shared" si="21"/>
        <v>139</v>
      </c>
      <c r="C152" s="3">
        <f t="shared" si="20"/>
        <v>138.65701759363526</v>
      </c>
      <c r="D152" s="3">
        <f t="shared" si="15"/>
        <v>82.388824727217184</v>
      </c>
      <c r="E152" s="3">
        <f t="shared" si="20"/>
        <v>244.09559500886112</v>
      </c>
      <c r="F152" s="3">
        <f t="shared" si="15"/>
        <v>170.93456443458984</v>
      </c>
      <c r="G152" s="3">
        <f t="shared" si="20"/>
        <v>86.829668978525291</v>
      </c>
      <c r="H152" s="3">
        <f t="shared" si="17"/>
        <v>68.195104048512249</v>
      </c>
      <c r="I152" s="3">
        <f t="shared" si="20"/>
        <v>383.34295972816318</v>
      </c>
      <c r="J152" s="3">
        <f t="shared" si="18"/>
        <v>186.79508972027153</v>
      </c>
      <c r="K152" s="3">
        <f t="shared" si="20"/>
        <v>39.184062822276211</v>
      </c>
    </row>
    <row r="153" spans="1:11">
      <c r="A153">
        <f t="shared" si="21"/>
        <v>60</v>
      </c>
      <c r="B153">
        <f t="shared" si="21"/>
        <v>140</v>
      </c>
      <c r="C153" s="3">
        <f t="shared" si="20"/>
        <v>139.20252719561401</v>
      </c>
      <c r="D153" s="3">
        <f t="shared" si="15"/>
        <v>83.403448969491279</v>
      </c>
      <c r="E153" s="3">
        <f t="shared" si="20"/>
        <v>244.4354244360585</v>
      </c>
      <c r="F153" s="3">
        <f t="shared" si="15"/>
        <v>172.31958721984307</v>
      </c>
      <c r="G153" s="3">
        <f t="shared" si="20"/>
        <v>86.86913793592251</v>
      </c>
      <c r="H153" s="3">
        <f t="shared" si="17"/>
        <v>68.747665043196534</v>
      </c>
      <c r="I153" s="3">
        <f t="shared" si="20"/>
        <v>384.8511218753942</v>
      </c>
      <c r="J153" s="3">
        <f t="shared" si="18"/>
        <v>190.21596504092201</v>
      </c>
      <c r="K153" s="3">
        <f t="shared" si="20"/>
        <v>39.201874177822951</v>
      </c>
    </row>
    <row r="154" spans="1:11">
      <c r="A154">
        <f t="shared" si="21"/>
        <v>61</v>
      </c>
      <c r="B154">
        <f t="shared" si="21"/>
        <v>141</v>
      </c>
      <c r="C154" s="3">
        <f t="shared" si="20"/>
        <v>139.73862171370757</v>
      </c>
      <c r="D154" s="3">
        <f t="shared" si="15"/>
        <v>84.386103349369861</v>
      </c>
      <c r="E154" s="3">
        <f t="shared" si="20"/>
        <v>244.76551180644583</v>
      </c>
      <c r="F154" s="3">
        <f t="shared" si="15"/>
        <v>173.64398580511261</v>
      </c>
      <c r="G154" s="3">
        <f t="shared" si="20"/>
        <v>86.90707055792933</v>
      </c>
      <c r="H154" s="3">
        <f t="shared" si="17"/>
        <v>69.276039743906765</v>
      </c>
      <c r="I154" s="3">
        <f t="shared" si="20"/>
        <v>386.33325428258559</v>
      </c>
      <c r="J154" s="3">
        <f t="shared" si="18"/>
        <v>193.57542627138741</v>
      </c>
      <c r="K154" s="3">
        <f t="shared" si="20"/>
        <v>39.218992223546429</v>
      </c>
    </row>
    <row r="155" spans="1:11">
      <c r="A155">
        <f t="shared" si="21"/>
        <v>62</v>
      </c>
      <c r="B155">
        <f t="shared" si="21"/>
        <v>142</v>
      </c>
      <c r="C155" s="3">
        <f t="shared" si="20"/>
        <v>140.26543491304204</v>
      </c>
      <c r="D155" s="3">
        <f t="shared" si="15"/>
        <v>85.337468879830681</v>
      </c>
      <c r="E155" s="3">
        <f t="shared" si="20"/>
        <v>245.08612761570569</v>
      </c>
      <c r="F155" s="3">
        <f t="shared" si="15"/>
        <v>174.91007397076933</v>
      </c>
      <c r="G155" s="3">
        <f t="shared" si="20"/>
        <v>86.943526220571258</v>
      </c>
      <c r="H155" s="3">
        <f t="shared" si="17"/>
        <v>69.781151243603418</v>
      </c>
      <c r="I155" s="3">
        <f t="shared" si="20"/>
        <v>387.78972676815857</v>
      </c>
      <c r="J155" s="3">
        <f t="shared" si="18"/>
        <v>196.87319605672565</v>
      </c>
      <c r="K155" s="3">
        <f t="shared" si="20"/>
        <v>39.235443754365264</v>
      </c>
    </row>
    <row r="156" spans="1:11">
      <c r="A156">
        <f t="shared" si="21"/>
        <v>63</v>
      </c>
      <c r="B156">
        <f t="shared" si="21"/>
        <v>143</v>
      </c>
      <c r="C156" s="3">
        <f t="shared" si="20"/>
        <v>140.78309987558936</v>
      </c>
      <c r="D156" s="3">
        <f t="shared" si="15"/>
        <v>86.258240697357081</v>
      </c>
      <c r="E156" s="3">
        <f t="shared" si="20"/>
        <v>245.39753536895708</v>
      </c>
      <c r="F156" s="3">
        <f t="shared" si="15"/>
        <v>176.12011160047885</v>
      </c>
      <c r="G156" s="3">
        <f t="shared" si="20"/>
        <v>86.978562038004839</v>
      </c>
      <c r="H156" s="3">
        <f t="shared" si="17"/>
        <v>70.263901132916942</v>
      </c>
      <c r="I156" s="3">
        <f t="shared" si="20"/>
        <v>389.22090726182847</v>
      </c>
      <c r="J156" s="3">
        <f t="shared" si="18"/>
        <v>200.10910825684991</v>
      </c>
      <c r="K156" s="3">
        <f t="shared" si="20"/>
        <v>39.251254544473035</v>
      </c>
    </row>
    <row r="157" spans="1:11">
      <c r="A157">
        <f t="shared" si="21"/>
        <v>64</v>
      </c>
      <c r="B157">
        <f t="shared" si="21"/>
        <v>144</v>
      </c>
      <c r="C157" s="3">
        <f t="shared" si="20"/>
        <v>141.29174894241757</v>
      </c>
      <c r="D157" s="3">
        <f t="shared" si="15"/>
        <v>87.149124730306028</v>
      </c>
      <c r="E157" s="3">
        <f t="shared" si="20"/>
        <v>245.69999172984836</v>
      </c>
      <c r="F157" s="3">
        <f t="shared" si="15"/>
        <v>177.27630201106223</v>
      </c>
      <c r="G157" s="3">
        <f t="shared" si="20"/>
        <v>87.012232946128947</v>
      </c>
      <c r="H157" s="3">
        <f t="shared" ref="H157:H173" si="22">H$8*(1-EXP(-H$9*$B77))^3</f>
        <v>70.725168434883827</v>
      </c>
      <c r="I157" s="3">
        <f t="shared" si="20"/>
        <v>390.62716164494481</v>
      </c>
      <c r="J157" s="3">
        <f t="shared" ref="J157:J173" si="23">J$8*(1-EXP(-J$9*$B77))^3</f>
        <v>203.28310028145202</v>
      </c>
      <c r="K157" s="3">
        <f t="shared" si="20"/>
        <v>39.266449385070032</v>
      </c>
    </row>
    <row r="158" spans="1:11">
      <c r="A158">
        <f t="shared" si="21"/>
        <v>65</v>
      </c>
      <c r="B158">
        <f t="shared" si="21"/>
        <v>145</v>
      </c>
      <c r="C158" s="3">
        <f t="shared" si="20"/>
        <v>141.79151365954192</v>
      </c>
      <c r="D158" s="3">
        <f t="shared" si="15"/>
        <v>88.010834670654972</v>
      </c>
      <c r="E158" s="3">
        <f t="shared" si="20"/>
        <v>245.99374666851074</v>
      </c>
      <c r="F158" s="3">
        <f t="shared" si="15"/>
        <v>178.38078987351417</v>
      </c>
      <c r="G158" s="3">
        <f t="shared" si="20"/>
        <v>87.044591783305705</v>
      </c>
      <c r="H158" s="3">
        <f t="shared" si="22"/>
        <v>71.165808775527466</v>
      </c>
      <c r="I158" s="3">
        <f t="shared" si="20"/>
        <v>392.00885360078678</v>
      </c>
      <c r="J158" s="3">
        <f t="shared" si="23"/>
        <v>206.39520576690296</v>
      </c>
      <c r="K158" s="3">
        <f t="shared" si="20"/>
        <v>39.281052120790505</v>
      </c>
    </row>
    <row r="159" spans="1:11">
      <c r="A159">
        <f t="shared" si="21"/>
        <v>66</v>
      </c>
      <c r="B159">
        <f t="shared" si="21"/>
        <v>146</v>
      </c>
      <c r="C159" s="3">
        <f t="shared" si="20"/>
        <v>142.28252472722863</v>
      </c>
      <c r="D159" s="3">
        <f t="shared" ref="D159:F173" si="24">D$8*(1-EXP(-D$9*$B79))^3</f>
        <v>88.84408922856835</v>
      </c>
      <c r="E159" s="3">
        <f t="shared" si="20"/>
        <v>246.27904360822413</v>
      </c>
      <c r="F159" s="3">
        <f t="shared" si="24"/>
        <v>179.43565965851633</v>
      </c>
      <c r="G159" s="3">
        <f t="shared" si="20"/>
        <v>87.075689368275178</v>
      </c>
      <c r="H159" s="3">
        <f t="shared" si="22"/>
        <v>71.586653763688886</v>
      </c>
      <c r="I159" s="3">
        <f t="shared" si="20"/>
        <v>393.36634447440377</v>
      </c>
      <c r="J159" s="3">
        <f t="shared" si="23"/>
        <v>209.44554759030714</v>
      </c>
      <c r="K159" s="3">
        <f t="shared" si="20"/>
        <v>39.295085684863707</v>
      </c>
    </row>
    <row r="160" spans="1:11">
      <c r="A160">
        <f t="shared" si="21"/>
        <v>67</v>
      </c>
      <c r="B160">
        <f t="shared" si="21"/>
        <v>147</v>
      </c>
      <c r="C160" s="3">
        <f t="shared" si="20"/>
        <v>142.76491195260849</v>
      </c>
      <c r="D160" s="3">
        <f t="shared" si="24"/>
        <v>89.649609650172877</v>
      </c>
      <c r="E160" s="3">
        <f t="shared" si="20"/>
        <v>246.55611957065869</v>
      </c>
      <c r="F160" s="3">
        <f t="shared" si="24"/>
        <v>180.44293454579298</v>
      </c>
      <c r="G160" s="3">
        <f t="shared" si="20"/>
        <v>87.105574575345955</v>
      </c>
      <c r="H160" s="3">
        <f t="shared" si="22"/>
        <v>71.988510555909343</v>
      </c>
      <c r="I160" s="3">
        <f t="shared" si="20"/>
        <v>394.69999314160731</v>
      </c>
      <c r="J160" s="3">
        <f t="shared" si="23"/>
        <v>212.43433121469263</v>
      </c>
      <c r="K160" s="3">
        <f t="shared" si="20"/>
        <v>39.308572133045466</v>
      </c>
    </row>
    <row r="161" spans="1:11">
      <c r="A161">
        <f t="shared" si="21"/>
        <v>68</v>
      </c>
      <c r="B161">
        <f t="shared" si="21"/>
        <v>148</v>
      </c>
      <c r="C161" s="3">
        <f t="shared" si="20"/>
        <v>143.23880420546197</v>
      </c>
      <c r="D161" s="3">
        <f t="shared" si="24"/>
        <v>90.428117479893075</v>
      </c>
      <c r="E161" s="3">
        <f t="shared" si="20"/>
        <v>246.82520531957218</v>
      </c>
      <c r="F161" s="3">
        <f t="shared" si="24"/>
        <v>181.40457574223169</v>
      </c>
      <c r="G161" s="3">
        <f t="shared" si="20"/>
        <v>87.134294406943653</v>
      </c>
      <c r="H161" s="3">
        <f t="shared" si="22"/>
        <v>72.372161584391463</v>
      </c>
      <c r="I161" s="3">
        <f t="shared" si="20"/>
        <v>396.01015588673067</v>
      </c>
      <c r="J161" s="3">
        <f t="shared" si="23"/>
        <v>215.3618383583219</v>
      </c>
      <c r="K161" s="3">
        <f t="shared" si="20"/>
        <v>39.321532676357542</v>
      </c>
    </row>
    <row r="162" spans="1:11">
      <c r="A162">
        <f t="shared" si="21"/>
        <v>69</v>
      </c>
      <c r="B162">
        <f t="shared" si="21"/>
        <v>149</v>
      </c>
      <c r="C162" s="3">
        <f t="shared" si="20"/>
        <v>143.70432937704084</v>
      </c>
      <c r="D162" s="3">
        <f t="shared" si="24"/>
        <v>91.18033254965907</v>
      </c>
      <c r="E162" s="3">
        <f t="shared" si="20"/>
        <v>247.08652550285245</v>
      </c>
      <c r="F162" s="3">
        <f t="shared" si="24"/>
        <v>182.3224821588415</v>
      </c>
      <c r="G162" s="3">
        <f t="shared" si="20"/>
        <v>87.161894063597344</v>
      </c>
      <c r="H162" s="3">
        <f t="shared" si="22"/>
        <v>72.738364428120335</v>
      </c>
      <c r="I162" s="3">
        <f t="shared" si="20"/>
        <v>397.29718628878368</v>
      </c>
      <c r="J162" s="3">
        <f t="shared" si="23"/>
        <v>218.22842098028673</v>
      </c>
      <c r="K162" s="3">
        <f t="shared" si="20"/>
        <v>39.333987712670748</v>
      </c>
    </row>
    <row r="163" spans="1:11">
      <c r="A163">
        <f t="shared" si="21"/>
        <v>70</v>
      </c>
      <c r="B163">
        <f t="shared" si="21"/>
        <v>150</v>
      </c>
      <c r="C163" s="3">
        <f t="shared" si="20"/>
        <v>144.16161434179853</v>
      </c>
      <c r="D163" s="3">
        <f t="shared" si="24"/>
        <v>91.906971178250416</v>
      </c>
      <c r="E163" s="3">
        <f t="shared" si="20"/>
        <v>247.34029879280953</v>
      </c>
      <c r="F163" s="3">
        <f t="shared" si="24"/>
        <v>183.19849040137498</v>
      </c>
      <c r="G163" s="3">
        <f t="shared" si="20"/>
        <v>87.188417011442809</v>
      </c>
      <c r="H163" s="3">
        <f t="shared" si="22"/>
        <v>73.087851809122114</v>
      </c>
      <c r="I163" s="3">
        <f t="shared" si="20"/>
        <v>398.56143511564903</v>
      </c>
      <c r="J163" s="3">
        <f t="shared" si="23"/>
        <v>221.03449557389899</v>
      </c>
      <c r="K163" s="3">
        <f t="shared" si="20"/>
        <v>39.345956857167501</v>
      </c>
    </row>
    <row r="164" spans="1:11">
      <c r="A164">
        <f t="shared" ref="A164:B173" si="25">A163+1</f>
        <v>71</v>
      </c>
      <c r="B164">
        <f t="shared" si="25"/>
        <v>151</v>
      </c>
      <c r="C164" s="3">
        <f t="shared" si="20"/>
        <v>144.61078492190234</v>
      </c>
      <c r="D164" s="3">
        <f t="shared" si="24"/>
        <v>92.608744564975808</v>
      </c>
      <c r="E164" s="3">
        <f t="shared" si="20"/>
        <v>247.58673802462928</v>
      </c>
      <c r="F164" s="3">
        <f t="shared" si="24"/>
        <v>184.03437503381699</v>
      </c>
      <c r="G164" s="3">
        <f t="shared" si="20"/>
        <v>87.213905047320068</v>
      </c>
      <c r="H164" s="3">
        <f t="shared" si="22"/>
        <v>73.421331697584051</v>
      </c>
      <c r="I164" s="3">
        <f t="shared" si="20"/>
        <v>399.80325022596998</v>
      </c>
      <c r="J164" s="3">
        <f t="shared" si="23"/>
        <v>223.7805377588605</v>
      </c>
      <c r="K164" s="3">
        <f t="shared" si="20"/>
        <v>39.357458971718664</v>
      </c>
    </row>
    <row r="165" spans="1:11">
      <c r="A165">
        <f t="shared" si="25"/>
        <v>72</v>
      </c>
      <c r="B165">
        <f t="shared" si="25"/>
        <v>152</v>
      </c>
      <c r="C165" s="3">
        <f t="shared" si="20"/>
        <v>145.05196585440837</v>
      </c>
      <c r="D165" s="3">
        <f t="shared" si="24"/>
        <v>93.286357362803088</v>
      </c>
      <c r="E165" s="3">
        <f t="shared" si="20"/>
        <v>247.82605033291441</v>
      </c>
      <c r="F165" s="3">
        <f t="shared" si="24"/>
        <v>184.83184907796112</v>
      </c>
      <c r="G165" s="3">
        <f t="shared" si="20"/>
        <v>87.238398361541215</v>
      </c>
      <c r="H165" s="3">
        <f t="shared" si="22"/>
        <v>73.739487511162679</v>
      </c>
      <c r="I165" s="3">
        <f t="shared" si="20"/>
        <v>401.02297647839913</v>
      </c>
      <c r="J165" s="3">
        <f t="shared" si="23"/>
        <v>226.46707716280562</v>
      </c>
      <c r="K165" s="3">
        <f t="shared" si="20"/>
        <v>39.36851219320917</v>
      </c>
    </row>
    <row r="166" spans="1:11">
      <c r="A166">
        <f t="shared" si="25"/>
        <v>73</v>
      </c>
      <c r="B166">
        <f t="shared" si="25"/>
        <v>153</v>
      </c>
      <c r="C166" s="3">
        <f t="shared" si="20"/>
        <v>145.485280760981</v>
      </c>
      <c r="D166" s="3">
        <f t="shared" si="24"/>
        <v>93.940506416941886</v>
      </c>
      <c r="E166" s="3">
        <f t="shared" si="20"/>
        <v>248.05843728624416</v>
      </c>
      <c r="F166" s="3">
        <f t="shared" si="24"/>
        <v>185.59256471598081</v>
      </c>
      <c r="G166" s="3">
        <f t="shared" si="20"/>
        <v>87.261935598402559</v>
      </c>
      <c r="H166" s="3">
        <f t="shared" si="22"/>
        <v>74.042978395277771</v>
      </c>
      <c r="I166" s="3">
        <f t="shared" si="20"/>
        <v>402.22095564788265</v>
      </c>
      <c r="J166" s="3">
        <f t="shared" si="23"/>
        <v>229.09469258251355</v>
      </c>
      <c r="K166" s="3">
        <f t="shared" si="20"/>
        <v>39.3791339608456</v>
      </c>
    </row>
    <row r="167" spans="1:11">
      <c r="A167">
        <f t="shared" si="25"/>
        <v>74</v>
      </c>
      <c r="B167">
        <f t="shared" si="25"/>
        <v>154</v>
      </c>
      <c r="C167" s="3">
        <f t="shared" si="20"/>
        <v>145.9108521200458</v>
      </c>
      <c r="D167" s="3">
        <f t="shared" si="24"/>
        <v>94.57187965573975</v>
      </c>
      <c r="E167" s="3">
        <f t="shared" si="20"/>
        <v>248.28409501969756</v>
      </c>
      <c r="F167" s="3">
        <f t="shared" si="24"/>
        <v>186.31811416627642</v>
      </c>
      <c r="G167" s="3">
        <f t="shared" si="20"/>
        <v>87.28455391451439</v>
      </c>
      <c r="H167" s="3">
        <f t="shared" si="22"/>
        <v>74.332439572535378</v>
      </c>
      <c r="I167" s="3">
        <f t="shared" si="20"/>
        <v>403.39752634867153</v>
      </c>
      <c r="J167" s="3">
        <f t="shared" si="23"/>
        <v>231.66400741489397</v>
      </c>
      <c r="K167" s="3">
        <f t="shared" si="20"/>
        <v>39.389341042478947</v>
      </c>
    </row>
    <row r="168" spans="1:11">
      <c r="A168">
        <f t="shared" si="25"/>
        <v>75</v>
      </c>
      <c r="B168">
        <f t="shared" si="25"/>
        <v>155</v>
      </c>
      <c r="C168" s="3">
        <f t="shared" si="20"/>
        <v>146.32880124126649</v>
      </c>
      <c r="D168" s="3">
        <f t="shared" si="24"/>
        <v>95.181155121580233</v>
      </c>
      <c r="E168" s="3">
        <f t="shared" si="20"/>
        <v>248.5032143652877</v>
      </c>
      <c r="F168" s="3">
        <f t="shared" si="24"/>
        <v>187.01003070596047</v>
      </c>
      <c r="G168" s="3">
        <f t="shared" si="20"/>
        <v>87.30628903501858</v>
      </c>
      <c r="H168" s="3">
        <f t="shared" si="22"/>
        <v>74.608482750652783</v>
      </c>
      <c r="I168" s="3">
        <f t="shared" si="20"/>
        <v>404.55302396375856</v>
      </c>
      <c r="J168" s="3">
        <f t="shared" si="23"/>
        <v>234.1756853477327</v>
      </c>
      <c r="K168" s="3">
        <f t="shared" si="20"/>
        <v>39.399149559974234</v>
      </c>
    </row>
    <row r="169" spans="1:11">
      <c r="A169">
        <f t="shared" si="25"/>
        <v>76</v>
      </c>
      <c r="B169">
        <f t="shared" si="25"/>
        <v>156</v>
      </c>
      <c r="C169" s="3">
        <f t="shared" si="20"/>
        <v>146.73924824224071</v>
      </c>
      <c r="D169" s="3">
        <f t="shared" si="24"/>
        <v>95.769000130262825</v>
      </c>
      <c r="E169" s="3">
        <f t="shared" si="20"/>
        <v>248.71598098026791</v>
      </c>
      <c r="F169" s="3">
        <f t="shared" si="24"/>
        <v>187.66978981615645</v>
      </c>
      <c r="G169" s="3">
        <f t="shared" si="20"/>
        <v>87.327175307764293</v>
      </c>
      <c r="H169" s="3">
        <f t="shared" si="22"/>
        <v>74.871696579380711</v>
      </c>
      <c r="I169" s="3">
        <f t="shared" si="20"/>
        <v>405.68778058044944</v>
      </c>
      <c r="J169" s="3">
        <f t="shared" si="23"/>
        <v>236.63042630013996</v>
      </c>
      <c r="K169" s="3">
        <f t="shared" si="20"/>
        <v>39.408575013658655</v>
      </c>
    </row>
    <row r="170" spans="1:11">
      <c r="A170">
        <f t="shared" si="25"/>
        <v>77</v>
      </c>
      <c r="B170">
        <f t="shared" si="25"/>
        <v>157</v>
      </c>
      <c r="C170" s="3">
        <f t="shared" si="20"/>
        <v>147.14231202731511</v>
      </c>
      <c r="D170" s="3">
        <f t="shared" si="24"/>
        <v>96.336070548103805</v>
      </c>
      <c r="E170" s="3">
        <f t="shared" si="20"/>
        <v>248.92257547327222</v>
      </c>
      <c r="F170" s="3">
        <f t="shared" si="24"/>
        <v>188.29881042884679</v>
      </c>
      <c r="G170" s="3">
        <f t="shared" si="20"/>
        <v>87.347245755508865</v>
      </c>
      <c r="H170" s="3">
        <f t="shared" si="22"/>
        <v>75.122647147938721</v>
      </c>
      <c r="I170" s="3">
        <f t="shared" si="20"/>
        <v>406.80212493179334</v>
      </c>
      <c r="J170" s="3">
        <f t="shared" si="23"/>
        <v>239.02896260265794</v>
      </c>
      <c r="K170" s="3">
        <f t="shared" si="20"/>
        <v>39.417632305878548</v>
      </c>
    </row>
    <row r="171" spans="1:11">
      <c r="A171">
        <f t="shared" si="25"/>
        <v>78</v>
      </c>
      <c r="B171">
        <f t="shared" si="25"/>
        <v>158</v>
      </c>
      <c r="C171" s="3">
        <f t="shared" si="20"/>
        <v>147.53811026842067</v>
      </c>
      <c r="D171" s="3">
        <f t="shared" si="24"/>
        <v>96.883010176719537</v>
      </c>
      <c r="E171" s="3">
        <f t="shared" si="20"/>
        <v>249.12317352826426</v>
      </c>
      <c r="F171" s="3">
        <f t="shared" si="24"/>
        <v>188.8984562563364</v>
      </c>
      <c r="G171" s="3">
        <f t="shared" si="20"/>
        <v>87.366532126210259</v>
      </c>
      <c r="H171" s="3">
        <f t="shared" si="22"/>
        <v>75.36187851541068</v>
      </c>
      <c r="I171" s="3">
        <f t="shared" si="20"/>
        <v>407.8963823435983</v>
      </c>
      <c r="J171" s="3">
        <f t="shared" si="23"/>
        <v>241.37205540705338</v>
      </c>
      <c r="K171" s="3">
        <f t="shared" si="20"/>
        <v>39.426335763695064</v>
      </c>
    </row>
    <row r="172" spans="1:11">
      <c r="A172">
        <f t="shared" si="25"/>
        <v>79</v>
      </c>
      <c r="B172">
        <f t="shared" si="25"/>
        <v>159</v>
      </c>
      <c r="C172" s="3">
        <f t="shared" si="20"/>
        <v>147.92675938783603</v>
      </c>
      <c r="D172" s="3">
        <f t="shared" si="24"/>
        <v>97.410450236139908</v>
      </c>
      <c r="E172" s="3">
        <f t="shared" si="20"/>
        <v>249.31794602626988</v>
      </c>
      <c r="F172" s="3">
        <f t="shared" si="24"/>
        <v>189.47003718651004</v>
      </c>
      <c r="G172" s="3">
        <f t="shared" si="20"/>
        <v>87.385064941474752</v>
      </c>
      <c r="H172" s="3">
        <f t="shared" si="22"/>
        <v>75.589913267388837</v>
      </c>
      <c r="I172" s="3">
        <f t="shared" si="20"/>
        <v>408.97087468677756</v>
      </c>
      <c r="J172" s="3">
        <f t="shared" si="23"/>
        <v>243.66049131593397</v>
      </c>
      <c r="K172" s="3">
        <f t="shared" si="20"/>
        <v>39.434699160747485</v>
      </c>
    </row>
    <row r="173" spans="1:11">
      <c r="A173">
        <f t="shared" si="25"/>
        <v>80</v>
      </c>
      <c r="B173">
        <f t="shared" si="25"/>
        <v>160</v>
      </c>
      <c r="C173" s="3">
        <f t="shared" si="20"/>
        <v>148.30837454278708</v>
      </c>
      <c r="D173" s="3">
        <f t="shared" si="24"/>
        <v>97.919008937551624</v>
      </c>
      <c r="E173" s="3">
        <f t="shared" si="20"/>
        <v>249.50705916487851</v>
      </c>
      <c r="F173" s="3">
        <f t="shared" si="24"/>
        <v>190.01481072898468</v>
      </c>
      <c r="G173" s="3">
        <f t="shared" si="20"/>
        <v>87.402873543223336</v>
      </c>
      <c r="H173" s="3">
        <f t="shared" si="22"/>
        <v>75.807253092922792</v>
      </c>
      <c r="I173" s="3">
        <f t="shared" si="20"/>
        <v>410.02592033477202</v>
      </c>
      <c r="J173" s="3">
        <f t="shared" si="23"/>
        <v>245.89507922247347</v>
      </c>
      <c r="K173" s="3">
        <f t="shared" si="20"/>
        <v>39.442735738312535</v>
      </c>
    </row>
    <row r="176" spans="1:11">
      <c r="A176" t="s">
        <v>23</v>
      </c>
      <c r="C176" s="3">
        <f>AVERAGE(C93:C173)</f>
        <v>123.05897170363639</v>
      </c>
      <c r="D176" s="3">
        <f>AVERAGE(D93:D173)</f>
        <v>51.5032495381109</v>
      </c>
    </row>
    <row r="177" spans="1:4">
      <c r="A177" t="s">
        <v>24</v>
      </c>
      <c r="D177" s="3">
        <f>G176+H176+I176+L176</f>
        <v>0</v>
      </c>
    </row>
    <row r="178" spans="1:4">
      <c r="A178" t="s">
        <v>25</v>
      </c>
      <c r="C178" s="3">
        <f>SUM(C176:C177)</f>
        <v>123.05897170363639</v>
      </c>
      <c r="D178" s="3">
        <f>SUM(D176:D177)</f>
        <v>51.5032495381109</v>
      </c>
    </row>
    <row r="179" spans="1:4">
      <c r="C179" t="s">
        <v>27</v>
      </c>
      <c r="D179" s="2">
        <f>D178/C178</f>
        <v>0.41852494641468696</v>
      </c>
    </row>
    <row r="180" spans="1:4">
      <c r="A180" t="s">
        <v>26</v>
      </c>
      <c r="C180">
        <v>0</v>
      </c>
      <c r="D180" s="2">
        <f>((D176+G176+H176+I176+(C180*L176))/C178)</f>
        <v>0.41852494641468696</v>
      </c>
    </row>
    <row r="181" spans="1:4">
      <c r="C181">
        <v>0.25</v>
      </c>
      <c r="D181" s="2">
        <f>((D$176+G$176+H$176+I$176+(C181*L$176))/C$178)</f>
        <v>0.41852494641468696</v>
      </c>
    </row>
    <row r="182" spans="1:4">
      <c r="C182">
        <v>0.5</v>
      </c>
      <c r="D182" s="2">
        <f>((D$176+G$176+H$176+I$176+(C182*L$176))/C$178)</f>
        <v>0.41852494641468696</v>
      </c>
    </row>
  </sheetData>
  <hyperlinks>
    <hyperlink ref="D2" r:id="rId1"/>
    <hyperlink ref="G2" r:id="rId2"/>
  </hyperlinks>
  <pageMargins left="0.75" right="0.75" top="1" bottom="1" header="0.5" footer="0.5"/>
  <pageSetup orientation="portrait" horizontalDpi="4294967292" verticalDpi="429496729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12" sqref="E12"/>
    </sheetView>
  </sheetViews>
  <sheetFormatPr baseColWidth="10" defaultRowHeight="12" x14ac:dyDescent="0"/>
  <sheetData>
    <row r="1" spans="1:10">
      <c r="A1" t="s">
        <v>185</v>
      </c>
      <c r="B1" t="s">
        <v>186</v>
      </c>
      <c r="C1" t="s">
        <v>187</v>
      </c>
      <c r="D1" t="s">
        <v>188</v>
      </c>
      <c r="E1" t="s">
        <v>189</v>
      </c>
      <c r="F1" t="s">
        <v>190</v>
      </c>
      <c r="G1" t="s">
        <v>191</v>
      </c>
      <c r="H1" t="s">
        <v>192</v>
      </c>
      <c r="I1" t="s">
        <v>193</v>
      </c>
      <c r="J1" t="s">
        <v>194</v>
      </c>
    </row>
    <row r="2" spans="1:10">
      <c r="A2">
        <v>0</v>
      </c>
      <c r="B2">
        <v>0</v>
      </c>
      <c r="C2">
        <v>0</v>
      </c>
      <c r="D2">
        <v>0</v>
      </c>
      <c r="E2">
        <v>8.3699999999999992</v>
      </c>
      <c r="F2">
        <v>0</v>
      </c>
      <c r="G2">
        <v>37.35</v>
      </c>
      <c r="I2">
        <f>C2+D2+E2+F2</f>
        <v>8.3699999999999992</v>
      </c>
      <c r="J2">
        <f>G2</f>
        <v>37.35</v>
      </c>
    </row>
    <row r="3" spans="1:10">
      <c r="A3">
        <v>10</v>
      </c>
      <c r="B3">
        <v>2.91</v>
      </c>
      <c r="C3">
        <v>0.05</v>
      </c>
      <c r="D3">
        <v>10.27</v>
      </c>
      <c r="E3">
        <v>8.3699999999999992</v>
      </c>
      <c r="F3">
        <v>0.4</v>
      </c>
      <c r="G3">
        <v>37.840000000000003</v>
      </c>
      <c r="H3" s="23">
        <f>B3/((SUM(B3:D3))+(SUM(E3:G3)- SUM(E$3:G$3)))</f>
        <v>0.2199546485260771</v>
      </c>
      <c r="I3">
        <f t="shared" ref="I3:I12" si="0">C3+D3+E3+F3</f>
        <v>19.089999999999996</v>
      </c>
      <c r="J3">
        <f t="shared" ref="J3:J12" si="1">G3</f>
        <v>37.840000000000003</v>
      </c>
    </row>
    <row r="4" spans="1:10">
      <c r="A4">
        <v>20</v>
      </c>
      <c r="B4">
        <v>14.37</v>
      </c>
      <c r="C4">
        <v>0.33</v>
      </c>
      <c r="D4">
        <v>5.34</v>
      </c>
      <c r="E4">
        <v>8.3699999999999992</v>
      </c>
      <c r="F4">
        <v>0.42</v>
      </c>
      <c r="G4">
        <v>39.19</v>
      </c>
      <c r="H4" s="23">
        <f t="shared" ref="H4:H12" si="2">B4/((SUM(B4:D4))+(SUM(E4:G4)- SUM(E$3:G$3)))</f>
        <v>0.67118169079869228</v>
      </c>
      <c r="I4">
        <f t="shared" si="0"/>
        <v>14.459999999999999</v>
      </c>
      <c r="J4">
        <f t="shared" si="1"/>
        <v>39.19</v>
      </c>
    </row>
    <row r="5" spans="1:10">
      <c r="A5">
        <v>30</v>
      </c>
      <c r="B5">
        <v>30.86</v>
      </c>
      <c r="C5">
        <v>0.83</v>
      </c>
      <c r="D5">
        <v>3.46</v>
      </c>
      <c r="E5">
        <v>8.3699999999999992</v>
      </c>
      <c r="F5">
        <v>0.43</v>
      </c>
      <c r="G5">
        <v>41.12</v>
      </c>
      <c r="H5" s="23">
        <f t="shared" si="2"/>
        <v>0.80239209568382752</v>
      </c>
      <c r="I5">
        <f t="shared" si="0"/>
        <v>13.09</v>
      </c>
      <c r="J5">
        <f t="shared" si="1"/>
        <v>41.12</v>
      </c>
    </row>
    <row r="6" spans="1:10">
      <c r="A6">
        <v>40</v>
      </c>
      <c r="B6">
        <v>47.92</v>
      </c>
      <c r="C6">
        <v>1.48</v>
      </c>
      <c r="D6">
        <v>2.65</v>
      </c>
      <c r="E6">
        <v>8.3699999999999992</v>
      </c>
      <c r="F6">
        <v>0.43</v>
      </c>
      <c r="G6">
        <v>43.24</v>
      </c>
      <c r="H6" s="23">
        <f t="shared" si="2"/>
        <v>0.83368128044537237</v>
      </c>
      <c r="I6">
        <f t="shared" si="0"/>
        <v>12.93</v>
      </c>
      <c r="J6">
        <f t="shared" si="1"/>
        <v>43.24</v>
      </c>
    </row>
    <row r="7" spans="1:10">
      <c r="A7">
        <v>50</v>
      </c>
      <c r="B7">
        <v>63.08</v>
      </c>
      <c r="C7">
        <v>2.2200000000000002</v>
      </c>
      <c r="D7">
        <v>2.2400000000000002</v>
      </c>
      <c r="E7">
        <v>8.3699999999999992</v>
      </c>
      <c r="F7">
        <v>0.44</v>
      </c>
      <c r="G7">
        <v>45.22</v>
      </c>
      <c r="H7" s="23">
        <f t="shared" si="2"/>
        <v>0.84151547491995737</v>
      </c>
      <c r="I7">
        <f t="shared" si="0"/>
        <v>13.27</v>
      </c>
      <c r="J7">
        <f t="shared" si="1"/>
        <v>45.22</v>
      </c>
    </row>
    <row r="8" spans="1:10">
      <c r="A8">
        <v>60</v>
      </c>
      <c r="B8">
        <v>75.45</v>
      </c>
      <c r="C8">
        <v>2.98</v>
      </c>
      <c r="D8">
        <v>2</v>
      </c>
      <c r="E8">
        <v>8.3699999999999992</v>
      </c>
      <c r="F8">
        <v>0.44</v>
      </c>
      <c r="G8">
        <v>46.85</v>
      </c>
      <c r="H8" s="23">
        <f t="shared" si="2"/>
        <v>0.84320518551631651</v>
      </c>
      <c r="I8">
        <f t="shared" si="0"/>
        <v>13.79</v>
      </c>
      <c r="J8">
        <f t="shared" si="1"/>
        <v>46.85</v>
      </c>
    </row>
    <row r="9" spans="1:10">
      <c r="A9">
        <v>70</v>
      </c>
      <c r="B9">
        <v>85.06</v>
      </c>
      <c r="C9">
        <v>3.7</v>
      </c>
      <c r="D9">
        <v>1.86</v>
      </c>
      <c r="E9">
        <v>8.3699999999999992</v>
      </c>
      <c r="F9">
        <v>0.44</v>
      </c>
      <c r="G9">
        <v>48.05</v>
      </c>
      <c r="H9" s="23">
        <f t="shared" si="2"/>
        <v>0.8432636066223852</v>
      </c>
      <c r="I9">
        <f t="shared" si="0"/>
        <v>14.37</v>
      </c>
      <c r="J9">
        <f t="shared" si="1"/>
        <v>48.05</v>
      </c>
    </row>
    <row r="10" spans="1:10">
      <c r="A10">
        <v>80</v>
      </c>
      <c r="B10">
        <v>92.27</v>
      </c>
      <c r="C10">
        <v>4.3600000000000003</v>
      </c>
      <c r="D10">
        <v>1.77</v>
      </c>
      <c r="E10">
        <v>8.3699999999999992</v>
      </c>
      <c r="F10">
        <v>0.44</v>
      </c>
      <c r="G10">
        <v>48.84</v>
      </c>
      <c r="H10" s="23">
        <f t="shared" si="2"/>
        <v>0.84311038011695905</v>
      </c>
      <c r="I10">
        <f t="shared" si="0"/>
        <v>14.94</v>
      </c>
      <c r="J10">
        <f t="shared" si="1"/>
        <v>48.84</v>
      </c>
    </row>
    <row r="11" spans="1:10">
      <c r="A11">
        <v>90</v>
      </c>
      <c r="B11">
        <v>97.58</v>
      </c>
      <c r="C11">
        <v>4.96</v>
      </c>
      <c r="D11">
        <v>1.7</v>
      </c>
      <c r="E11">
        <v>8.3699999999999992</v>
      </c>
      <c r="F11">
        <v>0.44</v>
      </c>
      <c r="G11">
        <v>49.31</v>
      </c>
      <c r="H11" s="23">
        <f t="shared" si="2"/>
        <v>0.84302375809935204</v>
      </c>
      <c r="I11">
        <f t="shared" si="0"/>
        <v>15.469999999999999</v>
      </c>
      <c r="J11">
        <f t="shared" si="1"/>
        <v>49.31</v>
      </c>
    </row>
    <row r="12" spans="1:10">
      <c r="A12">
        <v>100</v>
      </c>
      <c r="B12">
        <v>101.43</v>
      </c>
      <c r="C12">
        <v>5.48</v>
      </c>
      <c r="D12">
        <v>1.66</v>
      </c>
      <c r="E12">
        <v>8.3699999999999992</v>
      </c>
      <c r="F12">
        <v>0.44</v>
      </c>
      <c r="G12">
        <v>49.57</v>
      </c>
      <c r="H12" s="23">
        <f t="shared" si="2"/>
        <v>0.84286189130796085</v>
      </c>
      <c r="I12">
        <f t="shared" si="0"/>
        <v>15.95</v>
      </c>
      <c r="J12">
        <f t="shared" si="1"/>
        <v>49.57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9"/>
  <sheetViews>
    <sheetView workbookViewId="0">
      <pane ySplit="4880" topLeftCell="A4" activePane="bottomLeft"/>
      <selection activeCell="C8" sqref="C8"/>
      <selection pane="bottomLeft" activeCell="B20" sqref="B20"/>
    </sheetView>
  </sheetViews>
  <sheetFormatPr baseColWidth="10" defaultColWidth="8.83203125" defaultRowHeight="12" x14ac:dyDescent="0"/>
  <cols>
    <col min="1" max="1" width="20.5" customWidth="1"/>
    <col min="2" max="2" width="15.83203125" customWidth="1"/>
    <col min="3" max="3" width="14" customWidth="1"/>
    <col min="7" max="7" width="10.5" customWidth="1"/>
    <col min="8" max="8" width="10.1640625" customWidth="1"/>
    <col min="9" max="9" width="9.1640625" customWidth="1"/>
    <col min="10" max="10" width="6.83203125" customWidth="1"/>
    <col min="11" max="11" width="9.33203125" customWidth="1"/>
    <col min="12" max="13" width="10.33203125" customWidth="1"/>
    <col min="15" max="15" width="9.33203125" customWidth="1"/>
    <col min="16" max="18" width="10.33203125" customWidth="1"/>
    <col min="19" max="19" width="11" customWidth="1"/>
  </cols>
  <sheetData>
    <row r="1" spans="1:19">
      <c r="A1" s="196" t="s">
        <v>135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>
      <c r="A2" s="39" t="s">
        <v>77</v>
      </c>
      <c r="B2" s="39" t="s">
        <v>78</v>
      </c>
      <c r="C2" s="197" t="s">
        <v>73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19" ht="33" customHeight="1">
      <c r="A3" s="38" t="s">
        <v>182</v>
      </c>
      <c r="B3" s="28">
        <v>20</v>
      </c>
      <c r="C3" s="198" t="s">
        <v>133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ht="27" customHeight="1">
      <c r="A4" s="25" t="s">
        <v>72</v>
      </c>
      <c r="B4" s="28">
        <v>45</v>
      </c>
      <c r="C4" s="198" t="s">
        <v>134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ht="27" customHeight="1">
      <c r="A5" s="25" t="s">
        <v>183</v>
      </c>
      <c r="B5" s="28" t="s">
        <v>184</v>
      </c>
      <c r="C5" s="202" t="s">
        <v>197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4"/>
    </row>
    <row r="6" spans="1:19" ht="14">
      <c r="A6" s="75" t="s">
        <v>199</v>
      </c>
      <c r="B6" s="28">
        <v>100</v>
      </c>
      <c r="C6" s="198" t="s">
        <v>198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>
      <c r="B7" s="35"/>
      <c r="L7" s="5"/>
      <c r="M7" s="5"/>
    </row>
    <row r="8" spans="1:19">
      <c r="A8" s="43" t="s">
        <v>85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5"/>
    </row>
    <row r="9" spans="1:19" s="41" customFormat="1" ht="14" customHeight="1">
      <c r="A9" s="42" t="s">
        <v>79</v>
      </c>
      <c r="B9" s="42" t="s">
        <v>80</v>
      </c>
      <c r="C9" s="188" t="s">
        <v>81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90"/>
    </row>
    <row r="10" spans="1:19" ht="14" customHeight="1">
      <c r="A10" s="25" t="s">
        <v>74</v>
      </c>
      <c r="B10" s="28">
        <v>0.1</v>
      </c>
      <c r="C10" s="191" t="s">
        <v>209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</row>
    <row r="11" spans="1:19" ht="14" customHeight="1">
      <c r="A11" s="25" t="s">
        <v>75</v>
      </c>
      <c r="B11" s="28">
        <v>0.25</v>
      </c>
      <c r="C11" s="191" t="s">
        <v>208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</row>
    <row r="12" spans="1:19" ht="14" customHeight="1">
      <c r="A12" s="48" t="s">
        <v>76</v>
      </c>
      <c r="B12" s="49">
        <v>0.65</v>
      </c>
      <c r="C12" s="200" t="s">
        <v>131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</row>
    <row r="13" spans="1:19" ht="14" customHeight="1">
      <c r="A13" s="50" t="s">
        <v>82</v>
      </c>
      <c r="B13" s="51">
        <v>0.77</v>
      </c>
      <c r="C13" s="192" t="s">
        <v>83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</row>
    <row r="14" spans="1:19"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9" ht="10" customHeight="1">
      <c r="A15" s="193" t="s">
        <v>86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5"/>
    </row>
    <row r="16" spans="1:19" ht="14" customHeight="1">
      <c r="A16" s="39" t="s">
        <v>28</v>
      </c>
      <c r="B16" s="47">
        <v>1</v>
      </c>
      <c r="C16" s="191" t="s">
        <v>196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</row>
    <row r="17" spans="1:22">
      <c r="L17" s="5"/>
      <c r="M17" s="5"/>
    </row>
    <row r="18" spans="1:22" s="1" customFormat="1" ht="48">
      <c r="A18" s="1" t="s">
        <v>19</v>
      </c>
      <c r="B18" s="1" t="s">
        <v>58</v>
      </c>
      <c r="C18" s="17" t="s">
        <v>0</v>
      </c>
      <c r="D18" s="1" t="s">
        <v>195</v>
      </c>
      <c r="E18" s="1" t="s">
        <v>16</v>
      </c>
      <c r="F18" s="1" t="s">
        <v>10</v>
      </c>
      <c r="G18" s="1" t="s">
        <v>13</v>
      </c>
      <c r="H18" s="52" t="s">
        <v>84</v>
      </c>
      <c r="I18" s="1" t="s">
        <v>14</v>
      </c>
      <c r="J18" s="1" t="s">
        <v>1</v>
      </c>
      <c r="K18" s="1" t="s">
        <v>2</v>
      </c>
      <c r="L18" s="5" t="str">
        <f t="shared" ref="L18:L81" si="0">C18</f>
        <v>Wood products in use</v>
      </c>
      <c r="M18" s="5" t="s">
        <v>11</v>
      </c>
      <c r="N18" s="1" t="s">
        <v>5</v>
      </c>
      <c r="O18" s="1" t="s">
        <v>17</v>
      </c>
      <c r="P18" s="1" t="s">
        <v>18</v>
      </c>
      <c r="Q18" s="1" t="s">
        <v>4</v>
      </c>
      <c r="R18" s="1" t="s">
        <v>29</v>
      </c>
      <c r="S18" s="1" t="s">
        <v>12</v>
      </c>
    </row>
    <row r="19" spans="1:22" ht="14">
      <c r="A19" s="6">
        <v>0</v>
      </c>
      <c r="B19" s="53">
        <v>100</v>
      </c>
      <c r="C19" s="54">
        <f>B6</f>
        <v>100</v>
      </c>
      <c r="D19" s="5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56">
        <f t="shared" si="0"/>
        <v>100</v>
      </c>
      <c r="M19" s="46">
        <f>L19*B$16</f>
        <v>100</v>
      </c>
      <c r="N19" s="34">
        <v>0</v>
      </c>
      <c r="O19" s="34">
        <f>K19</f>
        <v>0</v>
      </c>
      <c r="P19" s="34">
        <v>0</v>
      </c>
      <c r="Q19" s="34">
        <f>L19+N19</f>
        <v>100</v>
      </c>
      <c r="R19" s="34">
        <f>P19</f>
        <v>0</v>
      </c>
      <c r="S19" s="56">
        <f>L19+N19+P19</f>
        <v>100</v>
      </c>
    </row>
    <row r="20" spans="1:22" ht="14">
      <c r="A20" s="6">
        <v>1</v>
      </c>
      <c r="B20" s="55">
        <f t="shared" ref="B20:B51" si="1">100*(0.5)^(A20/B$3)</f>
        <v>96.593632892484564</v>
      </c>
      <c r="C20" s="55">
        <f t="shared" ref="C20:C51" si="2">100*(0.5)^(A20/B$4)</f>
        <v>98.47147529344312</v>
      </c>
      <c r="D20" s="55">
        <f>C19-C20</f>
        <v>1.5285247065568797</v>
      </c>
      <c r="E20" s="33">
        <f t="shared" ref="E20:E51" si="3">$D20*B$10</f>
        <v>0.15285247065568797</v>
      </c>
      <c r="F20" s="33">
        <f t="shared" ref="F20:F51" si="4">$D20*B$11</f>
        <v>0.38213117663921992</v>
      </c>
      <c r="G20" s="33">
        <f t="shared" ref="G20:G51" si="5">$D20*B$12</f>
        <v>0.99354105926197178</v>
      </c>
      <c r="H20" s="33">
        <f>G20*$B$13</f>
        <v>0.76502661563171825</v>
      </c>
      <c r="I20" s="33">
        <f>H20</f>
        <v>0.76502661563171825</v>
      </c>
      <c r="J20" s="33">
        <f>G20-H20</f>
        <v>0.22851444363025353</v>
      </c>
      <c r="K20" s="33">
        <f t="shared" ref="K20:K83" si="6">J20+E20</f>
        <v>0.38136691428594149</v>
      </c>
      <c r="L20" s="56">
        <f t="shared" si="0"/>
        <v>98.47147529344312</v>
      </c>
      <c r="M20" s="46">
        <f>M19</f>
        <v>100</v>
      </c>
      <c r="N20" s="34">
        <f>H20</f>
        <v>0.76502661563171825</v>
      </c>
      <c r="O20" s="34">
        <f>O19+K20</f>
        <v>0.38136691428594149</v>
      </c>
      <c r="P20" s="34">
        <f>F20</f>
        <v>0.38213117663921992</v>
      </c>
      <c r="Q20" s="34">
        <f t="shared" ref="Q20:Q83" si="7">L20+N20</f>
        <v>99.236501909074832</v>
      </c>
      <c r="R20" s="34">
        <f>P20</f>
        <v>0.38213117663921992</v>
      </c>
      <c r="S20" s="56">
        <f t="shared" ref="S20:S83" si="8">L20+N20+P20</f>
        <v>99.618633085714052</v>
      </c>
      <c r="V20" s="3"/>
    </row>
    <row r="21" spans="1:22" ht="14">
      <c r="A21" s="6">
        <v>2</v>
      </c>
      <c r="B21" s="55">
        <f t="shared" si="1"/>
        <v>93.30329915368074</v>
      </c>
      <c r="C21" s="55">
        <f t="shared" si="2"/>
        <v>96.966314464671797</v>
      </c>
      <c r="D21" s="55">
        <f t="shared" ref="D21:D84" si="9">C20-C21</f>
        <v>1.5051608287713236</v>
      </c>
      <c r="E21" s="33">
        <f t="shared" si="3"/>
        <v>0.15051608287713236</v>
      </c>
      <c r="F21" s="33">
        <f t="shared" si="4"/>
        <v>0.37629020719283091</v>
      </c>
      <c r="G21" s="33">
        <f t="shared" si="5"/>
        <v>0.97835453870136035</v>
      </c>
      <c r="H21" s="33">
        <f t="shared" ref="H21:H84" si="10">G21*$B$13</f>
        <v>0.75333299480004745</v>
      </c>
      <c r="I21" s="33">
        <f>I20+H21</f>
        <v>1.5183596104317658</v>
      </c>
      <c r="J21" s="33">
        <f t="shared" ref="J21:J84" si="11">G21-H21</f>
        <v>0.2250215439013129</v>
      </c>
      <c r="K21" s="33">
        <f t="shared" si="6"/>
        <v>0.37553762677844527</v>
      </c>
      <c r="L21" s="56">
        <f t="shared" si="0"/>
        <v>96.966314464671797</v>
      </c>
      <c r="M21" s="46">
        <f t="shared" ref="M21:M84" si="12">M20</f>
        <v>100</v>
      </c>
      <c r="N21" s="34">
        <f>N20+H21</f>
        <v>1.5183596104317658</v>
      </c>
      <c r="O21" s="34">
        <f t="shared" ref="O21:O84" si="13">O20+K21</f>
        <v>0.75690454106438676</v>
      </c>
      <c r="P21" s="34">
        <f t="shared" ref="P21:P84" si="14">P20+F21</f>
        <v>0.75842138383205082</v>
      </c>
      <c r="Q21" s="34">
        <f>L21+N21</f>
        <v>98.484674075103555</v>
      </c>
      <c r="R21" s="34">
        <f t="shared" ref="R21:R83" si="15">P21</f>
        <v>0.75842138383205082</v>
      </c>
      <c r="S21" s="56">
        <f>L21+N21+P21</f>
        <v>99.243095458935613</v>
      </c>
      <c r="V21" s="3"/>
    </row>
    <row r="22" spans="1:22" ht="14">
      <c r="A22" s="6">
        <v>3</v>
      </c>
      <c r="B22" s="55">
        <f t="shared" si="1"/>
        <v>90.125046261083014</v>
      </c>
      <c r="C22" s="55">
        <f t="shared" si="2"/>
        <v>95.484160391041655</v>
      </c>
      <c r="D22" s="55">
        <f t="shared" si="9"/>
        <v>1.4821540736301415</v>
      </c>
      <c r="E22" s="33">
        <f t="shared" si="3"/>
        <v>0.14821540736301417</v>
      </c>
      <c r="F22" s="33">
        <f t="shared" si="4"/>
        <v>0.37053851840753538</v>
      </c>
      <c r="G22" s="33">
        <f t="shared" si="5"/>
        <v>0.96340014785959205</v>
      </c>
      <c r="H22" s="33">
        <f t="shared" si="10"/>
        <v>0.7418181138518859</v>
      </c>
      <c r="I22" s="33">
        <f t="shared" ref="I22:I85" si="16">I21+H22</f>
        <v>2.2601777242836518</v>
      </c>
      <c r="J22" s="33">
        <f t="shared" si="11"/>
        <v>0.22158203400770615</v>
      </c>
      <c r="K22" s="33">
        <f>J22+E22</f>
        <v>0.36979744137072035</v>
      </c>
      <c r="L22" s="56">
        <f t="shared" si="0"/>
        <v>95.484160391041655</v>
      </c>
      <c r="M22" s="46">
        <f t="shared" si="12"/>
        <v>100</v>
      </c>
      <c r="N22" s="34">
        <f t="shared" ref="N22:N84" si="17">N21+H22</f>
        <v>2.2601777242836518</v>
      </c>
      <c r="O22" s="34">
        <f t="shared" si="13"/>
        <v>1.1267019824351072</v>
      </c>
      <c r="P22" s="34">
        <f t="shared" si="14"/>
        <v>1.1289599022395862</v>
      </c>
      <c r="Q22" s="34">
        <f t="shared" si="7"/>
        <v>97.744338115325306</v>
      </c>
      <c r="R22" s="34">
        <f t="shared" si="15"/>
        <v>1.1289599022395862</v>
      </c>
      <c r="S22" s="56">
        <f t="shared" si="8"/>
        <v>98.873298017564892</v>
      </c>
      <c r="V22" s="3"/>
    </row>
    <row r="23" spans="1:22" ht="14">
      <c r="A23" s="6">
        <v>4</v>
      </c>
      <c r="B23" s="55">
        <f t="shared" si="1"/>
        <v>87.055056329612412</v>
      </c>
      <c r="C23" s="55">
        <f t="shared" si="2"/>
        <v>94.024661408616197</v>
      </c>
      <c r="D23" s="55">
        <f t="shared" si="9"/>
        <v>1.4594989824254583</v>
      </c>
      <c r="E23" s="33">
        <f t="shared" si="3"/>
        <v>0.14594989824254584</v>
      </c>
      <c r="F23" s="33">
        <f t="shared" si="4"/>
        <v>0.36487474560636457</v>
      </c>
      <c r="G23" s="33">
        <f t="shared" si="5"/>
        <v>0.94867433857654793</v>
      </c>
      <c r="H23" s="33">
        <f t="shared" si="10"/>
        <v>0.73047924070394188</v>
      </c>
      <c r="I23" s="33">
        <f t="shared" si="16"/>
        <v>2.9906569649875938</v>
      </c>
      <c r="J23" s="33">
        <f t="shared" si="11"/>
        <v>0.21819509787260605</v>
      </c>
      <c r="K23" s="33">
        <f t="shared" si="6"/>
        <v>0.36414499611515189</v>
      </c>
      <c r="L23" s="56">
        <f t="shared" si="0"/>
        <v>94.024661408616197</v>
      </c>
      <c r="M23" s="46">
        <f t="shared" si="12"/>
        <v>100</v>
      </c>
      <c r="N23" s="34">
        <f t="shared" si="17"/>
        <v>2.9906569649875938</v>
      </c>
      <c r="O23" s="34">
        <f t="shared" si="13"/>
        <v>1.4908469785502592</v>
      </c>
      <c r="P23" s="34">
        <f t="shared" si="14"/>
        <v>1.4938346478459508</v>
      </c>
      <c r="Q23" s="34">
        <f t="shared" si="7"/>
        <v>97.01531837360379</v>
      </c>
      <c r="R23" s="34">
        <f t="shared" si="15"/>
        <v>1.4938346478459508</v>
      </c>
      <c r="S23" s="56">
        <f t="shared" si="8"/>
        <v>98.509153021449748</v>
      </c>
      <c r="V23" s="3"/>
    </row>
    <row r="24" spans="1:22" ht="14">
      <c r="A24" s="6">
        <v>5</v>
      </c>
      <c r="B24" s="55">
        <f t="shared" si="1"/>
        <v>84.089641525371448</v>
      </c>
      <c r="C24" s="55">
        <f t="shared" si="2"/>
        <v>92.587471228729044</v>
      </c>
      <c r="D24" s="55">
        <f t="shared" si="9"/>
        <v>1.4371901798871534</v>
      </c>
      <c r="E24" s="33">
        <f t="shared" si="3"/>
        <v>0.14371901798871534</v>
      </c>
      <c r="F24" s="33">
        <f t="shared" si="4"/>
        <v>0.35929754497178834</v>
      </c>
      <c r="G24" s="33">
        <f t="shared" si="5"/>
        <v>0.93417361692664969</v>
      </c>
      <c r="H24" s="33">
        <f t="shared" si="10"/>
        <v>0.71931368503352022</v>
      </c>
      <c r="I24" s="33">
        <f t="shared" si="16"/>
        <v>3.709970650021114</v>
      </c>
      <c r="J24" s="33">
        <f t="shared" si="11"/>
        <v>0.21485993189312946</v>
      </c>
      <c r="K24" s="33">
        <f>J24+E24</f>
        <v>0.3585789498818448</v>
      </c>
      <c r="L24" s="56">
        <f t="shared" si="0"/>
        <v>92.587471228729044</v>
      </c>
      <c r="M24" s="46">
        <f t="shared" si="12"/>
        <v>100</v>
      </c>
      <c r="N24" s="34">
        <f>N23+H24</f>
        <v>3.709970650021114</v>
      </c>
      <c r="O24" s="34">
        <f t="shared" si="13"/>
        <v>1.849425928432104</v>
      </c>
      <c r="P24" s="34">
        <f t="shared" si="14"/>
        <v>1.8531321928177391</v>
      </c>
      <c r="Q24" s="34">
        <f>L24+N24</f>
        <v>96.297441878750163</v>
      </c>
      <c r="R24" s="34">
        <f t="shared" si="15"/>
        <v>1.8531321928177391</v>
      </c>
      <c r="S24" s="56">
        <f t="shared" si="8"/>
        <v>98.150574071567902</v>
      </c>
      <c r="V24" s="3"/>
    </row>
    <row r="25" spans="1:22" ht="14">
      <c r="A25" s="6">
        <v>6</v>
      </c>
      <c r="B25" s="55">
        <f t="shared" si="1"/>
        <v>81.225239635623552</v>
      </c>
      <c r="C25" s="55">
        <f t="shared" si="2"/>
        <v>91.172248855821678</v>
      </c>
      <c r="D25" s="55">
        <f t="shared" si="9"/>
        <v>1.4152223729073654</v>
      </c>
      <c r="E25" s="33">
        <f t="shared" si="3"/>
        <v>0.14152223729073654</v>
      </c>
      <c r="F25" s="33">
        <f t="shared" si="4"/>
        <v>0.35380559322684135</v>
      </c>
      <c r="G25" s="33">
        <f t="shared" si="5"/>
        <v>0.91989454238978752</v>
      </c>
      <c r="H25" s="33">
        <f t="shared" si="10"/>
        <v>0.70831879764013639</v>
      </c>
      <c r="I25" s="33">
        <f>I24+H25</f>
        <v>4.41828944766125</v>
      </c>
      <c r="J25" s="33">
        <f t="shared" si="11"/>
        <v>0.21157574474965113</v>
      </c>
      <c r="K25" s="33">
        <f t="shared" si="6"/>
        <v>0.35309798204038767</v>
      </c>
      <c r="L25" s="56">
        <f>C25</f>
        <v>91.172248855821678</v>
      </c>
      <c r="M25" s="46">
        <f t="shared" si="12"/>
        <v>100</v>
      </c>
      <c r="N25" s="34">
        <f t="shared" si="17"/>
        <v>4.41828944766125</v>
      </c>
      <c r="O25" s="34">
        <f t="shared" si="13"/>
        <v>2.2025239104724914</v>
      </c>
      <c r="P25" s="34">
        <f t="shared" si="14"/>
        <v>2.2069377860445805</v>
      </c>
      <c r="Q25" s="34">
        <f t="shared" si="7"/>
        <v>95.59053830348293</v>
      </c>
      <c r="R25" s="34">
        <f t="shared" si="15"/>
        <v>2.2069377860445805</v>
      </c>
      <c r="S25" s="56">
        <f t="shared" si="8"/>
        <v>97.797476089527507</v>
      </c>
      <c r="V25" s="3"/>
    </row>
    <row r="26" spans="1:22" ht="14">
      <c r="A26" s="6">
        <v>7</v>
      </c>
      <c r="B26" s="55">
        <f t="shared" si="1"/>
        <v>78.458409789675073</v>
      </c>
      <c r="C26" s="55">
        <f t="shared" si="2"/>
        <v>89.778658506536928</v>
      </c>
      <c r="D26" s="55">
        <f t="shared" si="9"/>
        <v>1.3935903492847501</v>
      </c>
      <c r="E26" s="33">
        <f t="shared" si="3"/>
        <v>0.13935903492847501</v>
      </c>
      <c r="F26" s="33">
        <f t="shared" si="4"/>
        <v>0.34839758732118753</v>
      </c>
      <c r="G26" s="33">
        <f t="shared" si="5"/>
        <v>0.90583372703508758</v>
      </c>
      <c r="H26" s="33">
        <f t="shared" si="10"/>
        <v>0.69749196981701744</v>
      </c>
      <c r="I26" s="33">
        <f t="shared" si="16"/>
        <v>5.1157814174782672</v>
      </c>
      <c r="J26" s="33">
        <f t="shared" si="11"/>
        <v>0.20834175721807013</v>
      </c>
      <c r="K26" s="33">
        <f t="shared" si="6"/>
        <v>0.34770079214654515</v>
      </c>
      <c r="L26" s="56">
        <f t="shared" si="0"/>
        <v>89.778658506536928</v>
      </c>
      <c r="M26" s="46">
        <f t="shared" si="12"/>
        <v>100</v>
      </c>
      <c r="N26" s="34">
        <f t="shared" si="17"/>
        <v>5.1157814174782672</v>
      </c>
      <c r="O26" s="34">
        <f t="shared" si="13"/>
        <v>2.5502247026190368</v>
      </c>
      <c r="P26" s="34">
        <f t="shared" si="14"/>
        <v>2.555335373365768</v>
      </c>
      <c r="Q26" s="34">
        <f t="shared" si="7"/>
        <v>94.894439924015188</v>
      </c>
      <c r="R26" s="34">
        <f t="shared" si="15"/>
        <v>2.555335373365768</v>
      </c>
      <c r="S26" s="56">
        <f t="shared" si="8"/>
        <v>97.449775297380953</v>
      </c>
      <c r="V26" s="3"/>
    </row>
    <row r="27" spans="1:22" ht="14">
      <c r="A27" s="6">
        <v>8</v>
      </c>
      <c r="B27" s="55">
        <f t="shared" si="1"/>
        <v>75.785828325519915</v>
      </c>
      <c r="C27" s="55">
        <f t="shared" si="2"/>
        <v>88.40636953004919</v>
      </c>
      <c r="D27" s="55">
        <f t="shared" si="9"/>
        <v>1.372288976487738</v>
      </c>
      <c r="E27" s="33">
        <f t="shared" si="3"/>
        <v>0.1372288976487738</v>
      </c>
      <c r="F27" s="33">
        <f t="shared" si="4"/>
        <v>0.34307224412193449</v>
      </c>
      <c r="G27" s="33">
        <f t="shared" si="5"/>
        <v>0.89198783471702969</v>
      </c>
      <c r="H27" s="33">
        <f t="shared" si="10"/>
        <v>0.68683063273211287</v>
      </c>
      <c r="I27" s="33">
        <f t="shared" si="16"/>
        <v>5.8026120502103797</v>
      </c>
      <c r="J27" s="33">
        <f t="shared" si="11"/>
        <v>0.20515720198491683</v>
      </c>
      <c r="K27" s="33">
        <f t="shared" si="6"/>
        <v>0.3423860996336906</v>
      </c>
      <c r="L27" s="56">
        <f t="shared" si="0"/>
        <v>88.40636953004919</v>
      </c>
      <c r="M27" s="46">
        <f t="shared" si="12"/>
        <v>100</v>
      </c>
      <c r="N27" s="34">
        <f t="shared" si="17"/>
        <v>5.8026120502103797</v>
      </c>
      <c r="O27" s="34">
        <f t="shared" si="13"/>
        <v>2.8926108022527273</v>
      </c>
      <c r="P27" s="34">
        <f t="shared" si="14"/>
        <v>2.8984076174877025</v>
      </c>
      <c r="Q27" s="34">
        <f t="shared" si="7"/>
        <v>94.208981580259575</v>
      </c>
      <c r="R27" s="34">
        <f t="shared" si="15"/>
        <v>2.8984076174877025</v>
      </c>
      <c r="S27" s="56">
        <f t="shared" si="8"/>
        <v>97.107389197747281</v>
      </c>
      <c r="V27" s="3"/>
    </row>
    <row r="28" spans="1:22" ht="14">
      <c r="A28" s="6">
        <v>9</v>
      </c>
      <c r="B28" s="55">
        <f t="shared" si="1"/>
        <v>73.204284797281275</v>
      </c>
      <c r="C28" s="55">
        <f t="shared" si="2"/>
        <v>87.055056329612412</v>
      </c>
      <c r="D28" s="55">
        <f t="shared" si="9"/>
        <v>1.3513132004367776</v>
      </c>
      <c r="E28" s="33">
        <f t="shared" si="3"/>
        <v>0.13513132004367776</v>
      </c>
      <c r="F28" s="33">
        <f t="shared" si="4"/>
        <v>0.3378283001091944</v>
      </c>
      <c r="G28" s="33">
        <f t="shared" si="5"/>
        <v>0.87835358028390542</v>
      </c>
      <c r="H28" s="33">
        <f t="shared" si="10"/>
        <v>0.6763322568186072</v>
      </c>
      <c r="I28" s="33">
        <f t="shared" si="16"/>
        <v>6.4789443070289874</v>
      </c>
      <c r="J28" s="33">
        <f t="shared" si="11"/>
        <v>0.20202132346529822</v>
      </c>
      <c r="K28" s="33">
        <f t="shared" si="6"/>
        <v>0.337152643508976</v>
      </c>
      <c r="L28" s="56">
        <f t="shared" si="0"/>
        <v>87.055056329612412</v>
      </c>
      <c r="M28" s="46">
        <f t="shared" si="12"/>
        <v>100</v>
      </c>
      <c r="N28" s="34">
        <f t="shared" si="17"/>
        <v>6.4789443070289874</v>
      </c>
      <c r="O28" s="34">
        <f t="shared" si="13"/>
        <v>3.2297634457617033</v>
      </c>
      <c r="P28" s="34">
        <f t="shared" si="14"/>
        <v>3.2362359175968969</v>
      </c>
      <c r="Q28" s="34">
        <f t="shared" si="7"/>
        <v>93.534000636641395</v>
      </c>
      <c r="R28" s="34">
        <f t="shared" si="15"/>
        <v>3.2362359175968969</v>
      </c>
      <c r="S28" s="56">
        <f t="shared" si="8"/>
        <v>96.770236554238295</v>
      </c>
      <c r="V28" s="3"/>
    </row>
    <row r="29" spans="1:22" ht="14">
      <c r="A29" s="6">
        <v>10</v>
      </c>
      <c r="B29" s="55">
        <f t="shared" si="1"/>
        <v>70.710678118654755</v>
      </c>
      <c r="C29" s="55">
        <f t="shared" si="2"/>
        <v>85.724398285307274</v>
      </c>
      <c r="D29" s="55">
        <f t="shared" si="9"/>
        <v>1.3306580443051388</v>
      </c>
      <c r="E29" s="33">
        <f t="shared" si="3"/>
        <v>0.13306580443051388</v>
      </c>
      <c r="F29" s="33">
        <f t="shared" si="4"/>
        <v>0.3326645110762847</v>
      </c>
      <c r="G29" s="33">
        <f t="shared" si="5"/>
        <v>0.86492772879834023</v>
      </c>
      <c r="H29" s="33">
        <f t="shared" si="10"/>
        <v>0.66599435117472194</v>
      </c>
      <c r="I29" s="33">
        <f t="shared" si="16"/>
        <v>7.1449386582037091</v>
      </c>
      <c r="J29" s="33">
        <f t="shared" si="11"/>
        <v>0.19893337762361829</v>
      </c>
      <c r="K29" s="33">
        <f t="shared" si="6"/>
        <v>0.33199918205413215</v>
      </c>
      <c r="L29" s="56">
        <f t="shared" si="0"/>
        <v>85.724398285307274</v>
      </c>
      <c r="M29" s="46">
        <f t="shared" si="12"/>
        <v>100</v>
      </c>
      <c r="N29" s="34">
        <f t="shared" si="17"/>
        <v>7.1449386582037091</v>
      </c>
      <c r="O29" s="34">
        <f t="shared" si="13"/>
        <v>3.5617626278158356</v>
      </c>
      <c r="P29" s="34">
        <f t="shared" si="14"/>
        <v>3.5689004286731816</v>
      </c>
      <c r="Q29" s="34">
        <f t="shared" si="7"/>
        <v>92.869336943510987</v>
      </c>
      <c r="R29" s="34">
        <f t="shared" si="15"/>
        <v>3.5689004286731816</v>
      </c>
      <c r="S29" s="56">
        <f t="shared" si="8"/>
        <v>96.438237372184176</v>
      </c>
      <c r="V29" s="3"/>
    </row>
    <row r="30" spans="1:22" ht="14">
      <c r="A30" s="6">
        <v>11</v>
      </c>
      <c r="B30" s="55">
        <f t="shared" si="1"/>
        <v>68.302012837719772</v>
      </c>
      <c r="C30" s="55">
        <f t="shared" si="2"/>
        <v>84.414079677969141</v>
      </c>
      <c r="D30" s="55">
        <f t="shared" si="9"/>
        <v>1.3103186073381323</v>
      </c>
      <c r="E30" s="33">
        <f t="shared" si="3"/>
        <v>0.13103186073381323</v>
      </c>
      <c r="F30" s="33">
        <f t="shared" si="4"/>
        <v>0.32757965183453308</v>
      </c>
      <c r="G30" s="33">
        <f t="shared" si="5"/>
        <v>0.85170709476978601</v>
      </c>
      <c r="H30" s="33">
        <f t="shared" si="10"/>
        <v>0.65581446297273527</v>
      </c>
      <c r="I30" s="33">
        <f t="shared" si="16"/>
        <v>7.8007531211764443</v>
      </c>
      <c r="J30" s="33">
        <f t="shared" si="11"/>
        <v>0.19589263179705074</v>
      </c>
      <c r="K30" s="33">
        <f t="shared" si="6"/>
        <v>0.32692449253086397</v>
      </c>
      <c r="L30" s="56">
        <f t="shared" si="0"/>
        <v>84.414079677969141</v>
      </c>
      <c r="M30" s="46">
        <f t="shared" si="12"/>
        <v>100</v>
      </c>
      <c r="N30" s="34">
        <f t="shared" si="17"/>
        <v>7.8007531211764443</v>
      </c>
      <c r="O30" s="34">
        <f t="shared" si="13"/>
        <v>3.8886871203466997</v>
      </c>
      <c r="P30" s="34">
        <f t="shared" si="14"/>
        <v>3.8964800805077147</v>
      </c>
      <c r="Q30" s="34">
        <f t="shared" si="7"/>
        <v>92.214832799145583</v>
      </c>
      <c r="R30" s="34">
        <f t="shared" si="15"/>
        <v>3.8964800805077147</v>
      </c>
      <c r="S30" s="56">
        <f t="shared" si="8"/>
        <v>96.111312879653298</v>
      </c>
      <c r="V30" s="3"/>
    </row>
    <row r="31" spans="1:22" ht="14">
      <c r="A31" s="6">
        <v>12</v>
      </c>
      <c r="B31" s="55">
        <f t="shared" si="1"/>
        <v>65.975395538644705</v>
      </c>
      <c r="C31" s="55">
        <f t="shared" si="2"/>
        <v>83.123789614278778</v>
      </c>
      <c r="D31" s="55">
        <f t="shared" si="9"/>
        <v>1.2902900636903638</v>
      </c>
      <c r="E31" s="33">
        <f t="shared" si="3"/>
        <v>0.12902900636903639</v>
      </c>
      <c r="F31" s="33">
        <f t="shared" si="4"/>
        <v>0.32257251592259095</v>
      </c>
      <c r="G31" s="33">
        <f t="shared" si="5"/>
        <v>0.8386885413987365</v>
      </c>
      <c r="H31" s="33">
        <f t="shared" si="10"/>
        <v>0.64579017687702711</v>
      </c>
      <c r="I31" s="33">
        <f t="shared" si="16"/>
        <v>8.4465432980534718</v>
      </c>
      <c r="J31" s="33">
        <f t="shared" si="11"/>
        <v>0.19289836452170939</v>
      </c>
      <c r="K31" s="33">
        <f t="shared" si="6"/>
        <v>0.32192737089074575</v>
      </c>
      <c r="L31" s="56">
        <f t="shared" si="0"/>
        <v>83.123789614278778</v>
      </c>
      <c r="M31" s="46">
        <f t="shared" si="12"/>
        <v>100</v>
      </c>
      <c r="N31" s="34">
        <f t="shared" si="17"/>
        <v>8.4465432980534718</v>
      </c>
      <c r="O31" s="34">
        <f t="shared" si="13"/>
        <v>4.210614491237445</v>
      </c>
      <c r="P31" s="34">
        <f t="shared" si="14"/>
        <v>4.2190525964303056</v>
      </c>
      <c r="Q31" s="34">
        <f t="shared" si="7"/>
        <v>91.570332912332248</v>
      </c>
      <c r="R31" s="34">
        <f t="shared" si="15"/>
        <v>4.2190525964303056</v>
      </c>
      <c r="S31" s="56">
        <f t="shared" si="8"/>
        <v>95.78938550876255</v>
      </c>
      <c r="V31" s="3"/>
    </row>
    <row r="32" spans="1:22" ht="14">
      <c r="A32" s="6">
        <v>13</v>
      </c>
      <c r="B32" s="55">
        <f t="shared" si="1"/>
        <v>63.728031365963112</v>
      </c>
      <c r="C32" s="55">
        <f t="shared" si="2"/>
        <v>81.853221952998169</v>
      </c>
      <c r="D32" s="55">
        <f t="shared" si="9"/>
        <v>1.2705676612806087</v>
      </c>
      <c r="E32" s="33">
        <f t="shared" si="3"/>
        <v>0.12705676612806088</v>
      </c>
      <c r="F32" s="33">
        <f t="shared" si="4"/>
        <v>0.31764191532015218</v>
      </c>
      <c r="G32" s="33">
        <f t="shared" si="5"/>
        <v>0.82586897983239571</v>
      </c>
      <c r="H32" s="33">
        <f t="shared" si="10"/>
        <v>0.63591911447094474</v>
      </c>
      <c r="I32" s="33">
        <f t="shared" si="16"/>
        <v>9.082462412524416</v>
      </c>
      <c r="J32" s="33">
        <f t="shared" si="11"/>
        <v>0.18994986536145098</v>
      </c>
      <c r="K32" s="33">
        <f t="shared" si="6"/>
        <v>0.31700663148951186</v>
      </c>
      <c r="L32" s="56">
        <f t="shared" si="0"/>
        <v>81.853221952998169</v>
      </c>
      <c r="M32" s="46">
        <f t="shared" si="12"/>
        <v>100</v>
      </c>
      <c r="N32" s="34">
        <f t="shared" si="17"/>
        <v>9.082462412524416</v>
      </c>
      <c r="O32" s="34">
        <f t="shared" si="13"/>
        <v>4.5276211227269565</v>
      </c>
      <c r="P32" s="34">
        <f t="shared" si="14"/>
        <v>4.5366945117504578</v>
      </c>
      <c r="Q32" s="34">
        <f t="shared" si="7"/>
        <v>90.93568436552259</v>
      </c>
      <c r="R32" s="34">
        <f t="shared" si="15"/>
        <v>4.5366945117504578</v>
      </c>
      <c r="S32" s="56">
        <f t="shared" si="8"/>
        <v>95.472378877273044</v>
      </c>
      <c r="V32" s="3"/>
    </row>
    <row r="33" spans="1:22" ht="14">
      <c r="A33" s="6">
        <v>14</v>
      </c>
      <c r="B33" s="55">
        <f t="shared" si="1"/>
        <v>61.557220667245815</v>
      </c>
      <c r="C33" s="55">
        <f t="shared" si="2"/>
        <v>80.60207523233376</v>
      </c>
      <c r="D33" s="55">
        <f t="shared" si="9"/>
        <v>1.2511467206644085</v>
      </c>
      <c r="E33" s="33">
        <f t="shared" si="3"/>
        <v>0.12511467206644086</v>
      </c>
      <c r="F33" s="33">
        <f t="shared" si="4"/>
        <v>0.31278668016610212</v>
      </c>
      <c r="G33" s="33">
        <f t="shared" si="5"/>
        <v>0.81324536843186557</v>
      </c>
      <c r="H33" s="33">
        <f t="shared" si="10"/>
        <v>0.62619893369253654</v>
      </c>
      <c r="I33" s="33">
        <f t="shared" si="16"/>
        <v>9.7086613462169531</v>
      </c>
      <c r="J33" s="33">
        <f t="shared" si="11"/>
        <v>0.18704643473932903</v>
      </c>
      <c r="K33" s="33">
        <f t="shared" si="6"/>
        <v>0.31216110680576992</v>
      </c>
      <c r="L33" s="56">
        <f t="shared" si="0"/>
        <v>80.60207523233376</v>
      </c>
      <c r="M33" s="46">
        <f t="shared" si="12"/>
        <v>100</v>
      </c>
      <c r="N33" s="34">
        <f t="shared" si="17"/>
        <v>9.7086613462169531</v>
      </c>
      <c r="O33" s="34">
        <f t="shared" si="13"/>
        <v>4.8397822295327266</v>
      </c>
      <c r="P33" s="34">
        <f t="shared" si="14"/>
        <v>4.8494811919165599</v>
      </c>
      <c r="Q33" s="34">
        <f t="shared" si="7"/>
        <v>90.310736578550717</v>
      </c>
      <c r="R33" s="34">
        <f t="shared" si="15"/>
        <v>4.8494811919165599</v>
      </c>
      <c r="S33" s="56">
        <f t="shared" si="8"/>
        <v>95.160217770467284</v>
      </c>
      <c r="V33" s="3"/>
    </row>
    <row r="34" spans="1:22" ht="14">
      <c r="A34" s="6">
        <v>15</v>
      </c>
      <c r="B34" s="55">
        <f t="shared" si="1"/>
        <v>59.460355750136053</v>
      </c>
      <c r="C34" s="55">
        <f t="shared" si="2"/>
        <v>79.370052598409984</v>
      </c>
      <c r="D34" s="55">
        <f t="shared" si="9"/>
        <v>1.2320226339237763</v>
      </c>
      <c r="E34" s="33">
        <f t="shared" si="3"/>
        <v>0.12320226339237764</v>
      </c>
      <c r="F34" s="33">
        <f t="shared" si="4"/>
        <v>0.30800565848094408</v>
      </c>
      <c r="G34" s="33">
        <f t="shared" si="5"/>
        <v>0.80081471205045462</v>
      </c>
      <c r="H34" s="33">
        <f t="shared" si="10"/>
        <v>0.61662732827885003</v>
      </c>
      <c r="I34" s="33">
        <f t="shared" si="16"/>
        <v>10.325288674495804</v>
      </c>
      <c r="J34" s="33">
        <f t="shared" si="11"/>
        <v>0.1841873837716046</v>
      </c>
      <c r="K34" s="33">
        <f t="shared" si="6"/>
        <v>0.3073896471639822</v>
      </c>
      <c r="L34" s="56">
        <f t="shared" si="0"/>
        <v>79.370052598409984</v>
      </c>
      <c r="M34" s="46">
        <f t="shared" si="12"/>
        <v>100</v>
      </c>
      <c r="N34" s="34">
        <f t="shared" si="17"/>
        <v>10.325288674495804</v>
      </c>
      <c r="O34" s="34">
        <f t="shared" si="13"/>
        <v>5.1471718766967092</v>
      </c>
      <c r="P34" s="34">
        <f t="shared" si="14"/>
        <v>5.157486850397504</v>
      </c>
      <c r="Q34" s="34">
        <f t="shared" si="7"/>
        <v>89.695341272905793</v>
      </c>
      <c r="R34" s="34">
        <f t="shared" si="15"/>
        <v>5.157486850397504</v>
      </c>
      <c r="S34" s="56">
        <f t="shared" si="8"/>
        <v>94.852828123303297</v>
      </c>
      <c r="V34" s="3"/>
    </row>
    <row r="35" spans="1:22" ht="14">
      <c r="A35" s="6">
        <v>16</v>
      </c>
      <c r="B35" s="55">
        <f t="shared" si="1"/>
        <v>57.434917749851756</v>
      </c>
      <c r="C35" s="55">
        <f t="shared" si="2"/>
        <v>78.156861734836099</v>
      </c>
      <c r="D35" s="55">
        <f t="shared" si="9"/>
        <v>1.2131908635738853</v>
      </c>
      <c r="E35" s="33">
        <f t="shared" si="3"/>
        <v>0.12131908635738853</v>
      </c>
      <c r="F35" s="33">
        <f t="shared" si="4"/>
        <v>0.30329771589347132</v>
      </c>
      <c r="G35" s="33">
        <f t="shared" si="5"/>
        <v>0.78857406132302543</v>
      </c>
      <c r="H35" s="33">
        <f t="shared" si="10"/>
        <v>0.60720202721872962</v>
      </c>
      <c r="I35" s="33">
        <f t="shared" si="16"/>
        <v>10.932490701714533</v>
      </c>
      <c r="J35" s="33">
        <f t="shared" si="11"/>
        <v>0.18137203410429581</v>
      </c>
      <c r="K35" s="33">
        <f t="shared" si="6"/>
        <v>0.30269112046168434</v>
      </c>
      <c r="L35" s="56">
        <f t="shared" si="0"/>
        <v>78.156861734836099</v>
      </c>
      <c r="M35" s="46">
        <f t="shared" si="12"/>
        <v>100</v>
      </c>
      <c r="N35" s="34">
        <f t="shared" si="17"/>
        <v>10.932490701714533</v>
      </c>
      <c r="O35" s="34">
        <f t="shared" si="13"/>
        <v>5.4498629971583936</v>
      </c>
      <c r="P35" s="34">
        <f t="shared" si="14"/>
        <v>5.4607845662909753</v>
      </c>
      <c r="Q35" s="34">
        <f t="shared" si="7"/>
        <v>89.089352436550627</v>
      </c>
      <c r="R35" s="34">
        <f t="shared" si="15"/>
        <v>5.4607845662909753</v>
      </c>
      <c r="S35" s="56">
        <f t="shared" si="8"/>
        <v>94.550137002841609</v>
      </c>
      <c r="V35" s="3"/>
    </row>
    <row r="36" spans="1:22" ht="14">
      <c r="A36" s="6">
        <v>17</v>
      </c>
      <c r="B36" s="55">
        <f t="shared" si="1"/>
        <v>55.478473603392253</v>
      </c>
      <c r="C36" s="55">
        <f t="shared" si="2"/>
        <v>76.962214793349631</v>
      </c>
      <c r="D36" s="55">
        <f t="shared" si="9"/>
        <v>1.194646941486468</v>
      </c>
      <c r="E36" s="33">
        <f t="shared" si="3"/>
        <v>0.1194646941486468</v>
      </c>
      <c r="F36" s="33">
        <f t="shared" si="4"/>
        <v>0.298661735371617</v>
      </c>
      <c r="G36" s="33">
        <f t="shared" si="5"/>
        <v>0.7765205119662042</v>
      </c>
      <c r="H36" s="33">
        <f t="shared" si="10"/>
        <v>0.59792079421397726</v>
      </c>
      <c r="I36" s="33">
        <f t="shared" si="16"/>
        <v>11.53041149592851</v>
      </c>
      <c r="J36" s="33">
        <f t="shared" si="11"/>
        <v>0.17859971775222694</v>
      </c>
      <c r="K36" s="33">
        <f t="shared" si="6"/>
        <v>0.29806441190087374</v>
      </c>
      <c r="L36" s="56">
        <f t="shared" si="0"/>
        <v>76.962214793349631</v>
      </c>
      <c r="M36" s="46">
        <f t="shared" si="12"/>
        <v>100</v>
      </c>
      <c r="N36" s="34">
        <f t="shared" si="17"/>
        <v>11.53041149592851</v>
      </c>
      <c r="O36" s="34">
        <f t="shared" si="13"/>
        <v>5.7479274090592671</v>
      </c>
      <c r="P36" s="34">
        <f t="shared" si="14"/>
        <v>5.7594463016625923</v>
      </c>
      <c r="Q36" s="34">
        <f t="shared" si="7"/>
        <v>88.492626289278135</v>
      </c>
      <c r="R36" s="34">
        <f t="shared" si="15"/>
        <v>5.7594463016625923</v>
      </c>
      <c r="S36" s="56">
        <f t="shared" si="8"/>
        <v>94.252072590940728</v>
      </c>
      <c r="V36" s="3"/>
    </row>
    <row r="37" spans="1:22" ht="14">
      <c r="A37" s="6">
        <v>18</v>
      </c>
      <c r="B37" s="55">
        <f t="shared" si="1"/>
        <v>53.588673126814655</v>
      </c>
      <c r="C37" s="55">
        <f t="shared" si="2"/>
        <v>75.785828325519915</v>
      </c>
      <c r="D37" s="55">
        <f t="shared" si="9"/>
        <v>1.1763864678297153</v>
      </c>
      <c r="E37" s="33">
        <f t="shared" si="3"/>
        <v>0.11763864678297153</v>
      </c>
      <c r="F37" s="33">
        <f t="shared" si="4"/>
        <v>0.29409661695742884</v>
      </c>
      <c r="G37" s="33">
        <f t="shared" si="5"/>
        <v>0.76465120408931497</v>
      </c>
      <c r="H37" s="33">
        <f t="shared" si="10"/>
        <v>0.58878142714877257</v>
      </c>
      <c r="I37" s="33">
        <f t="shared" si="16"/>
        <v>12.119192923077282</v>
      </c>
      <c r="J37" s="33">
        <f t="shared" si="11"/>
        <v>0.1758697769405424</v>
      </c>
      <c r="K37" s="33">
        <f t="shared" si="6"/>
        <v>0.29350842372351393</v>
      </c>
      <c r="L37" s="56">
        <f t="shared" si="0"/>
        <v>75.785828325519915</v>
      </c>
      <c r="M37" s="46">
        <f t="shared" si="12"/>
        <v>100</v>
      </c>
      <c r="N37" s="34">
        <f t="shared" si="17"/>
        <v>12.119192923077282</v>
      </c>
      <c r="O37" s="34">
        <f t="shared" si="13"/>
        <v>6.0414358327827813</v>
      </c>
      <c r="P37" s="34">
        <f t="shared" si="14"/>
        <v>6.0535429186200211</v>
      </c>
      <c r="Q37" s="34">
        <f t="shared" si="7"/>
        <v>87.905021248597194</v>
      </c>
      <c r="R37" s="34">
        <f t="shared" si="15"/>
        <v>6.0535429186200211</v>
      </c>
      <c r="S37" s="56">
        <f t="shared" si="8"/>
        <v>93.958564167217219</v>
      </c>
      <c r="V37" s="3"/>
    </row>
    <row r="38" spans="1:22" ht="14">
      <c r="A38" s="6">
        <v>19</v>
      </c>
      <c r="B38" s="55">
        <f t="shared" si="1"/>
        <v>51.763246192068877</v>
      </c>
      <c r="C38" s="55">
        <f t="shared" si="2"/>
        <v>74.627423215495554</v>
      </c>
      <c r="D38" s="55">
        <f t="shared" si="9"/>
        <v>1.1584051100243613</v>
      </c>
      <c r="E38" s="33">
        <f t="shared" si="3"/>
        <v>0.11584051100243614</v>
      </c>
      <c r="F38" s="33">
        <f t="shared" si="4"/>
        <v>0.28960127750609033</v>
      </c>
      <c r="G38" s="33">
        <f t="shared" si="5"/>
        <v>0.75296332151583489</v>
      </c>
      <c r="H38" s="33">
        <f t="shared" si="10"/>
        <v>0.57978175756719286</v>
      </c>
      <c r="I38" s="33">
        <f t="shared" si="16"/>
        <v>12.698974680644476</v>
      </c>
      <c r="J38" s="33">
        <f t="shared" si="11"/>
        <v>0.17318156394864204</v>
      </c>
      <c r="K38" s="33">
        <f t="shared" si="6"/>
        <v>0.28902207495107818</v>
      </c>
      <c r="L38" s="56">
        <f t="shared" si="0"/>
        <v>74.627423215495554</v>
      </c>
      <c r="M38" s="46">
        <f t="shared" si="12"/>
        <v>100</v>
      </c>
      <c r="N38" s="34">
        <f t="shared" si="17"/>
        <v>12.698974680644476</v>
      </c>
      <c r="O38" s="34">
        <f t="shared" si="13"/>
        <v>6.3304579077338596</v>
      </c>
      <c r="P38" s="34">
        <f t="shared" si="14"/>
        <v>6.3431441961261115</v>
      </c>
      <c r="Q38" s="34">
        <f t="shared" si="7"/>
        <v>87.326397896140037</v>
      </c>
      <c r="R38" s="34">
        <f t="shared" si="15"/>
        <v>6.3431441961261115</v>
      </c>
      <c r="S38" s="56">
        <f t="shared" si="8"/>
        <v>93.669542092266141</v>
      </c>
      <c r="V38" s="3"/>
    </row>
    <row r="39" spans="1:22" ht="14">
      <c r="A39" s="6">
        <v>20</v>
      </c>
      <c r="B39" s="55">
        <f t="shared" si="1"/>
        <v>50</v>
      </c>
      <c r="C39" s="55">
        <f t="shared" si="2"/>
        <v>73.486724613779941</v>
      </c>
      <c r="D39" s="55">
        <f t="shared" si="9"/>
        <v>1.1406986017156129</v>
      </c>
      <c r="E39" s="33">
        <f t="shared" si="3"/>
        <v>0.11406986017156129</v>
      </c>
      <c r="F39" s="33">
        <f t="shared" si="4"/>
        <v>0.28517465042890322</v>
      </c>
      <c r="G39" s="33">
        <f t="shared" si="5"/>
        <v>0.74145409111514837</v>
      </c>
      <c r="H39" s="33">
        <f t="shared" si="10"/>
        <v>0.5709196501586643</v>
      </c>
      <c r="I39" s="33">
        <f t="shared" si="16"/>
        <v>13.26989433080314</v>
      </c>
      <c r="J39" s="33">
        <f t="shared" si="11"/>
        <v>0.17053444095648407</v>
      </c>
      <c r="K39" s="33">
        <f t="shared" si="6"/>
        <v>0.28460430112804536</v>
      </c>
      <c r="L39" s="56">
        <f t="shared" si="0"/>
        <v>73.486724613779941</v>
      </c>
      <c r="M39" s="46">
        <f t="shared" si="12"/>
        <v>100</v>
      </c>
      <c r="N39" s="34">
        <f t="shared" si="17"/>
        <v>13.26989433080314</v>
      </c>
      <c r="O39" s="34">
        <f t="shared" si="13"/>
        <v>6.6150622088619047</v>
      </c>
      <c r="P39" s="34">
        <f t="shared" si="14"/>
        <v>6.6283188465550147</v>
      </c>
      <c r="Q39" s="34">
        <f t="shared" si="7"/>
        <v>86.756618944583082</v>
      </c>
      <c r="R39" s="34">
        <f t="shared" si="15"/>
        <v>6.6283188465550147</v>
      </c>
      <c r="S39" s="56">
        <f t="shared" si="8"/>
        <v>93.3849377911381</v>
      </c>
      <c r="V39" s="3"/>
    </row>
    <row r="40" spans="1:22" ht="14">
      <c r="A40" s="6">
        <v>21</v>
      </c>
      <c r="B40" s="55">
        <f t="shared" si="1"/>
        <v>48.296816446242282</v>
      </c>
      <c r="C40" s="55">
        <f t="shared" si="2"/>
        <v>72.363461872018902</v>
      </c>
      <c r="D40" s="55">
        <f t="shared" si="9"/>
        <v>1.1232627417610388</v>
      </c>
      <c r="E40" s="33">
        <f t="shared" si="3"/>
        <v>0.11232627417610389</v>
      </c>
      <c r="F40" s="33">
        <f t="shared" si="4"/>
        <v>0.2808156854402597</v>
      </c>
      <c r="G40" s="33">
        <f t="shared" si="5"/>
        <v>0.73012078214467524</v>
      </c>
      <c r="H40" s="33">
        <f t="shared" si="10"/>
        <v>0.5621930022513999</v>
      </c>
      <c r="I40" s="33">
        <f t="shared" si="16"/>
        <v>13.83208733305454</v>
      </c>
      <c r="J40" s="33">
        <f t="shared" si="11"/>
        <v>0.16792777989327534</v>
      </c>
      <c r="K40" s="33">
        <f t="shared" si="6"/>
        <v>0.2802540540693792</v>
      </c>
      <c r="L40" s="56">
        <f t="shared" si="0"/>
        <v>72.363461872018902</v>
      </c>
      <c r="M40" s="46">
        <f t="shared" si="12"/>
        <v>100</v>
      </c>
      <c r="N40" s="34">
        <f t="shared" si="17"/>
        <v>13.83208733305454</v>
      </c>
      <c r="O40" s="34">
        <f t="shared" si="13"/>
        <v>6.8953162629312841</v>
      </c>
      <c r="P40" s="34">
        <f t="shared" si="14"/>
        <v>6.9091345319952744</v>
      </c>
      <c r="Q40" s="34">
        <f t="shared" si="7"/>
        <v>86.195549205073448</v>
      </c>
      <c r="R40" s="34">
        <f t="shared" si="15"/>
        <v>6.9091345319952744</v>
      </c>
      <c r="S40" s="56">
        <f t="shared" si="8"/>
        <v>93.104683737068726</v>
      </c>
      <c r="V40" s="3"/>
    </row>
    <row r="41" spans="1:22" ht="14">
      <c r="A41" s="6">
        <v>22</v>
      </c>
      <c r="B41" s="55">
        <f t="shared" si="1"/>
        <v>46.65164957684037</v>
      </c>
      <c r="C41" s="55">
        <f t="shared" si="2"/>
        <v>71.257368478785239</v>
      </c>
      <c r="D41" s="55">
        <f t="shared" si="9"/>
        <v>1.1060933932336638</v>
      </c>
      <c r="E41" s="33">
        <f t="shared" si="3"/>
        <v>0.11060933932336639</v>
      </c>
      <c r="F41" s="33">
        <f t="shared" si="4"/>
        <v>0.27652334830841596</v>
      </c>
      <c r="G41" s="33">
        <f t="shared" si="5"/>
        <v>0.71896070560188152</v>
      </c>
      <c r="H41" s="33">
        <f t="shared" si="10"/>
        <v>0.55359974331344874</v>
      </c>
      <c r="I41" s="33">
        <f t="shared" si="16"/>
        <v>14.385687076367988</v>
      </c>
      <c r="J41" s="33">
        <f t="shared" si="11"/>
        <v>0.16536096228843278</v>
      </c>
      <c r="K41" s="33">
        <f t="shared" si="6"/>
        <v>0.27597030161179914</v>
      </c>
      <c r="L41" s="56">
        <f t="shared" si="0"/>
        <v>71.257368478785239</v>
      </c>
      <c r="M41" s="46">
        <f t="shared" si="12"/>
        <v>100</v>
      </c>
      <c r="N41" s="34">
        <f t="shared" si="17"/>
        <v>14.385687076367988</v>
      </c>
      <c r="O41" s="34">
        <f t="shared" si="13"/>
        <v>7.1712865645430828</v>
      </c>
      <c r="P41" s="34">
        <f t="shared" si="14"/>
        <v>7.1856578803036903</v>
      </c>
      <c r="Q41" s="34">
        <f t="shared" si="7"/>
        <v>85.643055555153225</v>
      </c>
      <c r="R41" s="34">
        <f t="shared" si="15"/>
        <v>7.1856578803036903</v>
      </c>
      <c r="S41" s="56">
        <f t="shared" si="8"/>
        <v>92.828713435456919</v>
      </c>
      <c r="V41" s="3"/>
    </row>
    <row r="42" spans="1:22" ht="14">
      <c r="A42" s="6">
        <v>23</v>
      </c>
      <c r="B42" s="55">
        <f t="shared" si="1"/>
        <v>45.062523130541514</v>
      </c>
      <c r="C42" s="55">
        <f t="shared" si="2"/>
        <v>70.168181996344728</v>
      </c>
      <c r="D42" s="55">
        <f t="shared" si="9"/>
        <v>1.0891864824405104</v>
      </c>
      <c r="E42" s="33">
        <f t="shared" si="3"/>
        <v>0.10891864824405105</v>
      </c>
      <c r="F42" s="33">
        <f t="shared" si="4"/>
        <v>0.2722966206101276</v>
      </c>
      <c r="G42" s="33">
        <f t="shared" si="5"/>
        <v>0.70797121358633175</v>
      </c>
      <c r="H42" s="33">
        <f t="shared" si="10"/>
        <v>0.54513783446147546</v>
      </c>
      <c r="I42" s="33">
        <f t="shared" si="16"/>
        <v>14.930824910829465</v>
      </c>
      <c r="J42" s="33">
        <f t="shared" si="11"/>
        <v>0.16283337912485629</v>
      </c>
      <c r="K42" s="33">
        <f t="shared" si="6"/>
        <v>0.27175202736890736</v>
      </c>
      <c r="L42" s="56">
        <f t="shared" si="0"/>
        <v>70.168181996344728</v>
      </c>
      <c r="M42" s="46">
        <f t="shared" si="12"/>
        <v>100</v>
      </c>
      <c r="N42" s="34">
        <f t="shared" si="17"/>
        <v>14.930824910829465</v>
      </c>
      <c r="O42" s="34">
        <f t="shared" si="13"/>
        <v>7.4430385919119901</v>
      </c>
      <c r="P42" s="34">
        <f t="shared" si="14"/>
        <v>7.457954500913818</v>
      </c>
      <c r="Q42" s="34">
        <f t="shared" si="7"/>
        <v>85.099006907174186</v>
      </c>
      <c r="R42" s="34">
        <f t="shared" si="15"/>
        <v>7.457954500913818</v>
      </c>
      <c r="S42" s="56">
        <f t="shared" si="8"/>
        <v>92.556961408088</v>
      </c>
      <c r="V42" s="3"/>
    </row>
    <row r="43" spans="1:22" ht="14">
      <c r="A43" s="6">
        <v>24</v>
      </c>
      <c r="B43" s="55">
        <f t="shared" si="1"/>
        <v>43.527528164806206</v>
      </c>
      <c r="C43" s="55">
        <f t="shared" si="2"/>
        <v>69.095643998388795</v>
      </c>
      <c r="D43" s="55">
        <f t="shared" si="9"/>
        <v>1.0725379979559335</v>
      </c>
      <c r="E43" s="33">
        <f t="shared" si="3"/>
        <v>0.10725379979559335</v>
      </c>
      <c r="F43" s="33">
        <f t="shared" si="4"/>
        <v>0.26813449948898338</v>
      </c>
      <c r="G43" s="33">
        <f t="shared" si="5"/>
        <v>0.69714969867135679</v>
      </c>
      <c r="H43" s="33">
        <f t="shared" si="10"/>
        <v>0.53680526797694472</v>
      </c>
      <c r="I43" s="33">
        <f t="shared" si="16"/>
        <v>15.467630178806409</v>
      </c>
      <c r="J43" s="33">
        <f t="shared" si="11"/>
        <v>0.16034443069441207</v>
      </c>
      <c r="K43" s="33">
        <f t="shared" si="6"/>
        <v>0.26759823049000542</v>
      </c>
      <c r="L43" s="56">
        <f t="shared" si="0"/>
        <v>69.095643998388795</v>
      </c>
      <c r="M43" s="46">
        <f t="shared" si="12"/>
        <v>100</v>
      </c>
      <c r="N43" s="34">
        <f t="shared" si="17"/>
        <v>15.467630178806409</v>
      </c>
      <c r="O43" s="34">
        <f t="shared" si="13"/>
        <v>7.7106368224019954</v>
      </c>
      <c r="P43" s="34">
        <f t="shared" si="14"/>
        <v>7.7260890004028013</v>
      </c>
      <c r="Q43" s="34">
        <f t="shared" si="7"/>
        <v>84.563274177195211</v>
      </c>
      <c r="R43" s="34">
        <f t="shared" si="15"/>
        <v>7.7260890004028013</v>
      </c>
      <c r="S43" s="56">
        <f t="shared" si="8"/>
        <v>92.289363177598005</v>
      </c>
      <c r="V43" s="3"/>
    </row>
    <row r="44" spans="1:22" ht="14">
      <c r="A44" s="6">
        <v>25</v>
      </c>
      <c r="B44" s="55">
        <f t="shared" si="1"/>
        <v>42.044820762685724</v>
      </c>
      <c r="C44" s="55">
        <f t="shared" si="2"/>
        <v>68.039500008718846</v>
      </c>
      <c r="D44" s="55">
        <f t="shared" si="9"/>
        <v>1.0561439896699483</v>
      </c>
      <c r="E44" s="33">
        <f t="shared" si="3"/>
        <v>0.10561439896699483</v>
      </c>
      <c r="F44" s="33">
        <f t="shared" si="4"/>
        <v>0.26403599741748707</v>
      </c>
      <c r="G44" s="33">
        <f t="shared" si="5"/>
        <v>0.68649359328546644</v>
      </c>
      <c r="H44" s="33">
        <f t="shared" si="10"/>
        <v>0.5286000668298092</v>
      </c>
      <c r="I44" s="33">
        <f t="shared" si="16"/>
        <v>15.99623024563622</v>
      </c>
      <c r="J44" s="33">
        <f t="shared" si="11"/>
        <v>0.15789352645565724</v>
      </c>
      <c r="K44" s="33">
        <f t="shared" si="6"/>
        <v>0.26350792542265206</v>
      </c>
      <c r="L44" s="56">
        <f t="shared" si="0"/>
        <v>68.039500008718846</v>
      </c>
      <c r="M44" s="46">
        <f t="shared" si="12"/>
        <v>100</v>
      </c>
      <c r="N44" s="34">
        <f t="shared" si="17"/>
        <v>15.99623024563622</v>
      </c>
      <c r="O44" s="34">
        <f t="shared" si="13"/>
        <v>7.9741447478246474</v>
      </c>
      <c r="P44" s="34">
        <f t="shared" si="14"/>
        <v>7.9901249978202884</v>
      </c>
      <c r="Q44" s="34">
        <f t="shared" si="7"/>
        <v>84.035730254355059</v>
      </c>
      <c r="R44" s="34">
        <f t="shared" si="15"/>
        <v>7.9901249978202884</v>
      </c>
      <c r="S44" s="56">
        <f t="shared" si="8"/>
        <v>92.025855252175347</v>
      </c>
      <c r="V44" s="3"/>
    </row>
    <row r="45" spans="1:22" ht="14">
      <c r="A45" s="6">
        <v>26</v>
      </c>
      <c r="B45" s="55">
        <f t="shared" si="1"/>
        <v>40.612619817811776</v>
      </c>
      <c r="C45" s="55">
        <f t="shared" si="2"/>
        <v>66.999499440867822</v>
      </c>
      <c r="D45" s="55">
        <f t="shared" si="9"/>
        <v>1.040000567851024</v>
      </c>
      <c r="E45" s="33">
        <f t="shared" si="3"/>
        <v>0.10400005678510241</v>
      </c>
      <c r="F45" s="33">
        <f t="shared" si="4"/>
        <v>0.260000141962756</v>
      </c>
      <c r="G45" s="33">
        <f t="shared" si="5"/>
        <v>0.67600036910316563</v>
      </c>
      <c r="H45" s="33">
        <f t="shared" si="10"/>
        <v>0.52052028420943752</v>
      </c>
      <c r="I45" s="33">
        <f t="shared" si="16"/>
        <v>16.516750529845655</v>
      </c>
      <c r="J45" s="33">
        <f t="shared" si="11"/>
        <v>0.15548008489372811</v>
      </c>
      <c r="K45" s="33">
        <f t="shared" si="6"/>
        <v>0.25948014167883049</v>
      </c>
      <c r="L45" s="56">
        <f t="shared" si="0"/>
        <v>66.999499440867822</v>
      </c>
      <c r="M45" s="46">
        <f t="shared" si="12"/>
        <v>100</v>
      </c>
      <c r="N45" s="34">
        <f t="shared" si="17"/>
        <v>16.516750529845655</v>
      </c>
      <c r="O45" s="34">
        <f t="shared" si="13"/>
        <v>8.2336248895034778</v>
      </c>
      <c r="P45" s="34">
        <f t="shared" si="14"/>
        <v>8.2501251397830444</v>
      </c>
      <c r="Q45" s="34">
        <f t="shared" si="7"/>
        <v>83.516249970713474</v>
      </c>
      <c r="R45" s="34">
        <f t="shared" si="15"/>
        <v>8.2501251397830444</v>
      </c>
      <c r="S45" s="56">
        <f t="shared" si="8"/>
        <v>91.766375110496512</v>
      </c>
      <c r="V45" s="3"/>
    </row>
    <row r="46" spans="1:22" ht="14">
      <c r="A46" s="6">
        <v>27</v>
      </c>
      <c r="B46" s="55">
        <f t="shared" si="1"/>
        <v>39.229204894837537</v>
      </c>
      <c r="C46" s="55">
        <f t="shared" si="2"/>
        <v>65.975395538644705</v>
      </c>
      <c r="D46" s="55">
        <f t="shared" si="9"/>
        <v>1.0241039022231178</v>
      </c>
      <c r="E46" s="33">
        <f t="shared" si="3"/>
        <v>0.10241039022231178</v>
      </c>
      <c r="F46" s="33">
        <f t="shared" si="4"/>
        <v>0.25602597555577944</v>
      </c>
      <c r="G46" s="33">
        <f t="shared" si="5"/>
        <v>0.66566753644502652</v>
      </c>
      <c r="H46" s="33">
        <f t="shared" si="10"/>
        <v>0.51256400306267047</v>
      </c>
      <c r="I46" s="33">
        <f t="shared" si="16"/>
        <v>17.029314532908327</v>
      </c>
      <c r="J46" s="33">
        <f t="shared" si="11"/>
        <v>0.15310353338235605</v>
      </c>
      <c r="K46" s="33">
        <f t="shared" si="6"/>
        <v>0.25551392360466785</v>
      </c>
      <c r="L46" s="56">
        <f t="shared" si="0"/>
        <v>65.975395538644705</v>
      </c>
      <c r="M46" s="46">
        <f t="shared" si="12"/>
        <v>100</v>
      </c>
      <c r="N46" s="34">
        <f t="shared" si="17"/>
        <v>17.029314532908327</v>
      </c>
      <c r="O46" s="34">
        <f t="shared" si="13"/>
        <v>8.4891388131081449</v>
      </c>
      <c r="P46" s="34">
        <f t="shared" si="14"/>
        <v>8.5061511153388238</v>
      </c>
      <c r="Q46" s="34">
        <f t="shared" si="7"/>
        <v>83.004710071553035</v>
      </c>
      <c r="R46" s="34">
        <f t="shared" si="15"/>
        <v>8.5061511153388238</v>
      </c>
      <c r="S46" s="56">
        <f t="shared" si="8"/>
        <v>91.510861186891859</v>
      </c>
      <c r="V46" s="3"/>
    </row>
    <row r="47" spans="1:22" ht="14">
      <c r="A47" s="6">
        <v>28</v>
      </c>
      <c r="B47" s="55">
        <f t="shared" si="1"/>
        <v>37.892914162759958</v>
      </c>
      <c r="C47" s="55">
        <f t="shared" si="2"/>
        <v>64.966945317587914</v>
      </c>
      <c r="D47" s="55">
        <f t="shared" si="9"/>
        <v>1.0084502210567905</v>
      </c>
      <c r="E47" s="33">
        <f t="shared" si="3"/>
        <v>0.10084502210567906</v>
      </c>
      <c r="F47" s="33">
        <f t="shared" si="4"/>
        <v>0.25211255526419762</v>
      </c>
      <c r="G47" s="33">
        <f t="shared" si="5"/>
        <v>0.65549264368691385</v>
      </c>
      <c r="H47" s="33">
        <f t="shared" si="10"/>
        <v>0.50472933563892364</v>
      </c>
      <c r="I47" s="33">
        <f t="shared" si="16"/>
        <v>17.534043868547251</v>
      </c>
      <c r="J47" s="33">
        <f t="shared" si="11"/>
        <v>0.15076330804799021</v>
      </c>
      <c r="K47" s="33">
        <f t="shared" si="6"/>
        <v>0.25160833015366924</v>
      </c>
      <c r="L47" s="56">
        <f t="shared" si="0"/>
        <v>64.966945317587914</v>
      </c>
      <c r="M47" s="46">
        <f t="shared" si="12"/>
        <v>100</v>
      </c>
      <c r="N47" s="34">
        <f t="shared" si="17"/>
        <v>17.534043868547251</v>
      </c>
      <c r="O47" s="34">
        <f t="shared" si="13"/>
        <v>8.7407471432618138</v>
      </c>
      <c r="P47" s="34">
        <f t="shared" si="14"/>
        <v>8.7582636706030215</v>
      </c>
      <c r="Q47" s="34">
        <f t="shared" si="7"/>
        <v>82.500989186135172</v>
      </c>
      <c r="R47" s="34">
        <f t="shared" si="15"/>
        <v>8.7582636706030215</v>
      </c>
      <c r="S47" s="56">
        <f t="shared" si="8"/>
        <v>91.259252856738186</v>
      </c>
      <c r="V47" s="3"/>
    </row>
    <row r="48" spans="1:22" ht="14">
      <c r="A48" s="6">
        <v>29</v>
      </c>
      <c r="B48" s="55">
        <f t="shared" si="1"/>
        <v>36.602142398640645</v>
      </c>
      <c r="C48" s="55">
        <f t="shared" si="2"/>
        <v>63.973909507313273</v>
      </c>
      <c r="D48" s="55">
        <f t="shared" si="9"/>
        <v>0.99303581027464105</v>
      </c>
      <c r="E48" s="33">
        <f t="shared" si="3"/>
        <v>9.9303581027464116E-2</v>
      </c>
      <c r="F48" s="33">
        <f t="shared" si="4"/>
        <v>0.24825895256866026</v>
      </c>
      <c r="G48" s="33">
        <f t="shared" si="5"/>
        <v>0.64547327667851673</v>
      </c>
      <c r="H48" s="33">
        <f t="shared" si="10"/>
        <v>0.49701442304245791</v>
      </c>
      <c r="I48" s="33">
        <f t="shared" si="16"/>
        <v>18.031058291589709</v>
      </c>
      <c r="J48" s="33">
        <f t="shared" si="11"/>
        <v>0.14845885363605882</v>
      </c>
      <c r="K48" s="33">
        <f t="shared" si="6"/>
        <v>0.24776243466352293</v>
      </c>
      <c r="L48" s="56">
        <f t="shared" si="0"/>
        <v>63.973909507313273</v>
      </c>
      <c r="M48" s="46">
        <f t="shared" si="12"/>
        <v>100</v>
      </c>
      <c r="N48" s="34">
        <f t="shared" si="17"/>
        <v>18.031058291589709</v>
      </c>
      <c r="O48" s="34">
        <f t="shared" si="13"/>
        <v>8.9885095779253366</v>
      </c>
      <c r="P48" s="34">
        <f t="shared" si="14"/>
        <v>9.0065226231716817</v>
      </c>
      <c r="Q48" s="34">
        <f t="shared" si="7"/>
        <v>82.004967798902982</v>
      </c>
      <c r="R48" s="34">
        <f t="shared" si="15"/>
        <v>9.0065226231716817</v>
      </c>
      <c r="S48" s="56">
        <f t="shared" si="8"/>
        <v>91.011490422074658</v>
      </c>
      <c r="V48" s="3"/>
    </row>
    <row r="49" spans="1:22" ht="14">
      <c r="A49" s="6">
        <v>30</v>
      </c>
      <c r="B49" s="55">
        <f t="shared" si="1"/>
        <v>35.355339059327378</v>
      </c>
      <c r="C49" s="55">
        <f t="shared" si="2"/>
        <v>62.996052494743658</v>
      </c>
      <c r="D49" s="55">
        <f t="shared" si="9"/>
        <v>0.97785701256961488</v>
      </c>
      <c r="E49" s="33">
        <f t="shared" si="3"/>
        <v>9.7785701256961496E-2</v>
      </c>
      <c r="F49" s="33">
        <f t="shared" si="4"/>
        <v>0.24446425314240372</v>
      </c>
      <c r="G49" s="33">
        <f t="shared" si="5"/>
        <v>0.63560705817024965</v>
      </c>
      <c r="H49" s="33">
        <f t="shared" si="10"/>
        <v>0.48941743479109223</v>
      </c>
      <c r="I49" s="33">
        <f t="shared" si="16"/>
        <v>18.520475726380802</v>
      </c>
      <c r="J49" s="33">
        <f t="shared" si="11"/>
        <v>0.14618962337915742</v>
      </c>
      <c r="K49" s="33">
        <f t="shared" si="6"/>
        <v>0.24397532463611893</v>
      </c>
      <c r="L49" s="56">
        <f t="shared" si="0"/>
        <v>62.996052494743658</v>
      </c>
      <c r="M49" s="46">
        <f t="shared" si="12"/>
        <v>100</v>
      </c>
      <c r="N49" s="34">
        <f t="shared" si="17"/>
        <v>18.520475726380802</v>
      </c>
      <c r="O49" s="34">
        <f t="shared" si="13"/>
        <v>9.2324849025614562</v>
      </c>
      <c r="P49" s="34">
        <f t="shared" si="14"/>
        <v>9.2509868763140854</v>
      </c>
      <c r="Q49" s="34">
        <f t="shared" si="7"/>
        <v>81.51652822112446</v>
      </c>
      <c r="R49" s="34">
        <f t="shared" si="15"/>
        <v>9.2509868763140854</v>
      </c>
      <c r="S49" s="56">
        <f t="shared" si="8"/>
        <v>90.767515097438547</v>
      </c>
      <c r="V49" s="3"/>
    </row>
    <row r="50" spans="1:22" ht="14">
      <c r="A50" s="6">
        <v>31</v>
      </c>
      <c r="B50" s="55">
        <f t="shared" si="1"/>
        <v>34.151006418859893</v>
      </c>
      <c r="C50" s="55">
        <f t="shared" si="2"/>
        <v>62.033142268205964</v>
      </c>
      <c r="D50" s="55">
        <f t="shared" si="9"/>
        <v>0.96291022653769431</v>
      </c>
      <c r="E50" s="33">
        <f t="shared" si="3"/>
        <v>9.6291022653769431E-2</v>
      </c>
      <c r="F50" s="33">
        <f t="shared" si="4"/>
        <v>0.24072755663442358</v>
      </c>
      <c r="G50" s="33">
        <f t="shared" si="5"/>
        <v>0.6258916472495013</v>
      </c>
      <c r="H50" s="33">
        <f t="shared" si="10"/>
        <v>0.48193656838211602</v>
      </c>
      <c r="I50" s="33">
        <f t="shared" si="16"/>
        <v>19.002412294762919</v>
      </c>
      <c r="J50" s="33">
        <f t="shared" si="11"/>
        <v>0.14395507886738529</v>
      </c>
      <c r="K50" s="33">
        <f t="shared" si="6"/>
        <v>0.24024610152115472</v>
      </c>
      <c r="L50" s="56">
        <f t="shared" si="0"/>
        <v>62.033142268205964</v>
      </c>
      <c r="M50" s="46">
        <f t="shared" si="12"/>
        <v>100</v>
      </c>
      <c r="N50" s="34">
        <f t="shared" si="17"/>
        <v>19.002412294762919</v>
      </c>
      <c r="O50" s="34">
        <f t="shared" si="13"/>
        <v>9.4727310040826112</v>
      </c>
      <c r="P50" s="34">
        <f t="shared" si="14"/>
        <v>9.491714432948509</v>
      </c>
      <c r="Q50" s="34">
        <f t="shared" si="7"/>
        <v>81.035554562968883</v>
      </c>
      <c r="R50" s="34">
        <f t="shared" si="15"/>
        <v>9.491714432948509</v>
      </c>
      <c r="S50" s="56">
        <f t="shared" si="8"/>
        <v>90.527268995917396</v>
      </c>
      <c r="V50" s="3"/>
    </row>
    <row r="51" spans="1:22" ht="14">
      <c r="A51" s="6">
        <v>32</v>
      </c>
      <c r="B51" s="55">
        <f t="shared" si="1"/>
        <v>32.987697769322359</v>
      </c>
      <c r="C51" s="55">
        <f t="shared" si="2"/>
        <v>61.084950362382862</v>
      </c>
      <c r="D51" s="55">
        <f t="shared" si="9"/>
        <v>0.94819190582310142</v>
      </c>
      <c r="E51" s="33">
        <f t="shared" si="3"/>
        <v>9.4819190582310142E-2</v>
      </c>
      <c r="F51" s="33">
        <f t="shared" si="4"/>
        <v>0.23704797645577536</v>
      </c>
      <c r="G51" s="33">
        <f t="shared" si="5"/>
        <v>0.61632473878501592</v>
      </c>
      <c r="H51" s="33">
        <f t="shared" si="10"/>
        <v>0.47457004886446225</v>
      </c>
      <c r="I51" s="33">
        <f t="shared" si="16"/>
        <v>19.47698234362738</v>
      </c>
      <c r="J51" s="33">
        <f t="shared" si="11"/>
        <v>0.14175468992055368</v>
      </c>
      <c r="K51" s="33">
        <f t="shared" si="6"/>
        <v>0.23657388050286382</v>
      </c>
      <c r="L51" s="56">
        <f t="shared" si="0"/>
        <v>61.084950362382862</v>
      </c>
      <c r="M51" s="46">
        <f t="shared" si="12"/>
        <v>100</v>
      </c>
      <c r="N51" s="34">
        <f t="shared" si="17"/>
        <v>19.47698234362738</v>
      </c>
      <c r="O51" s="34">
        <f t="shared" si="13"/>
        <v>9.7093048845854746</v>
      </c>
      <c r="P51" s="34">
        <f t="shared" si="14"/>
        <v>9.7287624094042844</v>
      </c>
      <c r="Q51" s="34">
        <f t="shared" si="7"/>
        <v>80.561932706010239</v>
      </c>
      <c r="R51" s="34">
        <f t="shared" si="15"/>
        <v>9.7287624094042844</v>
      </c>
      <c r="S51" s="56">
        <f t="shared" si="8"/>
        <v>90.290695115414522</v>
      </c>
      <c r="V51" s="3"/>
    </row>
    <row r="52" spans="1:22" ht="14">
      <c r="A52" s="6">
        <v>33</v>
      </c>
      <c r="B52" s="55">
        <f t="shared" ref="B52:B83" si="18">100*(0.5)^(A52/B$3)</f>
        <v>31.864015682981556</v>
      </c>
      <c r="C52" s="55">
        <f t="shared" ref="C52:C83" si="19">100*(0.5)^(A52/B$4)</f>
        <v>60.151251804105833</v>
      </c>
      <c r="D52" s="55">
        <f t="shared" si="9"/>
        <v>0.93369855827702963</v>
      </c>
      <c r="E52" s="33">
        <f t="shared" ref="E52:E83" si="20">$D52*B$10</f>
        <v>9.3369855827702963E-2</v>
      </c>
      <c r="F52" s="33">
        <f t="shared" ref="F52:F83" si="21">$D52*B$11</f>
        <v>0.23342463956925741</v>
      </c>
      <c r="G52" s="33">
        <f t="shared" ref="G52:G83" si="22">$D52*B$12</f>
        <v>0.60690406288006926</v>
      </c>
      <c r="H52" s="33">
        <f t="shared" si="10"/>
        <v>0.46731612841765335</v>
      </c>
      <c r="I52" s="33">
        <f t="shared" si="16"/>
        <v>19.944298472045034</v>
      </c>
      <c r="J52" s="33">
        <f t="shared" si="11"/>
        <v>0.13958793446241591</v>
      </c>
      <c r="K52" s="33">
        <f t="shared" si="6"/>
        <v>0.23295779029011887</v>
      </c>
      <c r="L52" s="56">
        <f t="shared" si="0"/>
        <v>60.151251804105833</v>
      </c>
      <c r="M52" s="46">
        <f t="shared" si="12"/>
        <v>100</v>
      </c>
      <c r="N52" s="34">
        <f t="shared" si="17"/>
        <v>19.944298472045034</v>
      </c>
      <c r="O52" s="34">
        <f t="shared" si="13"/>
        <v>9.9422626748755931</v>
      </c>
      <c r="P52" s="34">
        <f t="shared" si="14"/>
        <v>9.9621870489735418</v>
      </c>
      <c r="Q52" s="34">
        <f t="shared" si="7"/>
        <v>80.095550276150874</v>
      </c>
      <c r="R52" s="34">
        <f t="shared" si="15"/>
        <v>9.9621870489735418</v>
      </c>
      <c r="S52" s="56">
        <f t="shared" si="8"/>
        <v>90.057737325124421</v>
      </c>
      <c r="V52" s="3"/>
    </row>
    <row r="53" spans="1:22" ht="14">
      <c r="A53" s="6">
        <v>34</v>
      </c>
      <c r="B53" s="55">
        <f t="shared" si="18"/>
        <v>30.778610333622908</v>
      </c>
      <c r="C53" s="55">
        <f t="shared" si="19"/>
        <v>59.231825058976838</v>
      </c>
      <c r="D53" s="55">
        <f t="shared" si="9"/>
        <v>0.91942674512899458</v>
      </c>
      <c r="E53" s="33">
        <f t="shared" si="20"/>
        <v>9.1942674512899461E-2</v>
      </c>
      <c r="F53" s="33">
        <f t="shared" si="21"/>
        <v>0.22985668628224865</v>
      </c>
      <c r="G53" s="33">
        <f t="shared" si="22"/>
        <v>0.59762738433384655</v>
      </c>
      <c r="H53" s="33">
        <f t="shared" si="10"/>
        <v>0.46017308593706185</v>
      </c>
      <c r="I53" s="33">
        <f t="shared" si="16"/>
        <v>20.404471557982095</v>
      </c>
      <c r="J53" s="33">
        <f t="shared" si="11"/>
        <v>0.13745429839678469</v>
      </c>
      <c r="K53" s="33">
        <f t="shared" si="6"/>
        <v>0.22939697290968414</v>
      </c>
      <c r="L53" s="56">
        <f t="shared" si="0"/>
        <v>59.231825058976838</v>
      </c>
      <c r="M53" s="46">
        <f t="shared" si="12"/>
        <v>100</v>
      </c>
      <c r="N53" s="34">
        <f t="shared" si="17"/>
        <v>20.404471557982095</v>
      </c>
      <c r="O53" s="34">
        <f t="shared" si="13"/>
        <v>10.171659647785278</v>
      </c>
      <c r="P53" s="34">
        <f t="shared" si="14"/>
        <v>10.19204373525579</v>
      </c>
      <c r="Q53" s="34">
        <f t="shared" si="7"/>
        <v>79.63629661695893</v>
      </c>
      <c r="R53" s="34">
        <f t="shared" si="15"/>
        <v>10.19204373525579</v>
      </c>
      <c r="S53" s="56">
        <f t="shared" si="8"/>
        <v>89.828340352214724</v>
      </c>
      <c r="V53" s="3"/>
    </row>
    <row r="54" spans="1:22" ht="14">
      <c r="A54" s="6">
        <v>35</v>
      </c>
      <c r="B54" s="55">
        <f t="shared" si="18"/>
        <v>29.73017787506803</v>
      </c>
      <c r="C54" s="55">
        <f t="shared" si="19"/>
        <v>58.326451978805828</v>
      </c>
      <c r="D54" s="55">
        <f t="shared" si="9"/>
        <v>0.90537308017101026</v>
      </c>
      <c r="E54" s="33">
        <f t="shared" si="20"/>
        <v>9.0537308017101026E-2</v>
      </c>
      <c r="F54" s="33">
        <f t="shared" si="21"/>
        <v>0.22634327004275256</v>
      </c>
      <c r="G54" s="33">
        <f t="shared" si="22"/>
        <v>0.58849250211115667</v>
      </c>
      <c r="H54" s="33">
        <f t="shared" si="10"/>
        <v>0.45313922662559064</v>
      </c>
      <c r="I54" s="33">
        <f t="shared" si="16"/>
        <v>20.857610784607687</v>
      </c>
      <c r="J54" s="33">
        <f t="shared" si="11"/>
        <v>0.13535327548556603</v>
      </c>
      <c r="K54" s="33">
        <f t="shared" si="6"/>
        <v>0.22589058350266705</v>
      </c>
      <c r="L54" s="56">
        <f t="shared" si="0"/>
        <v>58.326451978805828</v>
      </c>
      <c r="M54" s="46">
        <f t="shared" si="12"/>
        <v>100</v>
      </c>
      <c r="N54" s="34">
        <f t="shared" si="17"/>
        <v>20.857610784607687</v>
      </c>
      <c r="O54" s="34">
        <f t="shared" si="13"/>
        <v>10.397550231287944</v>
      </c>
      <c r="P54" s="34">
        <f t="shared" si="14"/>
        <v>10.418387005298543</v>
      </c>
      <c r="Q54" s="34">
        <f t="shared" si="7"/>
        <v>79.184062763413522</v>
      </c>
      <c r="R54" s="34">
        <f t="shared" si="15"/>
        <v>10.418387005298543</v>
      </c>
      <c r="S54" s="56">
        <f t="shared" si="8"/>
        <v>89.602449768712063</v>
      </c>
      <c r="V54" s="3"/>
    </row>
    <row r="55" spans="1:22" ht="14">
      <c r="A55" s="6">
        <v>36</v>
      </c>
      <c r="B55" s="55">
        <f t="shared" si="18"/>
        <v>28.717458874925878</v>
      </c>
      <c r="C55" s="55">
        <f t="shared" si="19"/>
        <v>57.434917749851756</v>
      </c>
      <c r="D55" s="55">
        <f t="shared" si="9"/>
        <v>0.89153422895407175</v>
      </c>
      <c r="E55" s="33">
        <f t="shared" si="20"/>
        <v>8.9153422895407175E-2</v>
      </c>
      <c r="F55" s="33">
        <f t="shared" si="21"/>
        <v>0.22288355723851794</v>
      </c>
      <c r="G55" s="33">
        <f t="shared" si="22"/>
        <v>0.57949724882014664</v>
      </c>
      <c r="H55" s="33">
        <f t="shared" si="10"/>
        <v>0.4462128815915129</v>
      </c>
      <c r="I55" s="33">
        <f t="shared" si="16"/>
        <v>21.3038236661992</v>
      </c>
      <c r="J55" s="33">
        <f t="shared" si="11"/>
        <v>0.13328436722863374</v>
      </c>
      <c r="K55" s="33">
        <f t="shared" si="6"/>
        <v>0.22243779012404091</v>
      </c>
      <c r="L55" s="56">
        <f t="shared" si="0"/>
        <v>57.434917749851756</v>
      </c>
      <c r="M55" s="46">
        <f t="shared" si="12"/>
        <v>100</v>
      </c>
      <c r="N55" s="34">
        <f t="shared" si="17"/>
        <v>21.3038236661992</v>
      </c>
      <c r="O55" s="34">
        <f t="shared" si="13"/>
        <v>10.619988021411984</v>
      </c>
      <c r="P55" s="34">
        <f t="shared" si="14"/>
        <v>10.641270562537061</v>
      </c>
      <c r="Q55" s="34">
        <f t="shared" si="7"/>
        <v>78.738741416050956</v>
      </c>
      <c r="R55" s="34">
        <f t="shared" si="15"/>
        <v>10.641270562537061</v>
      </c>
      <c r="S55" s="56">
        <f t="shared" si="8"/>
        <v>89.380011978588016</v>
      </c>
      <c r="V55" s="3"/>
    </row>
    <row r="56" spans="1:22" ht="14">
      <c r="A56" s="6">
        <v>37</v>
      </c>
      <c r="B56" s="55">
        <f t="shared" si="18"/>
        <v>27.739236801696126</v>
      </c>
      <c r="C56" s="55">
        <f t="shared" si="19"/>
        <v>56.557010841854648</v>
      </c>
      <c r="D56" s="55">
        <f t="shared" si="9"/>
        <v>0.87790690799710802</v>
      </c>
      <c r="E56" s="33">
        <f t="shared" si="20"/>
        <v>8.7790690799710802E-2</v>
      </c>
      <c r="F56" s="33">
        <f t="shared" si="21"/>
        <v>0.21947672699927701</v>
      </c>
      <c r="G56" s="33">
        <f t="shared" si="22"/>
        <v>0.57063949019812021</v>
      </c>
      <c r="H56" s="33">
        <f t="shared" si="10"/>
        <v>0.43939240745255259</v>
      </c>
      <c r="I56" s="33">
        <f t="shared" si="16"/>
        <v>21.743216073651752</v>
      </c>
      <c r="J56" s="33">
        <f t="shared" si="11"/>
        <v>0.13124708274556762</v>
      </c>
      <c r="K56" s="33">
        <f t="shared" si="6"/>
        <v>0.21903777354527842</v>
      </c>
      <c r="L56" s="56">
        <f t="shared" si="0"/>
        <v>56.557010841854648</v>
      </c>
      <c r="M56" s="46">
        <f t="shared" si="12"/>
        <v>100</v>
      </c>
      <c r="N56" s="34">
        <f t="shared" si="17"/>
        <v>21.743216073651752</v>
      </c>
      <c r="O56" s="34">
        <f t="shared" si="13"/>
        <v>10.839025794957262</v>
      </c>
      <c r="P56" s="34">
        <f t="shared" si="14"/>
        <v>10.860747289536338</v>
      </c>
      <c r="Q56" s="34">
        <f t="shared" si="7"/>
        <v>78.3002269155064</v>
      </c>
      <c r="R56" s="34">
        <f t="shared" si="15"/>
        <v>10.860747289536338</v>
      </c>
      <c r="S56" s="56">
        <f t="shared" si="8"/>
        <v>89.160974205042734</v>
      </c>
      <c r="V56" s="3"/>
    </row>
    <row r="57" spans="1:22" ht="14">
      <c r="A57" s="6">
        <v>38</v>
      </c>
      <c r="B57" s="55">
        <f t="shared" si="18"/>
        <v>26.794336563407327</v>
      </c>
      <c r="C57" s="55">
        <f t="shared" si="19"/>
        <v>55.692522957846847</v>
      </c>
      <c r="D57" s="55">
        <f t="shared" si="9"/>
        <v>0.86448788400780074</v>
      </c>
      <c r="E57" s="33">
        <f t="shared" si="20"/>
        <v>8.6448788400780074E-2</v>
      </c>
      <c r="F57" s="33">
        <f t="shared" si="21"/>
        <v>0.21612197100195019</v>
      </c>
      <c r="G57" s="33">
        <f t="shared" si="22"/>
        <v>0.56191712460507048</v>
      </c>
      <c r="H57" s="33">
        <f t="shared" si="10"/>
        <v>0.43267618594590429</v>
      </c>
      <c r="I57" s="33">
        <f t="shared" si="16"/>
        <v>22.175892259597656</v>
      </c>
      <c r="J57" s="33">
        <f t="shared" si="11"/>
        <v>0.12924093865916619</v>
      </c>
      <c r="K57" s="33">
        <f t="shared" si="6"/>
        <v>0.21568972705994627</v>
      </c>
      <c r="L57" s="56">
        <f t="shared" si="0"/>
        <v>55.692522957846847</v>
      </c>
      <c r="M57" s="46">
        <f t="shared" si="12"/>
        <v>100</v>
      </c>
      <c r="N57" s="34">
        <f t="shared" si="17"/>
        <v>22.175892259597656</v>
      </c>
      <c r="O57" s="34">
        <f t="shared" si="13"/>
        <v>11.054715522017208</v>
      </c>
      <c r="P57" s="34">
        <f t="shared" si="14"/>
        <v>11.076869260538288</v>
      </c>
      <c r="Q57" s="34">
        <f t="shared" si="7"/>
        <v>77.868415217444507</v>
      </c>
      <c r="R57" s="34">
        <f t="shared" si="15"/>
        <v>11.076869260538288</v>
      </c>
      <c r="S57" s="56">
        <f t="shared" si="8"/>
        <v>88.945284477982796</v>
      </c>
      <c r="V57" s="3"/>
    </row>
    <row r="58" spans="1:22" ht="14">
      <c r="A58" s="6">
        <v>39</v>
      </c>
      <c r="B58" s="55">
        <f t="shared" si="18"/>
        <v>25.881623096034438</v>
      </c>
      <c r="C58" s="55">
        <f t="shared" si="19"/>
        <v>54.841248984731294</v>
      </c>
      <c r="D58" s="55">
        <f t="shared" si="9"/>
        <v>0.85127397311555342</v>
      </c>
      <c r="E58" s="33">
        <f t="shared" si="20"/>
        <v>8.5127397311555345E-2</v>
      </c>
      <c r="F58" s="33">
        <f t="shared" si="21"/>
        <v>0.21281849327888835</v>
      </c>
      <c r="G58" s="33">
        <f t="shared" si="22"/>
        <v>0.55332808252510979</v>
      </c>
      <c r="H58" s="33">
        <f t="shared" si="10"/>
        <v>0.42606262354433455</v>
      </c>
      <c r="I58" s="33">
        <f t="shared" si="16"/>
        <v>22.601954883141993</v>
      </c>
      <c r="J58" s="33">
        <f t="shared" si="11"/>
        <v>0.12726545898077524</v>
      </c>
      <c r="K58" s="33">
        <f t="shared" si="6"/>
        <v>0.21239285629233057</v>
      </c>
      <c r="L58" s="56">
        <f t="shared" si="0"/>
        <v>54.841248984731294</v>
      </c>
      <c r="M58" s="46">
        <f t="shared" si="12"/>
        <v>100</v>
      </c>
      <c r="N58" s="34">
        <f t="shared" si="17"/>
        <v>22.601954883141993</v>
      </c>
      <c r="O58" s="34">
        <f t="shared" si="13"/>
        <v>11.267108378309539</v>
      </c>
      <c r="P58" s="34">
        <f t="shared" si="14"/>
        <v>11.289687753817176</v>
      </c>
      <c r="Q58" s="34">
        <f t="shared" si="7"/>
        <v>77.443203867873279</v>
      </c>
      <c r="R58" s="34">
        <f t="shared" si="15"/>
        <v>11.289687753817176</v>
      </c>
      <c r="S58" s="56">
        <f t="shared" si="8"/>
        <v>88.732891621690456</v>
      </c>
      <c r="V58" s="3"/>
    </row>
    <row r="59" spans="1:22" ht="14">
      <c r="A59" s="6">
        <v>40</v>
      </c>
      <c r="B59" s="55">
        <f t="shared" si="18"/>
        <v>25</v>
      </c>
      <c r="C59" s="55">
        <f t="shared" si="19"/>
        <v>54.002986944615309</v>
      </c>
      <c r="D59" s="55">
        <f t="shared" si="9"/>
        <v>0.83826204011598549</v>
      </c>
      <c r="E59" s="33">
        <f t="shared" si="20"/>
        <v>8.3826204011598557E-2</v>
      </c>
      <c r="F59" s="33">
        <f t="shared" si="21"/>
        <v>0.20956551002899637</v>
      </c>
      <c r="G59" s="33">
        <f t="shared" si="22"/>
        <v>0.54487032607539054</v>
      </c>
      <c r="H59" s="33">
        <f t="shared" si="10"/>
        <v>0.41955015107805071</v>
      </c>
      <c r="I59" s="33">
        <f t="shared" si="16"/>
        <v>23.021505034220045</v>
      </c>
      <c r="J59" s="33">
        <f t="shared" si="11"/>
        <v>0.12532017499733983</v>
      </c>
      <c r="K59" s="33">
        <f t="shared" si="6"/>
        <v>0.2091463790089384</v>
      </c>
      <c r="L59" s="56">
        <f t="shared" si="0"/>
        <v>54.002986944615309</v>
      </c>
      <c r="M59" s="46">
        <f t="shared" si="12"/>
        <v>100</v>
      </c>
      <c r="N59" s="34">
        <f t="shared" si="17"/>
        <v>23.021505034220045</v>
      </c>
      <c r="O59" s="34">
        <f t="shared" si="13"/>
        <v>11.476254757318477</v>
      </c>
      <c r="P59" s="34">
        <f t="shared" si="14"/>
        <v>11.499253263846173</v>
      </c>
      <c r="Q59" s="34">
        <f t="shared" si="7"/>
        <v>77.024491978835357</v>
      </c>
      <c r="R59" s="34">
        <f t="shared" si="15"/>
        <v>11.499253263846173</v>
      </c>
      <c r="S59" s="56">
        <f t="shared" si="8"/>
        <v>88.523745242681528</v>
      </c>
      <c r="V59" s="3"/>
    </row>
    <row r="60" spans="1:22" ht="14">
      <c r="A60" s="6">
        <v>41</v>
      </c>
      <c r="B60" s="55">
        <f t="shared" si="18"/>
        <v>24.148408223121145</v>
      </c>
      <c r="C60" s="55">
        <f t="shared" si="19"/>
        <v>53.177537946888187</v>
      </c>
      <c r="D60" s="55">
        <f t="shared" si="9"/>
        <v>0.82544899772712199</v>
      </c>
      <c r="E60" s="33">
        <f t="shared" si="20"/>
        <v>8.2544899772712205E-2</v>
      </c>
      <c r="F60" s="33">
        <f t="shared" si="21"/>
        <v>0.2063622494317805</v>
      </c>
      <c r="G60" s="33">
        <f t="shared" si="22"/>
        <v>0.53654184852262932</v>
      </c>
      <c r="H60" s="33">
        <f t="shared" si="10"/>
        <v>0.41313722336242459</v>
      </c>
      <c r="I60" s="33">
        <f t="shared" si="16"/>
        <v>23.434642257582471</v>
      </c>
      <c r="J60" s="33">
        <f t="shared" si="11"/>
        <v>0.12340462516020473</v>
      </c>
      <c r="K60" s="33">
        <f t="shared" si="6"/>
        <v>0.20594952493291693</v>
      </c>
      <c r="L60" s="56">
        <f t="shared" si="0"/>
        <v>53.177537946888187</v>
      </c>
      <c r="M60" s="46">
        <f t="shared" si="12"/>
        <v>100</v>
      </c>
      <c r="N60" s="34">
        <f t="shared" si="17"/>
        <v>23.434642257582471</v>
      </c>
      <c r="O60" s="34">
        <f t="shared" si="13"/>
        <v>11.682204282251394</v>
      </c>
      <c r="P60" s="34">
        <f t="shared" si="14"/>
        <v>11.705615513277953</v>
      </c>
      <c r="Q60" s="34">
        <f t="shared" si="7"/>
        <v>76.612180204470661</v>
      </c>
      <c r="R60" s="34">
        <f t="shared" si="15"/>
        <v>11.705615513277953</v>
      </c>
      <c r="S60" s="56">
        <f t="shared" si="8"/>
        <v>88.317795717748609</v>
      </c>
      <c r="V60" s="3"/>
    </row>
    <row r="61" spans="1:22" ht="14">
      <c r="A61" s="6">
        <v>42</v>
      </c>
      <c r="B61" s="55">
        <f t="shared" si="18"/>
        <v>23.325824788420185</v>
      </c>
      <c r="C61" s="55">
        <f t="shared" si="19"/>
        <v>52.364706141031334</v>
      </c>
      <c r="D61" s="55">
        <f t="shared" si="9"/>
        <v>0.81283180585685244</v>
      </c>
      <c r="E61" s="33">
        <f t="shared" si="20"/>
        <v>8.1283180585685247E-2</v>
      </c>
      <c r="F61" s="33">
        <f t="shared" si="21"/>
        <v>0.20320795146421311</v>
      </c>
      <c r="G61" s="33">
        <f t="shared" si="22"/>
        <v>0.52834067380695415</v>
      </c>
      <c r="H61" s="33">
        <f t="shared" si="10"/>
        <v>0.40682231883135472</v>
      </c>
      <c r="I61" s="33">
        <f t="shared" si="16"/>
        <v>23.841464576413827</v>
      </c>
      <c r="J61" s="33">
        <f t="shared" si="11"/>
        <v>0.12151835497559943</v>
      </c>
      <c r="K61" s="33">
        <f t="shared" si="6"/>
        <v>0.20280153556128466</v>
      </c>
      <c r="L61" s="56">
        <f t="shared" si="0"/>
        <v>52.364706141031334</v>
      </c>
      <c r="M61" s="46">
        <f t="shared" si="12"/>
        <v>100</v>
      </c>
      <c r="N61" s="34">
        <f t="shared" si="17"/>
        <v>23.841464576413827</v>
      </c>
      <c r="O61" s="34">
        <f t="shared" si="13"/>
        <v>11.885005817812679</v>
      </c>
      <c r="P61" s="34">
        <f t="shared" si="14"/>
        <v>11.908823464742166</v>
      </c>
      <c r="Q61" s="34">
        <f t="shared" si="7"/>
        <v>76.206170717445161</v>
      </c>
      <c r="R61" s="34">
        <f t="shared" si="15"/>
        <v>11.908823464742166</v>
      </c>
      <c r="S61" s="56">
        <f t="shared" si="8"/>
        <v>88.114994182187331</v>
      </c>
      <c r="V61" s="3"/>
    </row>
    <row r="62" spans="1:22" ht="14">
      <c r="A62" s="6">
        <v>43</v>
      </c>
      <c r="B62" s="55">
        <f t="shared" si="18"/>
        <v>22.531261565270757</v>
      </c>
      <c r="C62" s="55">
        <f t="shared" si="19"/>
        <v>51.564298670149768</v>
      </c>
      <c r="D62" s="55">
        <f t="shared" si="9"/>
        <v>0.8004074708815665</v>
      </c>
      <c r="E62" s="33">
        <f t="shared" si="20"/>
        <v>8.0040747088156658E-2</v>
      </c>
      <c r="F62" s="33">
        <f t="shared" si="21"/>
        <v>0.20010186772039162</v>
      </c>
      <c r="G62" s="33">
        <f t="shared" si="22"/>
        <v>0.5202648560730182</v>
      </c>
      <c r="H62" s="33">
        <f t="shared" si="10"/>
        <v>0.400603939176224</v>
      </c>
      <c r="I62" s="33">
        <f t="shared" si="16"/>
        <v>24.242068515590052</v>
      </c>
      <c r="J62" s="33">
        <f t="shared" si="11"/>
        <v>0.1196609168967942</v>
      </c>
      <c r="K62" s="33">
        <f t="shared" si="6"/>
        <v>0.19970166398495087</v>
      </c>
      <c r="L62" s="56">
        <f t="shared" si="0"/>
        <v>51.564298670149768</v>
      </c>
      <c r="M62" s="46">
        <f t="shared" si="12"/>
        <v>100</v>
      </c>
      <c r="N62" s="34">
        <f t="shared" si="17"/>
        <v>24.242068515590052</v>
      </c>
      <c r="O62" s="34">
        <f t="shared" si="13"/>
        <v>12.084707481797631</v>
      </c>
      <c r="P62" s="34">
        <f t="shared" si="14"/>
        <v>12.108925332462558</v>
      </c>
      <c r="Q62" s="34">
        <f t="shared" si="7"/>
        <v>75.806367185739816</v>
      </c>
      <c r="R62" s="34">
        <f t="shared" si="15"/>
        <v>12.108925332462558</v>
      </c>
      <c r="S62" s="56">
        <f t="shared" si="8"/>
        <v>87.915292518202378</v>
      </c>
      <c r="V62" s="3"/>
    </row>
    <row r="63" spans="1:22" ht="14">
      <c r="A63" s="6">
        <v>44</v>
      </c>
      <c r="B63" s="55">
        <f t="shared" si="18"/>
        <v>21.763764082403103</v>
      </c>
      <c r="C63" s="55">
        <f t="shared" si="19"/>
        <v>50.776125625213751</v>
      </c>
      <c r="D63" s="55">
        <f t="shared" si="9"/>
        <v>0.78817304493601625</v>
      </c>
      <c r="E63" s="33">
        <f t="shared" si="20"/>
        <v>7.8817304493601636E-2</v>
      </c>
      <c r="F63" s="33">
        <f t="shared" si="21"/>
        <v>0.19704326123400406</v>
      </c>
      <c r="G63" s="33">
        <f t="shared" si="22"/>
        <v>0.51231247920841061</v>
      </c>
      <c r="H63" s="33">
        <f t="shared" si="10"/>
        <v>0.39448060899047616</v>
      </c>
      <c r="I63" s="33">
        <f t="shared" si="16"/>
        <v>24.636549124580529</v>
      </c>
      <c r="J63" s="33">
        <f t="shared" si="11"/>
        <v>0.11783187021793445</v>
      </c>
      <c r="K63" s="33">
        <f t="shared" si="6"/>
        <v>0.19664917471153609</v>
      </c>
      <c r="L63" s="56">
        <f t="shared" si="0"/>
        <v>50.776125625213751</v>
      </c>
      <c r="M63" s="46">
        <f t="shared" si="12"/>
        <v>100</v>
      </c>
      <c r="N63" s="34">
        <f t="shared" si="17"/>
        <v>24.636549124580529</v>
      </c>
      <c r="O63" s="34">
        <f t="shared" si="13"/>
        <v>12.281356656509168</v>
      </c>
      <c r="P63" s="34">
        <f t="shared" si="14"/>
        <v>12.305968593696562</v>
      </c>
      <c r="Q63" s="34">
        <f t="shared" si="7"/>
        <v>75.412674749794277</v>
      </c>
      <c r="R63" s="34">
        <f t="shared" si="15"/>
        <v>12.305968593696562</v>
      </c>
      <c r="S63" s="56">
        <f t="shared" si="8"/>
        <v>87.718643343490839</v>
      </c>
      <c r="V63" s="3"/>
    </row>
    <row r="64" spans="1:22" ht="14">
      <c r="A64" s="6">
        <v>45</v>
      </c>
      <c r="B64" s="55">
        <f t="shared" si="18"/>
        <v>21.022410381342866</v>
      </c>
      <c r="C64" s="55">
        <f t="shared" si="19"/>
        <v>50</v>
      </c>
      <c r="D64" s="55">
        <f t="shared" si="9"/>
        <v>0.77612562521375139</v>
      </c>
      <c r="E64" s="33">
        <f t="shared" si="20"/>
        <v>7.7612562521375147E-2</v>
      </c>
      <c r="F64" s="33">
        <f t="shared" si="21"/>
        <v>0.19403140630343785</v>
      </c>
      <c r="G64" s="33">
        <f t="shared" si="22"/>
        <v>0.50448165638893838</v>
      </c>
      <c r="H64" s="33">
        <f t="shared" si="10"/>
        <v>0.38845087541948259</v>
      </c>
      <c r="I64" s="33">
        <f t="shared" si="16"/>
        <v>25.025000000000013</v>
      </c>
      <c r="J64" s="33">
        <f t="shared" si="11"/>
        <v>0.11603078096945579</v>
      </c>
      <c r="K64" s="33">
        <f t="shared" si="6"/>
        <v>0.19364334349083095</v>
      </c>
      <c r="L64" s="56">
        <f t="shared" si="0"/>
        <v>50</v>
      </c>
      <c r="M64" s="46">
        <f t="shared" si="12"/>
        <v>100</v>
      </c>
      <c r="N64" s="34">
        <f t="shared" si="17"/>
        <v>25.025000000000013</v>
      </c>
      <c r="O64" s="34">
        <f t="shared" si="13"/>
        <v>12.474999999999998</v>
      </c>
      <c r="P64" s="34">
        <f t="shared" si="14"/>
        <v>12.5</v>
      </c>
      <c r="Q64" s="34">
        <f t="shared" si="7"/>
        <v>75.025000000000006</v>
      </c>
      <c r="R64" s="34">
        <f t="shared" si="15"/>
        <v>12.5</v>
      </c>
      <c r="S64" s="56">
        <f t="shared" si="8"/>
        <v>87.525000000000006</v>
      </c>
      <c r="V64" s="3"/>
    </row>
    <row r="65" spans="1:22" ht="14">
      <c r="A65" s="6">
        <v>46</v>
      </c>
      <c r="B65" s="55">
        <f t="shared" si="18"/>
        <v>20.306309908905892</v>
      </c>
      <c r="C65" s="55">
        <f t="shared" si="19"/>
        <v>49.235737646721567</v>
      </c>
      <c r="D65" s="55">
        <f t="shared" si="9"/>
        <v>0.76426235327843273</v>
      </c>
      <c r="E65" s="33">
        <f t="shared" si="20"/>
        <v>7.6426235327843275E-2</v>
      </c>
      <c r="F65" s="33">
        <f t="shared" si="21"/>
        <v>0.19106558831960818</v>
      </c>
      <c r="G65" s="33">
        <f t="shared" si="22"/>
        <v>0.49677052963098128</v>
      </c>
      <c r="H65" s="33">
        <f t="shared" si="10"/>
        <v>0.38251330781585557</v>
      </c>
      <c r="I65" s="33">
        <f t="shared" si="16"/>
        <v>25.407513307815869</v>
      </c>
      <c r="J65" s="33">
        <f t="shared" si="11"/>
        <v>0.11425722181512571</v>
      </c>
      <c r="K65" s="33">
        <f t="shared" si="6"/>
        <v>0.19068345714296897</v>
      </c>
      <c r="L65" s="56">
        <f t="shared" si="0"/>
        <v>49.235737646721567</v>
      </c>
      <c r="M65" s="46">
        <f t="shared" si="12"/>
        <v>100</v>
      </c>
      <c r="N65" s="34">
        <f t="shared" si="17"/>
        <v>25.407513307815869</v>
      </c>
      <c r="O65" s="34">
        <f t="shared" si="13"/>
        <v>12.665683457142967</v>
      </c>
      <c r="P65" s="34">
        <f t="shared" si="14"/>
        <v>12.691065588319608</v>
      </c>
      <c r="Q65" s="34">
        <f t="shared" si="7"/>
        <v>74.643250954537436</v>
      </c>
      <c r="R65" s="34">
        <f t="shared" si="15"/>
        <v>12.691065588319608</v>
      </c>
      <c r="S65" s="56">
        <f t="shared" si="8"/>
        <v>87.334316542857039</v>
      </c>
      <c r="V65" s="3"/>
    </row>
    <row r="66" spans="1:22" ht="14">
      <c r="A66" s="6">
        <v>47</v>
      </c>
      <c r="B66" s="55">
        <f t="shared" si="18"/>
        <v>19.614602447418768</v>
      </c>
      <c r="C66" s="55">
        <f t="shared" si="19"/>
        <v>48.483157232335898</v>
      </c>
      <c r="D66" s="55">
        <f t="shared" si="9"/>
        <v>0.75258041438566892</v>
      </c>
      <c r="E66" s="33">
        <f t="shared" si="20"/>
        <v>7.5258041438566903E-2</v>
      </c>
      <c r="F66" s="33">
        <f t="shared" si="21"/>
        <v>0.18814510359641723</v>
      </c>
      <c r="G66" s="33">
        <f t="shared" si="22"/>
        <v>0.48917726935068484</v>
      </c>
      <c r="H66" s="33">
        <f t="shared" si="10"/>
        <v>0.37666649740002733</v>
      </c>
      <c r="I66" s="33">
        <f t="shared" si="16"/>
        <v>25.784179805215896</v>
      </c>
      <c r="J66" s="33">
        <f t="shared" si="11"/>
        <v>0.11251077195065751</v>
      </c>
      <c r="K66" s="33">
        <f t="shared" si="6"/>
        <v>0.18776881338922441</v>
      </c>
      <c r="L66" s="56">
        <f t="shared" si="0"/>
        <v>48.483157232335898</v>
      </c>
      <c r="M66" s="46">
        <f t="shared" si="12"/>
        <v>100</v>
      </c>
      <c r="N66" s="34">
        <f t="shared" si="17"/>
        <v>25.784179805215896</v>
      </c>
      <c r="O66" s="34">
        <f t="shared" si="13"/>
        <v>12.853452270532191</v>
      </c>
      <c r="P66" s="34">
        <f t="shared" si="14"/>
        <v>12.879210691916025</v>
      </c>
      <c r="Q66" s="34">
        <f t="shared" si="7"/>
        <v>74.267337037551798</v>
      </c>
      <c r="R66" s="34">
        <f t="shared" si="15"/>
        <v>12.879210691916025</v>
      </c>
      <c r="S66" s="56">
        <f t="shared" si="8"/>
        <v>87.146547729467827</v>
      </c>
      <c r="V66" s="3"/>
    </row>
    <row r="67" spans="1:22" ht="14">
      <c r="A67" s="6">
        <v>48</v>
      </c>
      <c r="B67" s="55">
        <f t="shared" si="18"/>
        <v>18.946457081379975</v>
      </c>
      <c r="C67" s="55">
        <f t="shared" si="19"/>
        <v>47.742080195520828</v>
      </c>
      <c r="D67" s="55">
        <f t="shared" si="9"/>
        <v>0.74107703681507076</v>
      </c>
      <c r="E67" s="33">
        <f t="shared" si="20"/>
        <v>7.4107703681507084E-2</v>
      </c>
      <c r="F67" s="33">
        <f t="shared" si="21"/>
        <v>0.18526925920376769</v>
      </c>
      <c r="G67" s="33">
        <f t="shared" si="22"/>
        <v>0.48170007392979602</v>
      </c>
      <c r="H67" s="33">
        <f t="shared" si="10"/>
        <v>0.37090905692594295</v>
      </c>
      <c r="I67" s="33">
        <f t="shared" si="16"/>
        <v>26.155088862141838</v>
      </c>
      <c r="J67" s="33">
        <f t="shared" si="11"/>
        <v>0.11079101700385308</v>
      </c>
      <c r="K67" s="33">
        <f t="shared" si="6"/>
        <v>0.18489872068536017</v>
      </c>
      <c r="L67" s="56">
        <f t="shared" si="0"/>
        <v>47.742080195520828</v>
      </c>
      <c r="M67" s="46">
        <f t="shared" si="12"/>
        <v>100</v>
      </c>
      <c r="N67" s="34">
        <f t="shared" si="17"/>
        <v>26.155088862141838</v>
      </c>
      <c r="O67" s="34">
        <f t="shared" si="13"/>
        <v>13.038350991217552</v>
      </c>
      <c r="P67" s="34">
        <f t="shared" si="14"/>
        <v>13.064479951119793</v>
      </c>
      <c r="Q67" s="34">
        <f t="shared" si="7"/>
        <v>73.897169057662666</v>
      </c>
      <c r="R67" s="34">
        <f t="shared" si="15"/>
        <v>13.064479951119793</v>
      </c>
      <c r="S67" s="56">
        <f t="shared" si="8"/>
        <v>86.961649008782459</v>
      </c>
      <c r="V67" s="3"/>
    </row>
    <row r="68" spans="1:22" ht="14">
      <c r="A68" s="6">
        <v>49</v>
      </c>
      <c r="B68" s="55">
        <f t="shared" si="18"/>
        <v>18.301071199320319</v>
      </c>
      <c r="C68" s="55">
        <f t="shared" si="19"/>
        <v>47.012330704308098</v>
      </c>
      <c r="D68" s="55">
        <f t="shared" si="9"/>
        <v>0.72974949121272914</v>
      </c>
      <c r="E68" s="33">
        <f t="shared" si="20"/>
        <v>7.297494912127292E-2</v>
      </c>
      <c r="F68" s="33">
        <f t="shared" si="21"/>
        <v>0.18243737280318228</v>
      </c>
      <c r="G68" s="33">
        <f t="shared" si="22"/>
        <v>0.47433716928827396</v>
      </c>
      <c r="H68" s="33">
        <f t="shared" si="10"/>
        <v>0.36523962035197094</v>
      </c>
      <c r="I68" s="33">
        <f t="shared" si="16"/>
        <v>26.520328482493809</v>
      </c>
      <c r="J68" s="33">
        <f t="shared" si="11"/>
        <v>0.10909754893630302</v>
      </c>
      <c r="K68" s="33">
        <f t="shared" si="6"/>
        <v>0.18207249805757594</v>
      </c>
      <c r="L68" s="56">
        <f t="shared" si="0"/>
        <v>47.012330704308098</v>
      </c>
      <c r="M68" s="46">
        <f t="shared" si="12"/>
        <v>100</v>
      </c>
      <c r="N68" s="34">
        <f t="shared" si="17"/>
        <v>26.520328482493809</v>
      </c>
      <c r="O68" s="34">
        <f t="shared" si="13"/>
        <v>13.220423489275127</v>
      </c>
      <c r="P68" s="34">
        <f t="shared" si="14"/>
        <v>13.246917323922975</v>
      </c>
      <c r="Q68" s="34">
        <f t="shared" si="7"/>
        <v>73.532659186801908</v>
      </c>
      <c r="R68" s="34">
        <f t="shared" si="15"/>
        <v>13.246917323922975</v>
      </c>
      <c r="S68" s="56">
        <f t="shared" si="8"/>
        <v>86.77957651072488</v>
      </c>
      <c r="V68" s="3"/>
    </row>
    <row r="69" spans="1:22" ht="14">
      <c r="A69" s="6">
        <v>50</v>
      </c>
      <c r="B69" s="55">
        <f t="shared" si="18"/>
        <v>17.677669529663689</v>
      </c>
      <c r="C69" s="55">
        <f t="shared" si="19"/>
        <v>46.293735614364522</v>
      </c>
      <c r="D69" s="55">
        <f t="shared" si="9"/>
        <v>0.71859508994357668</v>
      </c>
      <c r="E69" s="33">
        <f t="shared" si="20"/>
        <v>7.1859508994357668E-2</v>
      </c>
      <c r="F69" s="33">
        <f t="shared" si="21"/>
        <v>0.17964877248589417</v>
      </c>
      <c r="G69" s="33">
        <f t="shared" si="22"/>
        <v>0.46708680846332484</v>
      </c>
      <c r="H69" s="33">
        <f t="shared" si="10"/>
        <v>0.35965684251676011</v>
      </c>
      <c r="I69" s="33">
        <f t="shared" si="16"/>
        <v>26.879985325010569</v>
      </c>
      <c r="J69" s="33">
        <f t="shared" si="11"/>
        <v>0.10742996594656473</v>
      </c>
      <c r="K69" s="33">
        <f t="shared" si="6"/>
        <v>0.1792894749409224</v>
      </c>
      <c r="L69" s="56">
        <f t="shared" si="0"/>
        <v>46.293735614364522</v>
      </c>
      <c r="M69" s="46">
        <f t="shared" si="12"/>
        <v>100</v>
      </c>
      <c r="N69" s="34">
        <f t="shared" si="17"/>
        <v>26.879985325010569</v>
      </c>
      <c r="O69" s="34">
        <f t="shared" si="13"/>
        <v>13.39971296421605</v>
      </c>
      <c r="P69" s="34">
        <f t="shared" si="14"/>
        <v>13.42656609640887</v>
      </c>
      <c r="Q69" s="34">
        <f t="shared" si="7"/>
        <v>73.173720939375087</v>
      </c>
      <c r="R69" s="34">
        <f t="shared" si="15"/>
        <v>13.42656609640887</v>
      </c>
      <c r="S69" s="56">
        <f t="shared" si="8"/>
        <v>86.600287035783964</v>
      </c>
      <c r="V69" s="3"/>
    </row>
    <row r="70" spans="1:22" ht="14">
      <c r="A70" s="6">
        <v>51</v>
      </c>
      <c r="B70" s="55">
        <f t="shared" si="18"/>
        <v>17.07550320942995</v>
      </c>
      <c r="C70" s="55">
        <f t="shared" si="19"/>
        <v>45.586124427910846</v>
      </c>
      <c r="D70" s="55">
        <f t="shared" si="9"/>
        <v>0.7076111864536756</v>
      </c>
      <c r="E70" s="33">
        <f t="shared" si="20"/>
        <v>7.0761118645367563E-2</v>
      </c>
      <c r="F70" s="33">
        <f t="shared" si="21"/>
        <v>0.1769027966134189</v>
      </c>
      <c r="G70" s="33">
        <f t="shared" si="22"/>
        <v>0.45994727119488915</v>
      </c>
      <c r="H70" s="33">
        <f t="shared" si="10"/>
        <v>0.35415939882006464</v>
      </c>
      <c r="I70" s="33">
        <f t="shared" si="16"/>
        <v>27.234144723830635</v>
      </c>
      <c r="J70" s="33">
        <f t="shared" si="11"/>
        <v>0.10578787237482451</v>
      </c>
      <c r="K70" s="33">
        <f t="shared" si="6"/>
        <v>0.17654899102019206</v>
      </c>
      <c r="L70" s="56">
        <f t="shared" si="0"/>
        <v>45.586124427910846</v>
      </c>
      <c r="M70" s="46">
        <f t="shared" si="12"/>
        <v>100</v>
      </c>
      <c r="N70" s="34">
        <f t="shared" si="17"/>
        <v>27.234144723830635</v>
      </c>
      <c r="O70" s="34">
        <f t="shared" si="13"/>
        <v>13.576261955236243</v>
      </c>
      <c r="P70" s="34">
        <f t="shared" si="14"/>
        <v>13.603468893022288</v>
      </c>
      <c r="Q70" s="34">
        <f t="shared" si="7"/>
        <v>72.820269151741485</v>
      </c>
      <c r="R70" s="34">
        <f t="shared" si="15"/>
        <v>13.603468893022288</v>
      </c>
      <c r="S70" s="56">
        <f t="shared" si="8"/>
        <v>86.42373804476378</v>
      </c>
      <c r="V70" s="3"/>
    </row>
    <row r="71" spans="1:22" ht="14">
      <c r="A71" s="6">
        <v>52</v>
      </c>
      <c r="B71" s="55">
        <f t="shared" si="18"/>
        <v>16.493848884661176</v>
      </c>
      <c r="C71" s="55">
        <f t="shared" si="19"/>
        <v>44.889329253268464</v>
      </c>
      <c r="D71" s="55">
        <f t="shared" si="9"/>
        <v>0.69679517464238216</v>
      </c>
      <c r="E71" s="33">
        <f t="shared" si="20"/>
        <v>6.9679517464238214E-2</v>
      </c>
      <c r="F71" s="33">
        <f t="shared" si="21"/>
        <v>0.17419879366059554</v>
      </c>
      <c r="G71" s="33">
        <f t="shared" si="22"/>
        <v>0.4529168635175484</v>
      </c>
      <c r="H71" s="33">
        <f t="shared" si="10"/>
        <v>0.34874598490851227</v>
      </c>
      <c r="I71" s="33">
        <f t="shared" si="16"/>
        <v>27.582890708739146</v>
      </c>
      <c r="J71" s="33">
        <f t="shared" si="11"/>
        <v>0.10417087860903612</v>
      </c>
      <c r="K71" s="33">
        <f t="shared" si="6"/>
        <v>0.17385039607327435</v>
      </c>
      <c r="L71" s="56">
        <f t="shared" si="0"/>
        <v>44.889329253268464</v>
      </c>
      <c r="M71" s="46">
        <f t="shared" si="12"/>
        <v>100</v>
      </c>
      <c r="N71" s="34">
        <f t="shared" si="17"/>
        <v>27.582890708739146</v>
      </c>
      <c r="O71" s="34">
        <f t="shared" si="13"/>
        <v>13.750112351309516</v>
      </c>
      <c r="P71" s="34">
        <f t="shared" si="14"/>
        <v>13.777667686682884</v>
      </c>
      <c r="Q71" s="34">
        <f t="shared" si="7"/>
        <v>72.472219962007614</v>
      </c>
      <c r="R71" s="34">
        <f t="shared" si="15"/>
        <v>13.777667686682884</v>
      </c>
      <c r="S71" s="56">
        <f t="shared" si="8"/>
        <v>86.249887648690503</v>
      </c>
      <c r="V71" s="3"/>
    </row>
    <row r="72" spans="1:22" ht="14">
      <c r="A72" s="6">
        <v>53</v>
      </c>
      <c r="B72" s="55">
        <f t="shared" si="18"/>
        <v>15.93200784149078</v>
      </c>
      <c r="C72" s="55">
        <f t="shared" si="19"/>
        <v>44.203184765024588</v>
      </c>
      <c r="D72" s="55">
        <f t="shared" si="9"/>
        <v>0.68614448824387608</v>
      </c>
      <c r="E72" s="33">
        <f t="shared" si="20"/>
        <v>6.8614448824387608E-2</v>
      </c>
      <c r="F72" s="33">
        <f t="shared" si="21"/>
        <v>0.17153612206096902</v>
      </c>
      <c r="G72" s="33">
        <f t="shared" si="22"/>
        <v>0.44599391735851945</v>
      </c>
      <c r="H72" s="33">
        <f t="shared" si="10"/>
        <v>0.34341531636605999</v>
      </c>
      <c r="I72" s="33">
        <f t="shared" si="16"/>
        <v>27.926306025105205</v>
      </c>
      <c r="J72" s="33">
        <f t="shared" si="11"/>
        <v>0.10257860099245947</v>
      </c>
      <c r="K72" s="33">
        <f t="shared" si="6"/>
        <v>0.17119304981684708</v>
      </c>
      <c r="L72" s="56">
        <f t="shared" si="0"/>
        <v>44.203184765024588</v>
      </c>
      <c r="M72" s="46">
        <f t="shared" si="12"/>
        <v>100</v>
      </c>
      <c r="N72" s="34">
        <f t="shared" si="17"/>
        <v>27.926306025105205</v>
      </c>
      <c r="O72" s="34">
        <f t="shared" si="13"/>
        <v>13.921305401126363</v>
      </c>
      <c r="P72" s="34">
        <f t="shared" si="14"/>
        <v>13.949203808743853</v>
      </c>
      <c r="Q72" s="34">
        <f t="shared" si="7"/>
        <v>72.129490790129793</v>
      </c>
      <c r="R72" s="34">
        <f t="shared" si="15"/>
        <v>13.949203808743853</v>
      </c>
      <c r="S72" s="56">
        <f t="shared" si="8"/>
        <v>86.078694598873653</v>
      </c>
      <c r="V72" s="3"/>
    </row>
    <row r="73" spans="1:22" ht="14">
      <c r="A73" s="6">
        <v>54</v>
      </c>
      <c r="B73" s="55">
        <f t="shared" si="18"/>
        <v>15.389305166811454</v>
      </c>
      <c r="C73" s="55">
        <f t="shared" si="19"/>
        <v>43.527528164806206</v>
      </c>
      <c r="D73" s="55">
        <f t="shared" si="9"/>
        <v>0.6756566002183817</v>
      </c>
      <c r="E73" s="33">
        <f t="shared" si="20"/>
        <v>6.756566002183817E-2</v>
      </c>
      <c r="F73" s="33">
        <f t="shared" si="21"/>
        <v>0.16891415005459542</v>
      </c>
      <c r="G73" s="33">
        <f t="shared" si="22"/>
        <v>0.4391767901419481</v>
      </c>
      <c r="H73" s="33">
        <f t="shared" si="10"/>
        <v>0.33816612840930005</v>
      </c>
      <c r="I73" s="33">
        <f t="shared" si="16"/>
        <v>28.264472153514504</v>
      </c>
      <c r="J73" s="33">
        <f t="shared" si="11"/>
        <v>0.10101066173264805</v>
      </c>
      <c r="K73" s="33">
        <f t="shared" si="6"/>
        <v>0.16857632175448622</v>
      </c>
      <c r="L73" s="56">
        <f t="shared" si="0"/>
        <v>43.527528164806206</v>
      </c>
      <c r="M73" s="46">
        <f t="shared" si="12"/>
        <v>100</v>
      </c>
      <c r="N73" s="34">
        <f t="shared" si="17"/>
        <v>28.264472153514504</v>
      </c>
      <c r="O73" s="34">
        <f t="shared" si="13"/>
        <v>14.089881722880849</v>
      </c>
      <c r="P73" s="34">
        <f t="shared" si="14"/>
        <v>14.118117958798448</v>
      </c>
      <c r="Q73" s="34">
        <f t="shared" si="7"/>
        <v>71.792000318320703</v>
      </c>
      <c r="R73" s="34">
        <f t="shared" si="15"/>
        <v>14.118117958798448</v>
      </c>
      <c r="S73" s="56">
        <f t="shared" si="8"/>
        <v>85.910118277119153</v>
      </c>
      <c r="V73" s="3"/>
    </row>
    <row r="74" spans="1:22" ht="14">
      <c r="A74" s="6">
        <v>55</v>
      </c>
      <c r="B74" s="55">
        <f t="shared" si="18"/>
        <v>14.865088937534013</v>
      </c>
      <c r="C74" s="55">
        <f t="shared" si="19"/>
        <v>42.862199142653637</v>
      </c>
      <c r="D74" s="55">
        <f t="shared" si="9"/>
        <v>0.66532902215256939</v>
      </c>
      <c r="E74" s="33">
        <f t="shared" si="20"/>
        <v>6.6532902215256942E-2</v>
      </c>
      <c r="F74" s="33">
        <f t="shared" si="21"/>
        <v>0.16633225553814235</v>
      </c>
      <c r="G74" s="33">
        <f t="shared" si="22"/>
        <v>0.43246386439917012</v>
      </c>
      <c r="H74" s="33">
        <f t="shared" si="10"/>
        <v>0.33299717558736097</v>
      </c>
      <c r="I74" s="33">
        <f t="shared" si="16"/>
        <v>28.597469329101866</v>
      </c>
      <c r="J74" s="33">
        <f t="shared" si="11"/>
        <v>9.9466688811809145E-2</v>
      </c>
      <c r="K74" s="33">
        <f t="shared" si="6"/>
        <v>0.16599959102706607</v>
      </c>
      <c r="L74" s="56">
        <f t="shared" si="0"/>
        <v>42.862199142653637</v>
      </c>
      <c r="M74" s="46">
        <f t="shared" si="12"/>
        <v>100</v>
      </c>
      <c r="N74" s="34">
        <f t="shared" si="17"/>
        <v>28.597469329101866</v>
      </c>
      <c r="O74" s="34">
        <f t="shared" si="13"/>
        <v>14.255881313907915</v>
      </c>
      <c r="P74" s="34">
        <f t="shared" si="14"/>
        <v>14.284450214336591</v>
      </c>
      <c r="Q74" s="34">
        <f t="shared" si="7"/>
        <v>71.459668471755506</v>
      </c>
      <c r="R74" s="34">
        <f t="shared" si="15"/>
        <v>14.284450214336591</v>
      </c>
      <c r="S74" s="56">
        <f t="shared" si="8"/>
        <v>85.744118686092094</v>
      </c>
      <c r="V74" s="3"/>
    </row>
    <row r="75" spans="1:22" ht="14">
      <c r="A75" s="6">
        <v>56</v>
      </c>
      <c r="B75" s="55">
        <f t="shared" si="18"/>
        <v>14.358729437462941</v>
      </c>
      <c r="C75" s="55">
        <f t="shared" si="19"/>
        <v>42.207039838984571</v>
      </c>
      <c r="D75" s="55">
        <f t="shared" si="9"/>
        <v>0.65515930366906616</v>
      </c>
      <c r="E75" s="33">
        <f t="shared" si="20"/>
        <v>6.5515930366906616E-2</v>
      </c>
      <c r="F75" s="33">
        <f t="shared" si="21"/>
        <v>0.16378982591726654</v>
      </c>
      <c r="G75" s="33">
        <f t="shared" si="22"/>
        <v>0.42585354738489301</v>
      </c>
      <c r="H75" s="33">
        <f t="shared" si="10"/>
        <v>0.32790723148636763</v>
      </c>
      <c r="I75" s="33">
        <f t="shared" si="16"/>
        <v>28.925376560588234</v>
      </c>
      <c r="J75" s="33">
        <f t="shared" si="11"/>
        <v>9.7946315898525371E-2</v>
      </c>
      <c r="K75" s="33">
        <f t="shared" si="6"/>
        <v>0.16346224626543199</v>
      </c>
      <c r="L75" s="56">
        <f t="shared" si="0"/>
        <v>42.207039838984571</v>
      </c>
      <c r="M75" s="46">
        <f t="shared" si="12"/>
        <v>100</v>
      </c>
      <c r="N75" s="34">
        <f t="shared" si="17"/>
        <v>28.925376560588234</v>
      </c>
      <c r="O75" s="34">
        <f t="shared" si="13"/>
        <v>14.419343560173347</v>
      </c>
      <c r="P75" s="34">
        <f t="shared" si="14"/>
        <v>14.448240040253857</v>
      </c>
      <c r="Q75" s="34">
        <f t="shared" si="7"/>
        <v>71.132416399572804</v>
      </c>
      <c r="R75" s="34">
        <f t="shared" si="15"/>
        <v>14.448240040253857</v>
      </c>
      <c r="S75" s="56">
        <f t="shared" si="8"/>
        <v>85.580656439826669</v>
      </c>
      <c r="V75" s="3"/>
    </row>
    <row r="76" spans="1:22" ht="14">
      <c r="A76" s="6">
        <v>57</v>
      </c>
      <c r="B76" s="55">
        <f t="shared" si="18"/>
        <v>13.869618400848063</v>
      </c>
      <c r="C76" s="55">
        <f t="shared" si="19"/>
        <v>41.561894807139389</v>
      </c>
      <c r="D76" s="55">
        <f t="shared" si="9"/>
        <v>0.6451450318451819</v>
      </c>
      <c r="E76" s="33">
        <f t="shared" si="20"/>
        <v>6.4514503184518193E-2</v>
      </c>
      <c r="F76" s="33">
        <f t="shared" si="21"/>
        <v>0.16128625796129548</v>
      </c>
      <c r="G76" s="33">
        <f t="shared" si="22"/>
        <v>0.41934427069936825</v>
      </c>
      <c r="H76" s="33">
        <f t="shared" si="10"/>
        <v>0.32289508843851356</v>
      </c>
      <c r="I76" s="33">
        <f t="shared" si="16"/>
        <v>29.248271649026748</v>
      </c>
      <c r="J76" s="33">
        <f t="shared" si="11"/>
        <v>9.6449182260854693E-2</v>
      </c>
      <c r="K76" s="33">
        <f t="shared" si="6"/>
        <v>0.16096368544537287</v>
      </c>
      <c r="L76" s="56">
        <f t="shared" si="0"/>
        <v>41.561894807139389</v>
      </c>
      <c r="M76" s="46">
        <f t="shared" si="12"/>
        <v>100</v>
      </c>
      <c r="N76" s="34">
        <f t="shared" si="17"/>
        <v>29.248271649026748</v>
      </c>
      <c r="O76" s="34">
        <f t="shared" si="13"/>
        <v>14.580307245618719</v>
      </c>
      <c r="P76" s="34">
        <f t="shared" si="14"/>
        <v>14.609526298215153</v>
      </c>
      <c r="Q76" s="34">
        <f t="shared" si="7"/>
        <v>70.810166456166144</v>
      </c>
      <c r="R76" s="34">
        <f t="shared" si="15"/>
        <v>14.609526298215153</v>
      </c>
      <c r="S76" s="56">
        <f t="shared" si="8"/>
        <v>85.419692754381302</v>
      </c>
      <c r="V76" s="3"/>
    </row>
    <row r="77" spans="1:22" ht="14">
      <c r="A77" s="6">
        <v>58</v>
      </c>
      <c r="B77" s="55">
        <f t="shared" si="18"/>
        <v>13.397168281703667</v>
      </c>
      <c r="C77" s="55">
        <f t="shared" si="19"/>
        <v>40.926610976499084</v>
      </c>
      <c r="D77" s="55">
        <f t="shared" si="9"/>
        <v>0.63528383064030436</v>
      </c>
      <c r="E77" s="33">
        <f t="shared" si="20"/>
        <v>6.3528383064030441E-2</v>
      </c>
      <c r="F77" s="33">
        <f t="shared" si="21"/>
        <v>0.15882095766007609</v>
      </c>
      <c r="G77" s="33">
        <f t="shared" si="22"/>
        <v>0.41293448991619786</v>
      </c>
      <c r="H77" s="33">
        <f t="shared" si="10"/>
        <v>0.31795955723547237</v>
      </c>
      <c r="I77" s="33">
        <f t="shared" si="16"/>
        <v>29.56623120626222</v>
      </c>
      <c r="J77" s="33">
        <f t="shared" si="11"/>
        <v>9.4974932680725488E-2</v>
      </c>
      <c r="K77" s="33">
        <f t="shared" si="6"/>
        <v>0.15850331574475593</v>
      </c>
      <c r="L77" s="56">
        <f t="shared" si="0"/>
        <v>40.926610976499084</v>
      </c>
      <c r="M77" s="46">
        <f t="shared" si="12"/>
        <v>100</v>
      </c>
      <c r="N77" s="34">
        <f t="shared" si="17"/>
        <v>29.56623120626222</v>
      </c>
      <c r="O77" s="34">
        <f t="shared" si="13"/>
        <v>14.738810561363476</v>
      </c>
      <c r="P77" s="34">
        <f t="shared" si="14"/>
        <v>14.768347255875229</v>
      </c>
      <c r="Q77" s="34">
        <f t="shared" si="7"/>
        <v>70.492842182761308</v>
      </c>
      <c r="R77" s="34">
        <f t="shared" si="15"/>
        <v>14.768347255875229</v>
      </c>
      <c r="S77" s="56">
        <f t="shared" si="8"/>
        <v>85.261189438636535</v>
      </c>
      <c r="V77" s="3"/>
    </row>
    <row r="78" spans="1:22" ht="14">
      <c r="A78" s="6">
        <v>59</v>
      </c>
      <c r="B78" s="55">
        <f t="shared" si="18"/>
        <v>12.940811548017214</v>
      </c>
      <c r="C78" s="55">
        <f t="shared" si="19"/>
        <v>40.30103761616688</v>
      </c>
      <c r="D78" s="55">
        <f t="shared" si="9"/>
        <v>0.62557336033220423</v>
      </c>
      <c r="E78" s="33">
        <f t="shared" si="20"/>
        <v>6.2557336033220431E-2</v>
      </c>
      <c r="F78" s="33">
        <f t="shared" si="21"/>
        <v>0.15639334008305106</v>
      </c>
      <c r="G78" s="33">
        <f t="shared" si="22"/>
        <v>0.40662268421593278</v>
      </c>
      <c r="H78" s="33">
        <f t="shared" si="10"/>
        <v>0.31309946684626827</v>
      </c>
      <c r="I78" s="33">
        <f t="shared" si="16"/>
        <v>29.879330673108488</v>
      </c>
      <c r="J78" s="33">
        <f t="shared" si="11"/>
        <v>9.3523217369664513E-2</v>
      </c>
      <c r="K78" s="33">
        <f t="shared" si="6"/>
        <v>0.15608055340288496</v>
      </c>
      <c r="L78" s="56">
        <f t="shared" si="0"/>
        <v>40.30103761616688</v>
      </c>
      <c r="M78" s="46">
        <f t="shared" si="12"/>
        <v>100</v>
      </c>
      <c r="N78" s="34">
        <f t="shared" si="17"/>
        <v>29.879330673108488</v>
      </c>
      <c r="O78" s="34">
        <f t="shared" si="13"/>
        <v>14.894891114766361</v>
      </c>
      <c r="P78" s="34">
        <f t="shared" si="14"/>
        <v>14.92474059595828</v>
      </c>
      <c r="Q78" s="34">
        <f t="shared" si="7"/>
        <v>70.180368289275364</v>
      </c>
      <c r="R78" s="34">
        <f t="shared" si="15"/>
        <v>14.92474059595828</v>
      </c>
      <c r="S78" s="56">
        <f t="shared" si="8"/>
        <v>85.105108885233648</v>
      </c>
      <c r="V78" s="3"/>
    </row>
    <row r="79" spans="1:22" ht="14">
      <c r="A79" s="6">
        <v>60</v>
      </c>
      <c r="B79" s="55">
        <f t="shared" si="18"/>
        <v>12.5</v>
      </c>
      <c r="C79" s="55">
        <f t="shared" si="19"/>
        <v>39.685026299204992</v>
      </c>
      <c r="D79" s="55">
        <f t="shared" si="9"/>
        <v>0.61601131696188816</v>
      </c>
      <c r="E79" s="33">
        <f t="shared" si="20"/>
        <v>6.1601131696188818E-2</v>
      </c>
      <c r="F79" s="33">
        <f t="shared" si="21"/>
        <v>0.15400282924047204</v>
      </c>
      <c r="G79" s="33">
        <f t="shared" si="22"/>
        <v>0.40040735602522731</v>
      </c>
      <c r="H79" s="33">
        <f t="shared" si="10"/>
        <v>0.30831366413942501</v>
      </c>
      <c r="I79" s="33">
        <f t="shared" si="16"/>
        <v>30.187644337247914</v>
      </c>
      <c r="J79" s="33">
        <f t="shared" si="11"/>
        <v>9.2093691885802298E-2</v>
      </c>
      <c r="K79" s="33">
        <f t="shared" si="6"/>
        <v>0.1536948235819911</v>
      </c>
      <c r="L79" s="56">
        <f t="shared" si="0"/>
        <v>39.685026299204992</v>
      </c>
      <c r="M79" s="46">
        <f t="shared" si="12"/>
        <v>100</v>
      </c>
      <c r="N79" s="34">
        <f t="shared" si="17"/>
        <v>30.187644337247914</v>
      </c>
      <c r="O79" s="34">
        <f t="shared" si="13"/>
        <v>15.048585938348353</v>
      </c>
      <c r="P79" s="34">
        <f t="shared" si="14"/>
        <v>15.078743425198752</v>
      </c>
      <c r="Q79" s="34">
        <f t="shared" si="7"/>
        <v>69.872670636452909</v>
      </c>
      <c r="R79" s="34">
        <f t="shared" si="15"/>
        <v>15.078743425198752</v>
      </c>
      <c r="S79" s="56">
        <f t="shared" si="8"/>
        <v>84.951414061651661</v>
      </c>
      <c r="V79" s="3"/>
    </row>
    <row r="80" spans="1:22" ht="14">
      <c r="A80" s="6">
        <v>61</v>
      </c>
      <c r="B80" s="55">
        <f t="shared" si="18"/>
        <v>12.074204111560572</v>
      </c>
      <c r="C80" s="55">
        <f t="shared" si="19"/>
        <v>39.078430867418049</v>
      </c>
      <c r="D80" s="55">
        <f t="shared" si="9"/>
        <v>0.60659543178694264</v>
      </c>
      <c r="E80" s="33">
        <f t="shared" si="20"/>
        <v>6.0659543178694264E-2</v>
      </c>
      <c r="F80" s="33">
        <f t="shared" si="21"/>
        <v>0.15164885794673566</v>
      </c>
      <c r="G80" s="33">
        <f t="shared" si="22"/>
        <v>0.39428703066151272</v>
      </c>
      <c r="H80" s="33">
        <f t="shared" si="10"/>
        <v>0.30360101360936481</v>
      </c>
      <c r="I80" s="33">
        <f t="shared" si="16"/>
        <v>30.49124535085728</v>
      </c>
      <c r="J80" s="33">
        <f t="shared" si="11"/>
        <v>9.0686017052147905E-2</v>
      </c>
      <c r="K80" s="33">
        <f t="shared" si="6"/>
        <v>0.15134556023084217</v>
      </c>
      <c r="L80" s="56">
        <f t="shared" si="0"/>
        <v>39.078430867418049</v>
      </c>
      <c r="M80" s="46">
        <f t="shared" si="12"/>
        <v>100</v>
      </c>
      <c r="N80" s="34">
        <f t="shared" si="17"/>
        <v>30.49124535085728</v>
      </c>
      <c r="O80" s="34">
        <f t="shared" si="13"/>
        <v>15.199931498579195</v>
      </c>
      <c r="P80" s="34">
        <f t="shared" si="14"/>
        <v>15.230392283145488</v>
      </c>
      <c r="Q80" s="34">
        <f t="shared" si="7"/>
        <v>69.569676218275333</v>
      </c>
      <c r="R80" s="34">
        <f t="shared" si="15"/>
        <v>15.230392283145488</v>
      </c>
      <c r="S80" s="56">
        <f t="shared" si="8"/>
        <v>84.800068501420824</v>
      </c>
      <c r="V80" s="3"/>
    </row>
    <row r="81" spans="1:22" ht="14">
      <c r="A81" s="6">
        <v>62</v>
      </c>
      <c r="B81" s="55">
        <f t="shared" si="18"/>
        <v>11.662912394210094</v>
      </c>
      <c r="C81" s="55">
        <f t="shared" si="19"/>
        <v>38.481107396674815</v>
      </c>
      <c r="D81" s="55">
        <f t="shared" si="9"/>
        <v>0.597323470743234</v>
      </c>
      <c r="E81" s="33">
        <f t="shared" si="20"/>
        <v>5.97323470743234E-2</v>
      </c>
      <c r="F81" s="33">
        <f t="shared" si="21"/>
        <v>0.1493308676858085</v>
      </c>
      <c r="G81" s="33">
        <f t="shared" si="22"/>
        <v>0.3882602559831021</v>
      </c>
      <c r="H81" s="33">
        <f t="shared" si="10"/>
        <v>0.29896039710698863</v>
      </c>
      <c r="I81" s="33">
        <f t="shared" si="16"/>
        <v>30.790205747964269</v>
      </c>
      <c r="J81" s="33">
        <f t="shared" si="11"/>
        <v>8.9299858876113469E-2</v>
      </c>
      <c r="K81" s="33">
        <f t="shared" si="6"/>
        <v>0.14903220595043687</v>
      </c>
      <c r="L81" s="56">
        <f t="shared" si="0"/>
        <v>38.481107396674815</v>
      </c>
      <c r="M81" s="46">
        <f t="shared" si="12"/>
        <v>100</v>
      </c>
      <c r="N81" s="34">
        <f t="shared" si="17"/>
        <v>30.790205747964269</v>
      </c>
      <c r="O81" s="34">
        <f t="shared" si="13"/>
        <v>15.348963704529632</v>
      </c>
      <c r="P81" s="34">
        <f t="shared" si="14"/>
        <v>15.379723150831296</v>
      </c>
      <c r="Q81" s="34">
        <f t="shared" si="7"/>
        <v>69.27131314463908</v>
      </c>
      <c r="R81" s="34">
        <f t="shared" si="15"/>
        <v>15.379723150831296</v>
      </c>
      <c r="S81" s="56">
        <f t="shared" si="8"/>
        <v>84.651036295470377</v>
      </c>
      <c r="V81" s="3"/>
    </row>
    <row r="82" spans="1:22" ht="14">
      <c r="A82" s="6">
        <v>63</v>
      </c>
      <c r="B82" s="55">
        <f t="shared" si="18"/>
        <v>11.26563078263538</v>
      </c>
      <c r="C82" s="55">
        <f t="shared" si="19"/>
        <v>37.892914162759958</v>
      </c>
      <c r="D82" s="55">
        <f t="shared" si="9"/>
        <v>0.58819323391485767</v>
      </c>
      <c r="E82" s="33">
        <f t="shared" si="20"/>
        <v>5.8819323391485767E-2</v>
      </c>
      <c r="F82" s="33">
        <f t="shared" si="21"/>
        <v>0.14704830847871442</v>
      </c>
      <c r="G82" s="33">
        <f t="shared" si="22"/>
        <v>0.38232560204465749</v>
      </c>
      <c r="H82" s="33">
        <f t="shared" si="10"/>
        <v>0.29439071357438629</v>
      </c>
      <c r="I82" s="33">
        <f t="shared" si="16"/>
        <v>31.084596461538656</v>
      </c>
      <c r="J82" s="33">
        <f t="shared" si="11"/>
        <v>8.79348884702712E-2</v>
      </c>
      <c r="K82" s="33">
        <f t="shared" si="6"/>
        <v>0.14675421186175697</v>
      </c>
      <c r="L82" s="56">
        <f t="shared" ref="L82:L119" si="23">C82</f>
        <v>37.892914162759958</v>
      </c>
      <c r="M82" s="46">
        <f t="shared" si="12"/>
        <v>100</v>
      </c>
      <c r="N82" s="34">
        <f t="shared" si="17"/>
        <v>31.084596461538656</v>
      </c>
      <c r="O82" s="34">
        <f t="shared" si="13"/>
        <v>15.495717916391389</v>
      </c>
      <c r="P82" s="34">
        <f t="shared" si="14"/>
        <v>15.526771459310011</v>
      </c>
      <c r="Q82" s="34">
        <f t="shared" si="7"/>
        <v>68.977510624298617</v>
      </c>
      <c r="R82" s="34">
        <f t="shared" si="15"/>
        <v>15.526771459310011</v>
      </c>
      <c r="S82" s="56">
        <f t="shared" si="8"/>
        <v>84.504282083608629</v>
      </c>
      <c r="V82" s="3"/>
    </row>
    <row r="83" spans="1:22" ht="14">
      <c r="A83" s="6">
        <v>64</v>
      </c>
      <c r="B83" s="55">
        <f t="shared" si="18"/>
        <v>10.881882041201553</v>
      </c>
      <c r="C83" s="55">
        <f t="shared" si="19"/>
        <v>37.313711607747777</v>
      </c>
      <c r="D83" s="55">
        <f t="shared" si="9"/>
        <v>0.57920255501218065</v>
      </c>
      <c r="E83" s="33">
        <f t="shared" si="20"/>
        <v>5.7920255501218071E-2</v>
      </c>
      <c r="F83" s="33">
        <f t="shared" si="21"/>
        <v>0.14480063875304516</v>
      </c>
      <c r="G83" s="33">
        <f t="shared" si="22"/>
        <v>0.37648166075791745</v>
      </c>
      <c r="H83" s="33">
        <f t="shared" si="10"/>
        <v>0.28989087878359643</v>
      </c>
      <c r="I83" s="33">
        <f t="shared" si="16"/>
        <v>31.374487340322251</v>
      </c>
      <c r="J83" s="33">
        <f t="shared" si="11"/>
        <v>8.6590781974321018E-2</v>
      </c>
      <c r="K83" s="33">
        <f t="shared" si="6"/>
        <v>0.14451103747553909</v>
      </c>
      <c r="L83" s="56">
        <f t="shared" si="23"/>
        <v>37.313711607747777</v>
      </c>
      <c r="M83" s="46">
        <f t="shared" si="12"/>
        <v>100</v>
      </c>
      <c r="N83" s="34">
        <f t="shared" si="17"/>
        <v>31.374487340322251</v>
      </c>
      <c r="O83" s="34">
        <f t="shared" si="13"/>
        <v>15.640228953866927</v>
      </c>
      <c r="P83" s="34">
        <f t="shared" si="14"/>
        <v>15.671572098063056</v>
      </c>
      <c r="Q83" s="34">
        <f t="shared" si="7"/>
        <v>68.688198948070024</v>
      </c>
      <c r="R83" s="34">
        <f t="shared" si="15"/>
        <v>15.671572098063056</v>
      </c>
      <c r="S83" s="56">
        <f t="shared" si="8"/>
        <v>84.359771046133076</v>
      </c>
      <c r="V83" s="3"/>
    </row>
    <row r="84" spans="1:22" ht="14">
      <c r="A84" s="6">
        <v>65</v>
      </c>
      <c r="B84" s="55">
        <f t="shared" ref="B84:B115" si="24">100*(0.5)^(A84/B$3)</f>
        <v>10.511205190671435</v>
      </c>
      <c r="C84" s="55">
        <f t="shared" ref="C84:C115" si="25">100*(0.5)^(A84/B$4)</f>
        <v>36.743362306889971</v>
      </c>
      <c r="D84" s="55">
        <f t="shared" si="9"/>
        <v>0.57034930085780644</v>
      </c>
      <c r="E84" s="33">
        <f t="shared" ref="E84:E115" si="26">$D84*B$10</f>
        <v>5.7034930085780644E-2</v>
      </c>
      <c r="F84" s="33">
        <f t="shared" ref="F84:F115" si="27">$D84*B$11</f>
        <v>0.14258732521445161</v>
      </c>
      <c r="G84" s="33">
        <f t="shared" ref="G84:G115" si="28">$D84*B$12</f>
        <v>0.37072704555757419</v>
      </c>
      <c r="H84" s="33">
        <f t="shared" si="10"/>
        <v>0.28545982507933215</v>
      </c>
      <c r="I84" s="33">
        <f t="shared" si="16"/>
        <v>31.659947165401583</v>
      </c>
      <c r="J84" s="33">
        <f t="shared" si="11"/>
        <v>8.5267220478242034E-2</v>
      </c>
      <c r="K84" s="33">
        <f t="shared" ref="K84:K119" si="29">J84+E84</f>
        <v>0.14230215056402268</v>
      </c>
      <c r="L84" s="56">
        <f t="shared" si="23"/>
        <v>36.743362306889971</v>
      </c>
      <c r="M84" s="46">
        <f t="shared" si="12"/>
        <v>100</v>
      </c>
      <c r="N84" s="34">
        <f t="shared" si="17"/>
        <v>31.659947165401583</v>
      </c>
      <c r="O84" s="34">
        <f t="shared" si="13"/>
        <v>15.78253110443095</v>
      </c>
      <c r="P84" s="34">
        <f t="shared" si="14"/>
        <v>15.814159423277507</v>
      </c>
      <c r="Q84" s="34">
        <f t="shared" ref="Q84:Q119" si="30">L84+N84</f>
        <v>68.403309472291554</v>
      </c>
      <c r="R84" s="34">
        <f t="shared" ref="R84:R119" si="31">P84</f>
        <v>15.814159423277507</v>
      </c>
      <c r="S84" s="56">
        <f t="shared" ref="S84:S119" si="32">L84+N84+P84</f>
        <v>84.217468895569056</v>
      </c>
      <c r="V84" s="3"/>
    </row>
    <row r="85" spans="1:22" ht="14">
      <c r="A85" s="6">
        <v>66</v>
      </c>
      <c r="B85" s="55">
        <f t="shared" si="24"/>
        <v>10.153154954452946</v>
      </c>
      <c r="C85" s="55">
        <f t="shared" si="25"/>
        <v>36.181730936009451</v>
      </c>
      <c r="D85" s="55">
        <f t="shared" ref="D85:D119" si="33">C84-C85</f>
        <v>0.5616313708805194</v>
      </c>
      <c r="E85" s="33">
        <f t="shared" si="26"/>
        <v>5.6163137088051943E-2</v>
      </c>
      <c r="F85" s="33">
        <f t="shared" si="27"/>
        <v>0.14040784272012985</v>
      </c>
      <c r="G85" s="33">
        <f t="shared" si="28"/>
        <v>0.36506039107233762</v>
      </c>
      <c r="H85" s="33">
        <f t="shared" ref="H85:H148" si="34">G85*$B$13</f>
        <v>0.28109650112569995</v>
      </c>
      <c r="I85" s="33">
        <f t="shared" si="16"/>
        <v>31.941043666527282</v>
      </c>
      <c r="J85" s="33">
        <f t="shared" ref="J85:J119" si="35">G85-H85</f>
        <v>8.3963889946637671E-2</v>
      </c>
      <c r="K85" s="33">
        <f t="shared" si="29"/>
        <v>0.1401270270346896</v>
      </c>
      <c r="L85" s="56">
        <f t="shared" si="23"/>
        <v>36.181730936009451</v>
      </c>
      <c r="M85" s="46">
        <f t="shared" ref="M85:M117" si="36">M84</f>
        <v>100</v>
      </c>
      <c r="N85" s="34">
        <f t="shared" ref="N85:N119" si="37">N84+H85</f>
        <v>31.941043666527282</v>
      </c>
      <c r="O85" s="34">
        <f t="shared" ref="O85:O119" si="38">O84+K85</f>
        <v>15.922658131465639</v>
      </c>
      <c r="P85" s="34">
        <f t="shared" ref="P85:P119" si="39">P84+F85</f>
        <v>15.954567265997637</v>
      </c>
      <c r="Q85" s="34">
        <f t="shared" si="30"/>
        <v>68.122774602536737</v>
      </c>
      <c r="R85" s="34">
        <f t="shared" si="31"/>
        <v>15.954567265997637</v>
      </c>
      <c r="S85" s="56">
        <f t="shared" si="32"/>
        <v>84.077341868534376</v>
      </c>
      <c r="V85" s="3"/>
    </row>
    <row r="86" spans="1:22" ht="14">
      <c r="A86" s="6">
        <v>67</v>
      </c>
      <c r="B86" s="55">
        <f t="shared" si="24"/>
        <v>9.807301223709386</v>
      </c>
      <c r="C86" s="55">
        <f t="shared" si="25"/>
        <v>35.628684239392619</v>
      </c>
      <c r="D86" s="55">
        <f t="shared" si="33"/>
        <v>0.55304669661683192</v>
      </c>
      <c r="E86" s="33">
        <f t="shared" si="26"/>
        <v>5.5304669661683195E-2</v>
      </c>
      <c r="F86" s="33">
        <f t="shared" si="27"/>
        <v>0.13826167415420798</v>
      </c>
      <c r="G86" s="33">
        <f t="shared" si="28"/>
        <v>0.35948035280094076</v>
      </c>
      <c r="H86" s="33">
        <f t="shared" si="34"/>
        <v>0.27679987165672437</v>
      </c>
      <c r="I86" s="33">
        <f t="shared" ref="I86:I119" si="40">I85+H86</f>
        <v>32.217843538184006</v>
      </c>
      <c r="J86" s="33">
        <f t="shared" si="35"/>
        <v>8.2680481144216389E-2</v>
      </c>
      <c r="K86" s="33">
        <f t="shared" si="29"/>
        <v>0.13798515080589957</v>
      </c>
      <c r="L86" s="56">
        <f t="shared" si="23"/>
        <v>35.628684239392619</v>
      </c>
      <c r="M86" s="46">
        <f t="shared" si="36"/>
        <v>100</v>
      </c>
      <c r="N86" s="34">
        <f t="shared" si="37"/>
        <v>32.217843538184006</v>
      </c>
      <c r="O86" s="34">
        <f t="shared" si="38"/>
        <v>16.060643282271538</v>
      </c>
      <c r="P86" s="34">
        <f t="shared" si="39"/>
        <v>16.092828940151847</v>
      </c>
      <c r="Q86" s="34">
        <f t="shared" si="30"/>
        <v>67.846527777576625</v>
      </c>
      <c r="R86" s="34">
        <f t="shared" si="31"/>
        <v>16.092828940151847</v>
      </c>
      <c r="S86" s="56">
        <f t="shared" si="32"/>
        <v>83.939356717728472</v>
      </c>
      <c r="V86" s="3"/>
    </row>
    <row r="87" spans="1:22" ht="14">
      <c r="A87" s="6">
        <v>68</v>
      </c>
      <c r="B87" s="55">
        <f t="shared" si="24"/>
        <v>9.4732285406899894</v>
      </c>
      <c r="C87" s="55">
        <f t="shared" si="25"/>
        <v>35.084090998172371</v>
      </c>
      <c r="D87" s="55">
        <f t="shared" si="33"/>
        <v>0.5445932412202481</v>
      </c>
      <c r="E87" s="33">
        <f t="shared" si="26"/>
        <v>5.445932412202481E-2</v>
      </c>
      <c r="F87" s="33">
        <f t="shared" si="27"/>
        <v>0.13614831030506203</v>
      </c>
      <c r="G87" s="33">
        <f t="shared" si="28"/>
        <v>0.35398560679316127</v>
      </c>
      <c r="H87" s="33">
        <f t="shared" si="34"/>
        <v>0.27256891723073418</v>
      </c>
      <c r="I87" s="33">
        <f t="shared" si="40"/>
        <v>32.490412455414742</v>
      </c>
      <c r="J87" s="33">
        <f t="shared" si="35"/>
        <v>8.1416689562427091E-2</v>
      </c>
      <c r="K87" s="33">
        <f t="shared" si="29"/>
        <v>0.1358760136844519</v>
      </c>
      <c r="L87" s="56">
        <f t="shared" si="23"/>
        <v>35.084090998172371</v>
      </c>
      <c r="M87" s="46">
        <f t="shared" si="36"/>
        <v>100</v>
      </c>
      <c r="N87" s="34">
        <f t="shared" si="37"/>
        <v>32.490412455414742</v>
      </c>
      <c r="O87" s="34">
        <f t="shared" si="38"/>
        <v>16.196519295955991</v>
      </c>
      <c r="P87" s="34">
        <f t="shared" si="39"/>
        <v>16.228977250456907</v>
      </c>
      <c r="Q87" s="34">
        <f t="shared" si="30"/>
        <v>67.574503453587113</v>
      </c>
      <c r="R87" s="34">
        <f t="shared" si="31"/>
        <v>16.228977250456907</v>
      </c>
      <c r="S87" s="56">
        <f t="shared" si="32"/>
        <v>83.80348070404402</v>
      </c>
      <c r="V87" s="3"/>
    </row>
    <row r="88" spans="1:22" ht="14">
      <c r="A88" s="6">
        <v>69</v>
      </c>
      <c r="B88" s="55">
        <f t="shared" si="24"/>
        <v>9.1505355996601612</v>
      </c>
      <c r="C88" s="55">
        <f t="shared" si="25"/>
        <v>34.547821999194397</v>
      </c>
      <c r="D88" s="55">
        <f t="shared" si="33"/>
        <v>0.53626899897797387</v>
      </c>
      <c r="E88" s="33">
        <f t="shared" si="26"/>
        <v>5.3626899897797391E-2</v>
      </c>
      <c r="F88" s="33">
        <f t="shared" si="27"/>
        <v>0.13406724974449347</v>
      </c>
      <c r="G88" s="33">
        <f t="shared" si="28"/>
        <v>0.348574849335683</v>
      </c>
      <c r="H88" s="33">
        <f t="shared" si="34"/>
        <v>0.26840263398847591</v>
      </c>
      <c r="I88" s="33">
        <f t="shared" si="40"/>
        <v>32.758815089403214</v>
      </c>
      <c r="J88" s="33">
        <f t="shared" si="35"/>
        <v>8.0172215347207088E-2</v>
      </c>
      <c r="K88" s="33">
        <f t="shared" si="29"/>
        <v>0.13379911524500449</v>
      </c>
      <c r="L88" s="56">
        <f t="shared" si="23"/>
        <v>34.547821999194397</v>
      </c>
      <c r="M88" s="46">
        <f t="shared" si="36"/>
        <v>100</v>
      </c>
      <c r="N88" s="34">
        <f t="shared" si="37"/>
        <v>32.758815089403214</v>
      </c>
      <c r="O88" s="34">
        <f t="shared" si="38"/>
        <v>16.330318411200995</v>
      </c>
      <c r="P88" s="34">
        <f t="shared" si="39"/>
        <v>16.363044500201401</v>
      </c>
      <c r="Q88" s="34">
        <f t="shared" si="30"/>
        <v>67.306637088597611</v>
      </c>
      <c r="R88" s="34">
        <f t="shared" si="31"/>
        <v>16.363044500201401</v>
      </c>
      <c r="S88" s="56">
        <f t="shared" si="32"/>
        <v>83.669681588799008</v>
      </c>
      <c r="V88" s="3"/>
    </row>
    <row r="89" spans="1:22" ht="14">
      <c r="A89" s="6">
        <v>70</v>
      </c>
      <c r="B89" s="55">
        <f t="shared" si="24"/>
        <v>8.8388347648318444</v>
      </c>
      <c r="C89" s="55">
        <f t="shared" si="25"/>
        <v>34.019750004359423</v>
      </c>
      <c r="D89" s="55">
        <f t="shared" si="33"/>
        <v>0.52807199483497413</v>
      </c>
      <c r="E89" s="33">
        <f t="shared" si="26"/>
        <v>5.2807199483497415E-2</v>
      </c>
      <c r="F89" s="33">
        <f t="shared" si="27"/>
        <v>0.13201799870874353</v>
      </c>
      <c r="G89" s="33">
        <f t="shared" si="28"/>
        <v>0.34324679664273322</v>
      </c>
      <c r="H89" s="33">
        <f t="shared" si="34"/>
        <v>0.2643000334149046</v>
      </c>
      <c r="I89" s="33">
        <f t="shared" si="40"/>
        <v>33.023115122818119</v>
      </c>
      <c r="J89" s="33">
        <f t="shared" si="35"/>
        <v>7.894676322782862E-2</v>
      </c>
      <c r="K89" s="33">
        <f t="shared" si="29"/>
        <v>0.13175396271132603</v>
      </c>
      <c r="L89" s="56">
        <f t="shared" si="23"/>
        <v>34.019750004359423</v>
      </c>
      <c r="M89" s="46">
        <f t="shared" si="36"/>
        <v>100</v>
      </c>
      <c r="N89" s="34">
        <f t="shared" si="37"/>
        <v>33.023115122818119</v>
      </c>
      <c r="O89" s="34">
        <f t="shared" si="38"/>
        <v>16.462072373912321</v>
      </c>
      <c r="P89" s="34">
        <f t="shared" si="39"/>
        <v>16.495062498910144</v>
      </c>
      <c r="Q89" s="34">
        <f t="shared" si="30"/>
        <v>67.042865127177549</v>
      </c>
      <c r="R89" s="34">
        <f t="shared" si="31"/>
        <v>16.495062498910144</v>
      </c>
      <c r="S89" s="56">
        <f t="shared" si="32"/>
        <v>83.537927626087694</v>
      </c>
      <c r="V89" s="3"/>
    </row>
    <row r="90" spans="1:22" ht="14">
      <c r="A90" s="6">
        <v>71</v>
      </c>
      <c r="B90" s="55">
        <f t="shared" si="24"/>
        <v>8.5377516047149733</v>
      </c>
      <c r="C90" s="55">
        <f t="shared" si="25"/>
        <v>33.499749720433911</v>
      </c>
      <c r="D90" s="55">
        <f t="shared" si="33"/>
        <v>0.52000028392551201</v>
      </c>
      <c r="E90" s="33">
        <f t="shared" si="26"/>
        <v>5.2000028392551204E-2</v>
      </c>
      <c r="F90" s="33">
        <f t="shared" si="27"/>
        <v>0.130000070981378</v>
      </c>
      <c r="G90" s="33">
        <f t="shared" si="28"/>
        <v>0.33800018455158282</v>
      </c>
      <c r="H90" s="33">
        <f t="shared" si="34"/>
        <v>0.26026014210471876</v>
      </c>
      <c r="I90" s="33">
        <f t="shared" si="40"/>
        <v>33.283375264922839</v>
      </c>
      <c r="J90" s="33">
        <f t="shared" si="35"/>
        <v>7.7740042446864055E-2</v>
      </c>
      <c r="K90" s="33">
        <f t="shared" si="29"/>
        <v>0.12974007083941524</v>
      </c>
      <c r="L90" s="56">
        <f t="shared" si="23"/>
        <v>33.499749720433911</v>
      </c>
      <c r="M90" s="46">
        <f t="shared" si="36"/>
        <v>100</v>
      </c>
      <c r="N90" s="34">
        <f t="shared" si="37"/>
        <v>33.283375264922839</v>
      </c>
      <c r="O90" s="34">
        <f t="shared" si="38"/>
        <v>16.591812444751735</v>
      </c>
      <c r="P90" s="34">
        <f t="shared" si="39"/>
        <v>16.625062569891522</v>
      </c>
      <c r="Q90" s="34">
        <f t="shared" si="30"/>
        <v>66.78312498535675</v>
      </c>
      <c r="R90" s="34">
        <f t="shared" si="31"/>
        <v>16.625062569891522</v>
      </c>
      <c r="S90" s="56">
        <f t="shared" si="32"/>
        <v>83.408187555248276</v>
      </c>
      <c r="V90" s="3"/>
    </row>
    <row r="91" spans="1:22" ht="14">
      <c r="A91" s="6">
        <v>72</v>
      </c>
      <c r="B91" s="55">
        <f t="shared" si="24"/>
        <v>8.2469244423305899</v>
      </c>
      <c r="C91" s="55">
        <f t="shared" si="25"/>
        <v>32.987697769322359</v>
      </c>
      <c r="D91" s="55">
        <f t="shared" si="33"/>
        <v>0.51205195111155177</v>
      </c>
      <c r="E91" s="33">
        <f t="shared" si="26"/>
        <v>5.1205195111155177E-2</v>
      </c>
      <c r="F91" s="33">
        <f t="shared" si="27"/>
        <v>0.12801298777788794</v>
      </c>
      <c r="G91" s="33">
        <f t="shared" si="28"/>
        <v>0.33283376822250865</v>
      </c>
      <c r="H91" s="33">
        <f t="shared" si="34"/>
        <v>0.25628200153133168</v>
      </c>
      <c r="I91" s="33">
        <f t="shared" si="40"/>
        <v>33.539657266454171</v>
      </c>
      <c r="J91" s="33">
        <f t="shared" si="35"/>
        <v>7.655176669117697E-2</v>
      </c>
      <c r="K91" s="33">
        <f t="shared" si="29"/>
        <v>0.12775696180233215</v>
      </c>
      <c r="L91" s="56">
        <f t="shared" si="23"/>
        <v>32.987697769322359</v>
      </c>
      <c r="M91" s="46">
        <f t="shared" si="36"/>
        <v>100</v>
      </c>
      <c r="N91" s="34">
        <f t="shared" si="37"/>
        <v>33.539657266454171</v>
      </c>
      <c r="O91" s="34">
        <f t="shared" si="38"/>
        <v>16.719569406554069</v>
      </c>
      <c r="P91" s="34">
        <f t="shared" si="39"/>
        <v>16.753075557669412</v>
      </c>
      <c r="Q91" s="34">
        <f t="shared" si="30"/>
        <v>66.527355035776537</v>
      </c>
      <c r="R91" s="34">
        <f t="shared" si="31"/>
        <v>16.753075557669412</v>
      </c>
      <c r="S91" s="56">
        <f t="shared" si="32"/>
        <v>83.280430593445942</v>
      </c>
      <c r="V91" s="3"/>
    </row>
    <row r="92" spans="1:22" ht="14">
      <c r="A92" s="6">
        <v>73</v>
      </c>
      <c r="B92" s="55">
        <f t="shared" si="24"/>
        <v>7.966003920745389</v>
      </c>
      <c r="C92" s="55">
        <f t="shared" si="25"/>
        <v>32.483472658793957</v>
      </c>
      <c r="D92" s="55">
        <f t="shared" si="33"/>
        <v>0.50422511052840235</v>
      </c>
      <c r="E92" s="33">
        <f t="shared" si="26"/>
        <v>5.0422511052840235E-2</v>
      </c>
      <c r="F92" s="33">
        <f t="shared" si="27"/>
        <v>0.12605627763210059</v>
      </c>
      <c r="G92" s="33">
        <f t="shared" si="28"/>
        <v>0.32774632184346153</v>
      </c>
      <c r="H92" s="33">
        <f t="shared" si="34"/>
        <v>0.25236466781946537</v>
      </c>
      <c r="I92" s="33">
        <f t="shared" si="40"/>
        <v>33.792021934273635</v>
      </c>
      <c r="J92" s="33">
        <f t="shared" si="35"/>
        <v>7.5381654023996159E-2</v>
      </c>
      <c r="K92" s="33">
        <f t="shared" si="29"/>
        <v>0.12580416507683639</v>
      </c>
      <c r="L92" s="56">
        <f t="shared" si="23"/>
        <v>32.483472658793957</v>
      </c>
      <c r="M92" s="46">
        <f t="shared" si="36"/>
        <v>100</v>
      </c>
      <c r="N92" s="34">
        <f t="shared" si="37"/>
        <v>33.792021934273635</v>
      </c>
      <c r="O92" s="34">
        <f t="shared" si="38"/>
        <v>16.845373571630905</v>
      </c>
      <c r="P92" s="34">
        <f t="shared" si="39"/>
        <v>16.879131835301514</v>
      </c>
      <c r="Q92" s="34">
        <f t="shared" si="30"/>
        <v>66.275494593067592</v>
      </c>
      <c r="R92" s="34">
        <f t="shared" si="31"/>
        <v>16.879131835301514</v>
      </c>
      <c r="S92" s="56">
        <f t="shared" si="32"/>
        <v>83.154626428369113</v>
      </c>
      <c r="V92" s="3"/>
    </row>
    <row r="93" spans="1:22" ht="14">
      <c r="A93" s="6">
        <v>74</v>
      </c>
      <c r="B93" s="55">
        <f t="shared" si="24"/>
        <v>7.6946525834057287</v>
      </c>
      <c r="C93" s="55">
        <f t="shared" si="25"/>
        <v>31.986954753656644</v>
      </c>
      <c r="D93" s="55">
        <f t="shared" si="33"/>
        <v>0.49651790513731342</v>
      </c>
      <c r="E93" s="33">
        <f t="shared" si="26"/>
        <v>4.9651790513731343E-2</v>
      </c>
      <c r="F93" s="33">
        <f t="shared" si="27"/>
        <v>0.12412947628432836</v>
      </c>
      <c r="G93" s="33">
        <f t="shared" si="28"/>
        <v>0.32273663833925376</v>
      </c>
      <c r="H93" s="33">
        <f t="shared" si="34"/>
        <v>0.2485072115212254</v>
      </c>
      <c r="I93" s="33">
        <f t="shared" si="40"/>
        <v>34.040529145794856</v>
      </c>
      <c r="J93" s="33">
        <f t="shared" si="35"/>
        <v>7.4229426818028355E-2</v>
      </c>
      <c r="K93" s="33">
        <f t="shared" si="29"/>
        <v>0.12388121733175969</v>
      </c>
      <c r="L93" s="56">
        <f t="shared" si="23"/>
        <v>31.986954753656644</v>
      </c>
      <c r="M93" s="46">
        <f t="shared" si="36"/>
        <v>100</v>
      </c>
      <c r="N93" s="34">
        <f t="shared" si="37"/>
        <v>34.040529145794856</v>
      </c>
      <c r="O93" s="34">
        <f t="shared" si="38"/>
        <v>16.969254788962665</v>
      </c>
      <c r="P93" s="34">
        <f t="shared" si="39"/>
        <v>17.003261311585842</v>
      </c>
      <c r="Q93" s="34">
        <f t="shared" si="30"/>
        <v>66.027483899451497</v>
      </c>
      <c r="R93" s="34">
        <f t="shared" si="31"/>
        <v>17.003261311585842</v>
      </c>
      <c r="S93" s="56">
        <f t="shared" si="32"/>
        <v>83.030745211037342</v>
      </c>
      <c r="V93" s="3"/>
    </row>
    <row r="94" spans="1:22" ht="14">
      <c r="A94" s="6">
        <v>75</v>
      </c>
      <c r="B94" s="55">
        <f t="shared" si="24"/>
        <v>7.4325444687670075</v>
      </c>
      <c r="C94" s="55">
        <f t="shared" si="25"/>
        <v>31.498026247371829</v>
      </c>
      <c r="D94" s="55">
        <f t="shared" si="33"/>
        <v>0.48892850628481455</v>
      </c>
      <c r="E94" s="33">
        <f t="shared" si="26"/>
        <v>4.8892850628481456E-2</v>
      </c>
      <c r="F94" s="33">
        <f t="shared" si="27"/>
        <v>0.12223212657120364</v>
      </c>
      <c r="G94" s="33">
        <f t="shared" si="28"/>
        <v>0.31780352908512949</v>
      </c>
      <c r="H94" s="33">
        <f t="shared" si="34"/>
        <v>0.24470871739554972</v>
      </c>
      <c r="I94" s="33">
        <f t="shared" si="40"/>
        <v>34.285237863190403</v>
      </c>
      <c r="J94" s="33">
        <f t="shared" si="35"/>
        <v>7.3094811689579764E-2</v>
      </c>
      <c r="K94" s="33">
        <f t="shared" si="29"/>
        <v>0.12198766231806121</v>
      </c>
      <c r="L94" s="56">
        <f t="shared" si="23"/>
        <v>31.498026247371829</v>
      </c>
      <c r="M94" s="46">
        <f t="shared" si="36"/>
        <v>100</v>
      </c>
      <c r="N94" s="34">
        <f t="shared" si="37"/>
        <v>34.285237863190403</v>
      </c>
      <c r="O94" s="34">
        <f t="shared" si="38"/>
        <v>17.091242451280728</v>
      </c>
      <c r="P94" s="34">
        <f t="shared" si="39"/>
        <v>17.125493438157044</v>
      </c>
      <c r="Q94" s="34">
        <f t="shared" si="30"/>
        <v>65.783264110562229</v>
      </c>
      <c r="R94" s="34">
        <f t="shared" si="31"/>
        <v>17.125493438157044</v>
      </c>
      <c r="S94" s="56">
        <f t="shared" si="32"/>
        <v>82.908757548719279</v>
      </c>
      <c r="V94" s="3"/>
    </row>
    <row r="95" spans="1:22" ht="14">
      <c r="A95" s="6">
        <v>76</v>
      </c>
      <c r="B95" s="55">
        <f t="shared" si="24"/>
        <v>7.1793647187314695</v>
      </c>
      <c r="C95" s="55">
        <f t="shared" si="25"/>
        <v>31.016571134102982</v>
      </c>
      <c r="D95" s="55">
        <f t="shared" si="33"/>
        <v>0.48145511326884716</v>
      </c>
      <c r="E95" s="33">
        <f t="shared" si="26"/>
        <v>4.8145511326884716E-2</v>
      </c>
      <c r="F95" s="33">
        <f t="shared" si="27"/>
        <v>0.12036377831721179</v>
      </c>
      <c r="G95" s="33">
        <f t="shared" si="28"/>
        <v>0.31294582362475065</v>
      </c>
      <c r="H95" s="33">
        <f t="shared" si="34"/>
        <v>0.24096828419105801</v>
      </c>
      <c r="I95" s="33">
        <f t="shared" si="40"/>
        <v>34.526206147381458</v>
      </c>
      <c r="J95" s="33">
        <f t="shared" si="35"/>
        <v>7.1977539433692644E-2</v>
      </c>
      <c r="K95" s="33">
        <f t="shared" si="29"/>
        <v>0.12012305076057736</v>
      </c>
      <c r="L95" s="56">
        <f t="shared" si="23"/>
        <v>31.016571134102982</v>
      </c>
      <c r="M95" s="46">
        <f t="shared" si="36"/>
        <v>100</v>
      </c>
      <c r="N95" s="34">
        <f t="shared" si="37"/>
        <v>34.526206147381458</v>
      </c>
      <c r="O95" s="34">
        <f t="shared" si="38"/>
        <v>17.211365502041303</v>
      </c>
      <c r="P95" s="34">
        <f t="shared" si="39"/>
        <v>17.245857216474256</v>
      </c>
      <c r="Q95" s="34">
        <f t="shared" si="30"/>
        <v>65.542777281484433</v>
      </c>
      <c r="R95" s="34">
        <f t="shared" si="31"/>
        <v>17.245857216474256</v>
      </c>
      <c r="S95" s="56">
        <f t="shared" si="32"/>
        <v>82.788634497958697</v>
      </c>
      <c r="V95" s="3"/>
    </row>
    <row r="96" spans="1:22" ht="14">
      <c r="A96" s="6">
        <v>77</v>
      </c>
      <c r="B96" s="55">
        <f t="shared" si="24"/>
        <v>6.9348092004240316</v>
      </c>
      <c r="C96" s="55">
        <f t="shared" si="25"/>
        <v>30.542475181191431</v>
      </c>
      <c r="D96" s="55">
        <f t="shared" si="33"/>
        <v>0.47409595291155071</v>
      </c>
      <c r="E96" s="33">
        <f t="shared" si="26"/>
        <v>4.7409595291155071E-2</v>
      </c>
      <c r="F96" s="33">
        <f t="shared" si="27"/>
        <v>0.11852398822788768</v>
      </c>
      <c r="G96" s="33">
        <f t="shared" si="28"/>
        <v>0.30816236939250796</v>
      </c>
      <c r="H96" s="33">
        <f t="shared" si="34"/>
        <v>0.23728502443223112</v>
      </c>
      <c r="I96" s="33">
        <f t="shared" si="40"/>
        <v>34.763491171813691</v>
      </c>
      <c r="J96" s="33">
        <f t="shared" si="35"/>
        <v>7.0877344960276839E-2</v>
      </c>
      <c r="K96" s="33">
        <f t="shared" si="29"/>
        <v>0.11828694025143191</v>
      </c>
      <c r="L96" s="56">
        <f t="shared" si="23"/>
        <v>30.542475181191431</v>
      </c>
      <c r="M96" s="46">
        <f t="shared" si="36"/>
        <v>100</v>
      </c>
      <c r="N96" s="34">
        <f t="shared" si="37"/>
        <v>34.763491171813691</v>
      </c>
      <c r="O96" s="34">
        <f t="shared" si="38"/>
        <v>17.329652442292737</v>
      </c>
      <c r="P96" s="34">
        <f t="shared" si="39"/>
        <v>17.364381204702145</v>
      </c>
      <c r="Q96" s="34">
        <f t="shared" si="30"/>
        <v>65.305966353005118</v>
      </c>
      <c r="R96" s="34">
        <f t="shared" si="31"/>
        <v>17.364381204702145</v>
      </c>
      <c r="S96" s="56">
        <f t="shared" si="32"/>
        <v>82.67034755770726</v>
      </c>
      <c r="V96" s="3"/>
    </row>
    <row r="97" spans="1:22" ht="14">
      <c r="A97" s="6">
        <v>78</v>
      </c>
      <c r="B97" s="55">
        <f t="shared" si="24"/>
        <v>6.6985841408518336</v>
      </c>
      <c r="C97" s="55">
        <f t="shared" si="25"/>
        <v>30.075625902052916</v>
      </c>
      <c r="D97" s="55">
        <f t="shared" si="33"/>
        <v>0.46684927913851482</v>
      </c>
      <c r="E97" s="33">
        <f t="shared" si="26"/>
        <v>4.6684927913851482E-2</v>
      </c>
      <c r="F97" s="33">
        <f t="shared" si="27"/>
        <v>0.1167123197846287</v>
      </c>
      <c r="G97" s="33">
        <f t="shared" si="28"/>
        <v>0.30345203144003463</v>
      </c>
      <c r="H97" s="33">
        <f t="shared" si="34"/>
        <v>0.23365806420882668</v>
      </c>
      <c r="I97" s="33">
        <f t="shared" si="40"/>
        <v>34.997149236022516</v>
      </c>
      <c r="J97" s="33">
        <f t="shared" si="35"/>
        <v>6.9793967231207954E-2</v>
      </c>
      <c r="K97" s="33">
        <f t="shared" si="29"/>
        <v>0.11647889514505944</v>
      </c>
      <c r="L97" s="56">
        <f t="shared" si="23"/>
        <v>30.075625902052916</v>
      </c>
      <c r="M97" s="46">
        <f t="shared" si="36"/>
        <v>100</v>
      </c>
      <c r="N97" s="34">
        <f t="shared" si="37"/>
        <v>34.997149236022516</v>
      </c>
      <c r="O97" s="34">
        <f t="shared" si="38"/>
        <v>17.446131337437798</v>
      </c>
      <c r="P97" s="34">
        <f t="shared" si="39"/>
        <v>17.481093524486774</v>
      </c>
      <c r="Q97" s="34">
        <f t="shared" si="30"/>
        <v>65.072775138075428</v>
      </c>
      <c r="R97" s="34">
        <f t="shared" si="31"/>
        <v>17.481093524486774</v>
      </c>
      <c r="S97" s="56">
        <f t="shared" si="32"/>
        <v>82.553868662562195</v>
      </c>
      <c r="V97" s="3"/>
    </row>
    <row r="98" spans="1:22" ht="14">
      <c r="A98" s="6">
        <v>79</v>
      </c>
      <c r="B98" s="55">
        <f t="shared" si="24"/>
        <v>6.4704057740086096</v>
      </c>
      <c r="C98" s="55">
        <f t="shared" si="25"/>
        <v>29.615912529488419</v>
      </c>
      <c r="D98" s="55">
        <f t="shared" si="33"/>
        <v>0.45971337256449729</v>
      </c>
      <c r="E98" s="33">
        <f t="shared" si="26"/>
        <v>4.5971337256449731E-2</v>
      </c>
      <c r="F98" s="33">
        <f t="shared" si="27"/>
        <v>0.11492834314112432</v>
      </c>
      <c r="G98" s="33">
        <f t="shared" si="28"/>
        <v>0.29881369216692327</v>
      </c>
      <c r="H98" s="33">
        <f t="shared" si="34"/>
        <v>0.23008654296853093</v>
      </c>
      <c r="I98" s="33">
        <f t="shared" si="40"/>
        <v>35.227235778991044</v>
      </c>
      <c r="J98" s="33">
        <f t="shared" si="35"/>
        <v>6.8727149198392345E-2</v>
      </c>
      <c r="K98" s="33">
        <f t="shared" si="29"/>
        <v>0.11469848645484207</v>
      </c>
      <c r="L98" s="56">
        <f t="shared" si="23"/>
        <v>29.615912529488419</v>
      </c>
      <c r="M98" s="46">
        <f t="shared" si="36"/>
        <v>100</v>
      </c>
      <c r="N98" s="34">
        <f t="shared" si="37"/>
        <v>35.227235778991044</v>
      </c>
      <c r="O98" s="34">
        <f t="shared" si="38"/>
        <v>17.560829823892639</v>
      </c>
      <c r="P98" s="34">
        <f t="shared" si="39"/>
        <v>17.596021867627897</v>
      </c>
      <c r="Q98" s="34">
        <f t="shared" si="30"/>
        <v>64.843148308479471</v>
      </c>
      <c r="R98" s="34">
        <f t="shared" si="31"/>
        <v>17.596021867627897</v>
      </c>
      <c r="S98" s="56">
        <f t="shared" si="32"/>
        <v>82.439170176107368</v>
      </c>
      <c r="V98" s="3"/>
    </row>
    <row r="99" spans="1:22" ht="14">
      <c r="A99" s="6">
        <v>80</v>
      </c>
      <c r="B99" s="55">
        <f t="shared" si="24"/>
        <v>6.25</v>
      </c>
      <c r="C99" s="55">
        <f t="shared" si="25"/>
        <v>29.163225989402914</v>
      </c>
      <c r="D99" s="55">
        <f t="shared" si="33"/>
        <v>0.45268654008550513</v>
      </c>
      <c r="E99" s="33">
        <f t="shared" si="26"/>
        <v>4.5268654008550513E-2</v>
      </c>
      <c r="F99" s="33">
        <f t="shared" si="27"/>
        <v>0.11317163502137628</v>
      </c>
      <c r="G99" s="33">
        <f t="shared" si="28"/>
        <v>0.29424625105557833</v>
      </c>
      <c r="H99" s="33">
        <f t="shared" si="34"/>
        <v>0.22656961331279532</v>
      </c>
      <c r="I99" s="33">
        <f t="shared" si="40"/>
        <v>35.453805392303842</v>
      </c>
      <c r="J99" s="33">
        <f t="shared" si="35"/>
        <v>6.7676637742783013E-2</v>
      </c>
      <c r="K99" s="33">
        <f t="shared" si="29"/>
        <v>0.11294529175133353</v>
      </c>
      <c r="L99" s="56">
        <f t="shared" si="23"/>
        <v>29.163225989402914</v>
      </c>
      <c r="M99" s="46">
        <f t="shared" si="36"/>
        <v>100</v>
      </c>
      <c r="N99" s="34">
        <f t="shared" si="37"/>
        <v>35.453805392303842</v>
      </c>
      <c r="O99" s="34">
        <f t="shared" si="38"/>
        <v>17.673775115643974</v>
      </c>
      <c r="P99" s="34">
        <f t="shared" si="39"/>
        <v>17.709193502649274</v>
      </c>
      <c r="Q99" s="34">
        <f t="shared" si="30"/>
        <v>64.617031381706752</v>
      </c>
      <c r="R99" s="34">
        <f t="shared" si="31"/>
        <v>17.709193502649274</v>
      </c>
      <c r="S99" s="56">
        <f t="shared" si="32"/>
        <v>82.326224884356023</v>
      </c>
      <c r="V99" s="3"/>
    </row>
    <row r="100" spans="1:22" ht="14">
      <c r="A100" s="6">
        <v>81</v>
      </c>
      <c r="B100" s="55">
        <f t="shared" si="24"/>
        <v>6.0371020557802852</v>
      </c>
      <c r="C100" s="55">
        <f t="shared" si="25"/>
        <v>28.717458874925878</v>
      </c>
      <c r="D100" s="55">
        <f t="shared" si="33"/>
        <v>0.44576711447703588</v>
      </c>
      <c r="E100" s="33">
        <f t="shared" si="26"/>
        <v>4.4576711447703588E-2</v>
      </c>
      <c r="F100" s="33">
        <f t="shared" si="27"/>
        <v>0.11144177861925897</v>
      </c>
      <c r="G100" s="33">
        <f t="shared" si="28"/>
        <v>0.28974862441007332</v>
      </c>
      <c r="H100" s="33">
        <f t="shared" si="34"/>
        <v>0.22310644079575645</v>
      </c>
      <c r="I100" s="33">
        <f t="shared" si="40"/>
        <v>35.676911833099595</v>
      </c>
      <c r="J100" s="33">
        <f t="shared" si="35"/>
        <v>6.6642183614316869E-2</v>
      </c>
      <c r="K100" s="33">
        <f t="shared" si="29"/>
        <v>0.11121889506202046</v>
      </c>
      <c r="L100" s="56">
        <f t="shared" si="23"/>
        <v>28.717458874925878</v>
      </c>
      <c r="M100" s="46">
        <f t="shared" si="36"/>
        <v>100</v>
      </c>
      <c r="N100" s="34">
        <f t="shared" si="37"/>
        <v>35.676911833099595</v>
      </c>
      <c r="O100" s="34">
        <f t="shared" si="38"/>
        <v>17.784994010705994</v>
      </c>
      <c r="P100" s="34">
        <f t="shared" si="39"/>
        <v>17.820635281268533</v>
      </c>
      <c r="Q100" s="34">
        <f t="shared" si="30"/>
        <v>64.394370708025477</v>
      </c>
      <c r="R100" s="34">
        <f t="shared" si="31"/>
        <v>17.820635281268533</v>
      </c>
      <c r="S100" s="56">
        <f t="shared" si="32"/>
        <v>82.215005989294013</v>
      </c>
      <c r="V100" s="3"/>
    </row>
    <row r="101" spans="1:22" ht="14">
      <c r="A101" s="6">
        <v>82</v>
      </c>
      <c r="B101" s="55">
        <f t="shared" si="24"/>
        <v>5.8314561971050489</v>
      </c>
      <c r="C101" s="55">
        <f t="shared" si="25"/>
        <v>28.278505420927324</v>
      </c>
      <c r="D101" s="55">
        <f t="shared" si="33"/>
        <v>0.43895345399855401</v>
      </c>
      <c r="E101" s="33">
        <f t="shared" si="26"/>
        <v>4.3895345399855401E-2</v>
      </c>
      <c r="F101" s="33">
        <f t="shared" si="27"/>
        <v>0.1097383634996385</v>
      </c>
      <c r="G101" s="33">
        <f t="shared" si="28"/>
        <v>0.28531974509906011</v>
      </c>
      <c r="H101" s="33">
        <f t="shared" si="34"/>
        <v>0.2196962037262763</v>
      </c>
      <c r="I101" s="33">
        <f t="shared" si="40"/>
        <v>35.896608036825874</v>
      </c>
      <c r="J101" s="33">
        <f t="shared" si="35"/>
        <v>6.5623541372783811E-2</v>
      </c>
      <c r="K101" s="33">
        <f t="shared" si="29"/>
        <v>0.10951888677263921</v>
      </c>
      <c r="L101" s="56">
        <f t="shared" si="23"/>
        <v>28.278505420927324</v>
      </c>
      <c r="M101" s="46">
        <f t="shared" si="36"/>
        <v>100</v>
      </c>
      <c r="N101" s="34">
        <f t="shared" si="37"/>
        <v>35.896608036825874</v>
      </c>
      <c r="O101" s="34">
        <f t="shared" si="38"/>
        <v>17.894512897478634</v>
      </c>
      <c r="P101" s="34">
        <f t="shared" si="39"/>
        <v>17.930373644768171</v>
      </c>
      <c r="Q101" s="34">
        <f t="shared" si="30"/>
        <v>64.175113457753199</v>
      </c>
      <c r="R101" s="34">
        <f t="shared" si="31"/>
        <v>17.930373644768171</v>
      </c>
      <c r="S101" s="56">
        <f t="shared" si="32"/>
        <v>82.105487102521366</v>
      </c>
      <c r="V101" s="3"/>
    </row>
    <row r="102" spans="1:22" ht="14">
      <c r="A102" s="6">
        <v>83</v>
      </c>
      <c r="B102" s="55">
        <f t="shared" si="24"/>
        <v>5.6328153913176866</v>
      </c>
      <c r="C102" s="55">
        <f t="shared" si="25"/>
        <v>27.846261478923424</v>
      </c>
      <c r="D102" s="55">
        <f t="shared" si="33"/>
        <v>0.43224394200390037</v>
      </c>
      <c r="E102" s="33">
        <f t="shared" si="26"/>
        <v>4.3224394200390037E-2</v>
      </c>
      <c r="F102" s="33">
        <f t="shared" si="27"/>
        <v>0.10806098550097509</v>
      </c>
      <c r="G102" s="33">
        <f t="shared" si="28"/>
        <v>0.28095856230253524</v>
      </c>
      <c r="H102" s="33">
        <f t="shared" si="34"/>
        <v>0.21633809297295215</v>
      </c>
      <c r="I102" s="33">
        <f t="shared" si="40"/>
        <v>36.112946129798829</v>
      </c>
      <c r="J102" s="33">
        <f t="shared" si="35"/>
        <v>6.4620469329583097E-2</v>
      </c>
      <c r="K102" s="33">
        <f t="shared" si="29"/>
        <v>0.10784486352997313</v>
      </c>
      <c r="L102" s="56">
        <f t="shared" si="23"/>
        <v>27.846261478923424</v>
      </c>
      <c r="M102" s="46">
        <f t="shared" si="36"/>
        <v>100</v>
      </c>
      <c r="N102" s="34">
        <f t="shared" si="37"/>
        <v>36.112946129798829</v>
      </c>
      <c r="O102" s="34">
        <f t="shared" si="38"/>
        <v>18.002357761008607</v>
      </c>
      <c r="P102" s="34">
        <f t="shared" si="39"/>
        <v>18.038434630269144</v>
      </c>
      <c r="Q102" s="34">
        <f t="shared" si="30"/>
        <v>63.959207608722252</v>
      </c>
      <c r="R102" s="34">
        <f t="shared" si="31"/>
        <v>18.038434630269144</v>
      </c>
      <c r="S102" s="56">
        <f t="shared" si="32"/>
        <v>81.997642238991403</v>
      </c>
      <c r="V102" s="3"/>
    </row>
    <row r="103" spans="1:22" ht="14">
      <c r="A103" s="6">
        <v>84</v>
      </c>
      <c r="B103" s="55">
        <f t="shared" si="24"/>
        <v>5.4409410206007767</v>
      </c>
      <c r="C103" s="55">
        <f t="shared" si="25"/>
        <v>27.420624492365647</v>
      </c>
      <c r="D103" s="55">
        <f t="shared" si="33"/>
        <v>0.42563698655777671</v>
      </c>
      <c r="E103" s="33">
        <f t="shared" si="26"/>
        <v>4.2563698655777672E-2</v>
      </c>
      <c r="F103" s="33">
        <f t="shared" si="27"/>
        <v>0.10640924663944418</v>
      </c>
      <c r="G103" s="33">
        <f t="shared" si="28"/>
        <v>0.27666404126255489</v>
      </c>
      <c r="H103" s="33">
        <f t="shared" si="34"/>
        <v>0.21303131177216728</v>
      </c>
      <c r="I103" s="33">
        <f t="shared" si="40"/>
        <v>36.325977441570998</v>
      </c>
      <c r="J103" s="33">
        <f t="shared" si="35"/>
        <v>6.3632729490387618E-2</v>
      </c>
      <c r="K103" s="33">
        <f t="shared" si="29"/>
        <v>0.10619642814616528</v>
      </c>
      <c r="L103" s="56">
        <f t="shared" si="23"/>
        <v>27.420624492365647</v>
      </c>
      <c r="M103" s="46">
        <f t="shared" si="36"/>
        <v>100</v>
      </c>
      <c r="N103" s="34">
        <f t="shared" si="37"/>
        <v>36.325977441570998</v>
      </c>
      <c r="O103" s="34">
        <f t="shared" si="38"/>
        <v>18.108554189154773</v>
      </c>
      <c r="P103" s="34">
        <f t="shared" si="39"/>
        <v>18.144843876908588</v>
      </c>
      <c r="Q103" s="34">
        <f t="shared" si="30"/>
        <v>63.746601933936645</v>
      </c>
      <c r="R103" s="34">
        <f t="shared" si="31"/>
        <v>18.144843876908588</v>
      </c>
      <c r="S103" s="56">
        <f t="shared" si="32"/>
        <v>81.891445810845227</v>
      </c>
      <c r="V103" s="3"/>
    </row>
    <row r="104" spans="1:22" ht="14">
      <c r="A104" s="6">
        <v>85</v>
      </c>
      <c r="B104" s="55">
        <f t="shared" si="24"/>
        <v>5.2556025953357164</v>
      </c>
      <c r="C104" s="55">
        <f t="shared" si="25"/>
        <v>27.001493472307654</v>
      </c>
      <c r="D104" s="55">
        <f t="shared" si="33"/>
        <v>0.41913102005799274</v>
      </c>
      <c r="E104" s="33">
        <f t="shared" si="26"/>
        <v>4.1913102005799278E-2</v>
      </c>
      <c r="F104" s="33">
        <f t="shared" si="27"/>
        <v>0.10478275501449819</v>
      </c>
      <c r="G104" s="33">
        <f t="shared" si="28"/>
        <v>0.27243516303769527</v>
      </c>
      <c r="H104" s="33">
        <f t="shared" si="34"/>
        <v>0.20977507553902536</v>
      </c>
      <c r="I104" s="33">
        <f t="shared" si="40"/>
        <v>36.535752517110026</v>
      </c>
      <c r="J104" s="33">
        <f t="shared" si="35"/>
        <v>6.2660087498669914E-2</v>
      </c>
      <c r="K104" s="33">
        <f t="shared" si="29"/>
        <v>0.1045731895044692</v>
      </c>
      <c r="L104" s="56">
        <f t="shared" si="23"/>
        <v>27.001493472307654</v>
      </c>
      <c r="M104" s="46">
        <f t="shared" si="36"/>
        <v>100</v>
      </c>
      <c r="N104" s="34">
        <f t="shared" si="37"/>
        <v>36.535752517110026</v>
      </c>
      <c r="O104" s="34">
        <f t="shared" si="38"/>
        <v>18.213127378659241</v>
      </c>
      <c r="P104" s="34">
        <f t="shared" si="39"/>
        <v>18.249626631923086</v>
      </c>
      <c r="Q104" s="34">
        <f t="shared" si="30"/>
        <v>63.537245989417684</v>
      </c>
      <c r="R104" s="34">
        <f t="shared" si="31"/>
        <v>18.249626631923086</v>
      </c>
      <c r="S104" s="56">
        <f t="shared" si="32"/>
        <v>81.786872621340763</v>
      </c>
      <c r="V104" s="3"/>
    </row>
    <row r="105" spans="1:22" ht="14">
      <c r="A105" s="6">
        <v>86</v>
      </c>
      <c r="B105" s="55">
        <f t="shared" si="24"/>
        <v>5.076577477226472</v>
      </c>
      <c r="C105" s="55">
        <f t="shared" si="25"/>
        <v>26.588768973444093</v>
      </c>
      <c r="D105" s="55">
        <f t="shared" si="33"/>
        <v>0.412724498863561</v>
      </c>
      <c r="E105" s="33">
        <f t="shared" si="26"/>
        <v>4.1272449886356102E-2</v>
      </c>
      <c r="F105" s="33">
        <f t="shared" si="27"/>
        <v>0.10318112471589025</v>
      </c>
      <c r="G105" s="33">
        <f t="shared" si="28"/>
        <v>0.26827092426131466</v>
      </c>
      <c r="H105" s="33">
        <f t="shared" si="34"/>
        <v>0.20656861168121229</v>
      </c>
      <c r="I105" s="33">
        <f t="shared" si="40"/>
        <v>36.742321128791239</v>
      </c>
      <c r="J105" s="33">
        <f t="shared" si="35"/>
        <v>6.1702312580102364E-2</v>
      </c>
      <c r="K105" s="33">
        <f t="shared" si="29"/>
        <v>0.10297476246645847</v>
      </c>
      <c r="L105" s="56">
        <f t="shared" si="23"/>
        <v>26.588768973444093</v>
      </c>
      <c r="M105" s="46">
        <f t="shared" si="36"/>
        <v>100</v>
      </c>
      <c r="N105" s="34">
        <f t="shared" si="37"/>
        <v>36.742321128791239</v>
      </c>
      <c r="O105" s="34">
        <f t="shared" si="38"/>
        <v>18.3161021411257</v>
      </c>
      <c r="P105" s="34">
        <f t="shared" si="39"/>
        <v>18.352807756638974</v>
      </c>
      <c r="Q105" s="34">
        <f t="shared" si="30"/>
        <v>63.331090102235336</v>
      </c>
      <c r="R105" s="34">
        <f t="shared" si="31"/>
        <v>18.352807756638974</v>
      </c>
      <c r="S105" s="56">
        <f t="shared" si="32"/>
        <v>81.683897858874303</v>
      </c>
      <c r="V105" s="3"/>
    </row>
    <row r="106" spans="1:22" ht="14">
      <c r="A106" s="6">
        <v>87</v>
      </c>
      <c r="B106" s="55">
        <f t="shared" si="24"/>
        <v>4.9036506118546948</v>
      </c>
      <c r="C106" s="55">
        <f t="shared" si="25"/>
        <v>26.182353070515674</v>
      </c>
      <c r="D106" s="55">
        <f t="shared" si="33"/>
        <v>0.40641590292841911</v>
      </c>
      <c r="E106" s="33">
        <f t="shared" si="26"/>
        <v>4.0641590292841916E-2</v>
      </c>
      <c r="F106" s="33">
        <f t="shared" si="27"/>
        <v>0.10160397573210478</v>
      </c>
      <c r="G106" s="33">
        <f t="shared" si="28"/>
        <v>0.26417033690347241</v>
      </c>
      <c r="H106" s="33">
        <f t="shared" si="34"/>
        <v>0.20341115941567375</v>
      </c>
      <c r="I106" s="33">
        <f t="shared" si="40"/>
        <v>36.945732288206912</v>
      </c>
      <c r="J106" s="33">
        <f t="shared" si="35"/>
        <v>6.075917748779866E-2</v>
      </c>
      <c r="K106" s="33">
        <f t="shared" si="29"/>
        <v>0.10140076778064058</v>
      </c>
      <c r="L106" s="56">
        <f t="shared" si="23"/>
        <v>26.182353070515674</v>
      </c>
      <c r="M106" s="46">
        <f t="shared" si="36"/>
        <v>100</v>
      </c>
      <c r="N106" s="34">
        <f t="shared" si="37"/>
        <v>36.945732288206912</v>
      </c>
      <c r="O106" s="34">
        <f t="shared" si="38"/>
        <v>18.417502908906339</v>
      </c>
      <c r="P106" s="34">
        <f t="shared" si="39"/>
        <v>18.454411732371078</v>
      </c>
      <c r="Q106" s="34">
        <f t="shared" si="30"/>
        <v>63.128085358722586</v>
      </c>
      <c r="R106" s="34">
        <f t="shared" si="31"/>
        <v>18.454411732371078</v>
      </c>
      <c r="S106" s="56">
        <f t="shared" si="32"/>
        <v>81.582497091093671</v>
      </c>
      <c r="V106" s="3"/>
    </row>
    <row r="107" spans="1:22" ht="14">
      <c r="A107" s="6">
        <v>88</v>
      </c>
      <c r="B107" s="55">
        <f t="shared" si="24"/>
        <v>4.7366142703449947</v>
      </c>
      <c r="C107" s="55">
        <f t="shared" si="25"/>
        <v>25.782149335074887</v>
      </c>
      <c r="D107" s="55">
        <f t="shared" si="33"/>
        <v>0.4002037354407868</v>
      </c>
      <c r="E107" s="33">
        <f t="shared" si="26"/>
        <v>4.0020373544078683E-2</v>
      </c>
      <c r="F107" s="33">
        <f t="shared" si="27"/>
        <v>0.1000509338601967</v>
      </c>
      <c r="G107" s="33">
        <f t="shared" si="28"/>
        <v>0.26013242803651143</v>
      </c>
      <c r="H107" s="33">
        <f t="shared" si="34"/>
        <v>0.2003019695881138</v>
      </c>
      <c r="I107" s="33">
        <f t="shared" si="40"/>
        <v>37.146034257795023</v>
      </c>
      <c r="J107" s="33">
        <f t="shared" si="35"/>
        <v>5.9830458448397628E-2</v>
      </c>
      <c r="K107" s="33">
        <f t="shared" si="29"/>
        <v>9.985083199247631E-2</v>
      </c>
      <c r="L107" s="56">
        <f t="shared" si="23"/>
        <v>25.782149335074887</v>
      </c>
      <c r="M107" s="46">
        <f t="shared" si="36"/>
        <v>100</v>
      </c>
      <c r="N107" s="34">
        <f t="shared" si="37"/>
        <v>37.146034257795023</v>
      </c>
      <c r="O107" s="34">
        <f t="shared" si="38"/>
        <v>18.517353740898816</v>
      </c>
      <c r="P107" s="34">
        <f t="shared" si="39"/>
        <v>18.554462666231274</v>
      </c>
      <c r="Q107" s="34">
        <f t="shared" si="30"/>
        <v>62.928183592869914</v>
      </c>
      <c r="R107" s="34">
        <f t="shared" si="31"/>
        <v>18.554462666231274</v>
      </c>
      <c r="S107" s="56">
        <f t="shared" si="32"/>
        <v>81.482646259101188</v>
      </c>
      <c r="V107" s="3"/>
    </row>
    <row r="108" spans="1:22" ht="14">
      <c r="A108" s="6">
        <v>89</v>
      </c>
      <c r="B108" s="55">
        <f t="shared" si="24"/>
        <v>4.5752677998300797</v>
      </c>
      <c r="C108" s="55">
        <f t="shared" si="25"/>
        <v>25.388062812606876</v>
      </c>
      <c r="D108" s="55">
        <f t="shared" si="33"/>
        <v>0.39408652246801168</v>
      </c>
      <c r="E108" s="33">
        <f t="shared" si="26"/>
        <v>3.9408652246801172E-2</v>
      </c>
      <c r="F108" s="33">
        <f t="shared" si="27"/>
        <v>9.852163061700292E-2</v>
      </c>
      <c r="G108" s="33">
        <f t="shared" si="28"/>
        <v>0.25615623960420758</v>
      </c>
      <c r="H108" s="33">
        <f t="shared" si="34"/>
        <v>0.19724030449523985</v>
      </c>
      <c r="I108" s="33">
        <f t="shared" si="40"/>
        <v>37.343274562290262</v>
      </c>
      <c r="J108" s="33">
        <f t="shared" si="35"/>
        <v>5.8915935108967726E-2</v>
      </c>
      <c r="K108" s="33">
        <f t="shared" si="29"/>
        <v>9.8324587355768905E-2</v>
      </c>
      <c r="L108" s="56">
        <f t="shared" si="23"/>
        <v>25.388062812606876</v>
      </c>
      <c r="M108" s="46">
        <f t="shared" si="36"/>
        <v>100</v>
      </c>
      <c r="N108" s="34">
        <f t="shared" si="37"/>
        <v>37.343274562290262</v>
      </c>
      <c r="O108" s="34">
        <f t="shared" si="38"/>
        <v>18.615678328254585</v>
      </c>
      <c r="P108" s="34">
        <f t="shared" si="39"/>
        <v>18.652984296848278</v>
      </c>
      <c r="Q108" s="34">
        <f t="shared" si="30"/>
        <v>62.731337374897137</v>
      </c>
      <c r="R108" s="34">
        <f t="shared" si="31"/>
        <v>18.652984296848278</v>
      </c>
      <c r="S108" s="56">
        <f t="shared" si="32"/>
        <v>81.384321671745411</v>
      </c>
      <c r="V108" s="3"/>
    </row>
    <row r="109" spans="1:22" ht="14">
      <c r="A109" s="6">
        <v>90</v>
      </c>
      <c r="B109" s="55">
        <f t="shared" si="24"/>
        <v>4.4194173824159222</v>
      </c>
      <c r="C109" s="55">
        <f t="shared" si="25"/>
        <v>25</v>
      </c>
      <c r="D109" s="55">
        <f t="shared" si="33"/>
        <v>0.3880628126068757</v>
      </c>
      <c r="E109" s="33">
        <f t="shared" si="26"/>
        <v>3.8806281260687574E-2</v>
      </c>
      <c r="F109" s="33">
        <f t="shared" si="27"/>
        <v>9.7015703151718924E-2</v>
      </c>
      <c r="G109" s="33">
        <f t="shared" si="28"/>
        <v>0.25224082819446919</v>
      </c>
      <c r="H109" s="33">
        <f t="shared" si="34"/>
        <v>0.19422543770974129</v>
      </c>
      <c r="I109" s="33">
        <f t="shared" si="40"/>
        <v>37.537500000000001</v>
      </c>
      <c r="J109" s="33">
        <f t="shared" si="35"/>
        <v>5.8015390484727897E-2</v>
      </c>
      <c r="K109" s="33">
        <f t="shared" si="29"/>
        <v>9.6821671745415477E-2</v>
      </c>
      <c r="L109" s="56">
        <f t="shared" si="23"/>
        <v>25</v>
      </c>
      <c r="M109" s="46">
        <f t="shared" si="36"/>
        <v>100</v>
      </c>
      <c r="N109" s="34">
        <f t="shared" si="37"/>
        <v>37.537500000000001</v>
      </c>
      <c r="O109" s="34">
        <f t="shared" si="38"/>
        <v>18.712500000000002</v>
      </c>
      <c r="P109" s="34">
        <f t="shared" si="39"/>
        <v>18.749999999999996</v>
      </c>
      <c r="Q109" s="34">
        <f t="shared" si="30"/>
        <v>62.537500000000001</v>
      </c>
      <c r="R109" s="34">
        <f t="shared" si="31"/>
        <v>18.749999999999996</v>
      </c>
      <c r="S109" s="56">
        <f t="shared" si="32"/>
        <v>81.287499999999994</v>
      </c>
      <c r="V109" s="3"/>
    </row>
    <row r="110" spans="1:22" ht="14">
      <c r="A110" s="6">
        <v>91</v>
      </c>
      <c r="B110" s="55">
        <f t="shared" si="24"/>
        <v>4.2688758023574866</v>
      </c>
      <c r="C110" s="55">
        <f t="shared" si="25"/>
        <v>24.617868823360784</v>
      </c>
      <c r="D110" s="55">
        <f t="shared" si="33"/>
        <v>0.38213117663921636</v>
      </c>
      <c r="E110" s="33">
        <f t="shared" si="26"/>
        <v>3.8213117663921638E-2</v>
      </c>
      <c r="F110" s="33">
        <f t="shared" si="27"/>
        <v>9.5532794159804091E-2</v>
      </c>
      <c r="G110" s="33">
        <f t="shared" si="28"/>
        <v>0.24838526481549064</v>
      </c>
      <c r="H110" s="33">
        <f t="shared" si="34"/>
        <v>0.19125665390792779</v>
      </c>
      <c r="I110" s="33">
        <f t="shared" si="40"/>
        <v>37.728756653907929</v>
      </c>
      <c r="J110" s="33">
        <f t="shared" si="35"/>
        <v>5.7128610907562855E-2</v>
      </c>
      <c r="K110" s="33">
        <f t="shared" si="29"/>
        <v>9.5341728571484485E-2</v>
      </c>
      <c r="L110" s="56">
        <f t="shared" si="23"/>
        <v>24.617868823360784</v>
      </c>
      <c r="M110" s="46">
        <f t="shared" si="36"/>
        <v>100</v>
      </c>
      <c r="N110" s="34">
        <f t="shared" si="37"/>
        <v>37.728756653907929</v>
      </c>
      <c r="O110" s="34">
        <f t="shared" si="38"/>
        <v>18.807841728571486</v>
      </c>
      <c r="P110" s="34">
        <f t="shared" si="39"/>
        <v>18.845532794159801</v>
      </c>
      <c r="Q110" s="34">
        <f t="shared" si="30"/>
        <v>62.346625477268717</v>
      </c>
      <c r="R110" s="34">
        <f t="shared" si="31"/>
        <v>18.845532794159801</v>
      </c>
      <c r="S110" s="56">
        <f t="shared" si="32"/>
        <v>81.192158271428525</v>
      </c>
      <c r="V110" s="3"/>
    </row>
    <row r="111" spans="1:22" ht="14">
      <c r="A111" s="6">
        <v>92</v>
      </c>
      <c r="B111" s="55">
        <f t="shared" si="24"/>
        <v>4.1234622211652967</v>
      </c>
      <c r="C111" s="55">
        <f t="shared" si="25"/>
        <v>24.241578616167953</v>
      </c>
      <c r="D111" s="55">
        <f t="shared" si="33"/>
        <v>0.37629020719283091</v>
      </c>
      <c r="E111" s="33">
        <f t="shared" si="26"/>
        <v>3.7629020719283091E-2</v>
      </c>
      <c r="F111" s="33">
        <f t="shared" si="27"/>
        <v>9.4072551798207726E-2</v>
      </c>
      <c r="G111" s="33">
        <f t="shared" si="28"/>
        <v>0.24458863467534009</v>
      </c>
      <c r="H111" s="33">
        <f t="shared" si="34"/>
        <v>0.18833324870001186</v>
      </c>
      <c r="I111" s="33">
        <f t="shared" si="40"/>
        <v>37.917089902607941</v>
      </c>
      <c r="J111" s="33">
        <f t="shared" si="35"/>
        <v>5.6255385975328226E-2</v>
      </c>
      <c r="K111" s="33">
        <f t="shared" si="29"/>
        <v>9.3884406694611316E-2</v>
      </c>
      <c r="L111" s="56">
        <f t="shared" si="23"/>
        <v>24.241578616167953</v>
      </c>
      <c r="M111" s="46">
        <f t="shared" si="36"/>
        <v>100</v>
      </c>
      <c r="N111" s="34">
        <f t="shared" si="37"/>
        <v>37.917089902607941</v>
      </c>
      <c r="O111" s="34">
        <f t="shared" si="38"/>
        <v>18.901726135266095</v>
      </c>
      <c r="P111" s="34">
        <f t="shared" si="39"/>
        <v>18.939605345958007</v>
      </c>
      <c r="Q111" s="34">
        <f t="shared" si="30"/>
        <v>62.158668518775897</v>
      </c>
      <c r="R111" s="34">
        <f t="shared" si="31"/>
        <v>18.939605345958007</v>
      </c>
      <c r="S111" s="56">
        <f t="shared" si="32"/>
        <v>81.098273864733898</v>
      </c>
      <c r="V111" s="3"/>
    </row>
    <row r="112" spans="1:22" ht="14">
      <c r="A112" s="6">
        <v>93</v>
      </c>
      <c r="B112" s="55">
        <f t="shared" si="24"/>
        <v>3.9830019603726945</v>
      </c>
      <c r="C112" s="55">
        <f t="shared" si="25"/>
        <v>23.871040097760414</v>
      </c>
      <c r="D112" s="55">
        <f t="shared" si="33"/>
        <v>0.37053851840753893</v>
      </c>
      <c r="E112" s="33">
        <f t="shared" si="26"/>
        <v>3.7053851840753896E-2</v>
      </c>
      <c r="F112" s="33">
        <f t="shared" si="27"/>
        <v>9.2634629601884733E-2</v>
      </c>
      <c r="G112" s="33">
        <f t="shared" si="28"/>
        <v>0.24085003696490032</v>
      </c>
      <c r="H112" s="33">
        <f t="shared" si="34"/>
        <v>0.18545452846297325</v>
      </c>
      <c r="I112" s="33">
        <f t="shared" si="40"/>
        <v>38.102544431070918</v>
      </c>
      <c r="J112" s="33">
        <f t="shared" si="35"/>
        <v>5.5395508501927065E-2</v>
      </c>
      <c r="K112" s="33">
        <f t="shared" si="29"/>
        <v>9.2449360342680961E-2</v>
      </c>
      <c r="L112" s="56">
        <f t="shared" si="23"/>
        <v>23.871040097760414</v>
      </c>
      <c r="M112" s="46">
        <f t="shared" si="36"/>
        <v>100</v>
      </c>
      <c r="N112" s="34">
        <f t="shared" si="37"/>
        <v>38.102544431070918</v>
      </c>
      <c r="O112" s="34">
        <f t="shared" si="38"/>
        <v>18.994175495608776</v>
      </c>
      <c r="P112" s="34">
        <f t="shared" si="39"/>
        <v>19.032239975559893</v>
      </c>
      <c r="Q112" s="34">
        <f t="shared" si="30"/>
        <v>61.973584528831331</v>
      </c>
      <c r="R112" s="34">
        <f t="shared" si="31"/>
        <v>19.032239975559893</v>
      </c>
      <c r="S112" s="56">
        <f t="shared" si="32"/>
        <v>81.005824504391228</v>
      </c>
      <c r="V112" s="3"/>
    </row>
    <row r="113" spans="1:22" ht="14">
      <c r="A113" s="6">
        <v>94</v>
      </c>
      <c r="B113" s="55">
        <f t="shared" si="24"/>
        <v>3.8473262917028634</v>
      </c>
      <c r="C113" s="55">
        <f t="shared" si="25"/>
        <v>23.506165352154049</v>
      </c>
      <c r="D113" s="55">
        <f t="shared" si="33"/>
        <v>0.36487474560636457</v>
      </c>
      <c r="E113" s="33">
        <f t="shared" si="26"/>
        <v>3.648747456063646E-2</v>
      </c>
      <c r="F113" s="33">
        <f t="shared" si="27"/>
        <v>9.1218686401591142E-2</v>
      </c>
      <c r="G113" s="33">
        <f t="shared" si="28"/>
        <v>0.23716858464413698</v>
      </c>
      <c r="H113" s="33">
        <f t="shared" si="34"/>
        <v>0.18261981017598547</v>
      </c>
      <c r="I113" s="33">
        <f t="shared" si="40"/>
        <v>38.285164241246903</v>
      </c>
      <c r="J113" s="33">
        <f t="shared" si="35"/>
        <v>5.4548774468151512E-2</v>
      </c>
      <c r="K113" s="33">
        <f t="shared" si="29"/>
        <v>9.1036249028787972E-2</v>
      </c>
      <c r="L113" s="56">
        <f t="shared" si="23"/>
        <v>23.506165352154049</v>
      </c>
      <c r="M113" s="46">
        <f t="shared" si="36"/>
        <v>100</v>
      </c>
      <c r="N113" s="34">
        <f t="shared" si="37"/>
        <v>38.285164241246903</v>
      </c>
      <c r="O113" s="34">
        <f t="shared" si="38"/>
        <v>19.085211744637565</v>
      </c>
      <c r="P113" s="34">
        <f t="shared" si="39"/>
        <v>19.123458661961486</v>
      </c>
      <c r="Q113" s="34">
        <f t="shared" si="30"/>
        <v>61.791329593400953</v>
      </c>
      <c r="R113" s="34">
        <f t="shared" si="31"/>
        <v>19.123458661961486</v>
      </c>
      <c r="S113" s="56">
        <f t="shared" si="32"/>
        <v>80.914788255362438</v>
      </c>
      <c r="V113" s="3"/>
    </row>
    <row r="114" spans="1:22" ht="14">
      <c r="A114" s="6">
        <v>95</v>
      </c>
      <c r="B114" s="55">
        <f t="shared" si="24"/>
        <v>3.7162722343835033</v>
      </c>
      <c r="C114" s="55">
        <f t="shared" si="25"/>
        <v>23.146867807182261</v>
      </c>
      <c r="D114" s="55">
        <f t="shared" si="33"/>
        <v>0.35929754497178834</v>
      </c>
      <c r="E114" s="33">
        <f t="shared" si="26"/>
        <v>3.5929754497178834E-2</v>
      </c>
      <c r="F114" s="33">
        <f t="shared" si="27"/>
        <v>8.9824386242947085E-2</v>
      </c>
      <c r="G114" s="33">
        <f t="shared" si="28"/>
        <v>0.23354340423166242</v>
      </c>
      <c r="H114" s="33">
        <f t="shared" si="34"/>
        <v>0.17982842125838006</v>
      </c>
      <c r="I114" s="33">
        <f t="shared" si="40"/>
        <v>38.464992662505281</v>
      </c>
      <c r="J114" s="33">
        <f t="shared" si="35"/>
        <v>5.3714982973282366E-2</v>
      </c>
      <c r="K114" s="33">
        <f t="shared" si="29"/>
        <v>8.96447374704612E-2</v>
      </c>
      <c r="L114" s="56">
        <f t="shared" si="23"/>
        <v>23.146867807182261</v>
      </c>
      <c r="M114" s="46">
        <f t="shared" si="36"/>
        <v>100</v>
      </c>
      <c r="N114" s="34">
        <f t="shared" si="37"/>
        <v>38.464992662505281</v>
      </c>
      <c r="O114" s="34">
        <f t="shared" si="38"/>
        <v>19.174856482108027</v>
      </c>
      <c r="P114" s="34">
        <f t="shared" si="39"/>
        <v>19.213283048204431</v>
      </c>
      <c r="Q114" s="34">
        <f t="shared" si="30"/>
        <v>61.611860469687542</v>
      </c>
      <c r="R114" s="34">
        <f t="shared" si="31"/>
        <v>19.213283048204431</v>
      </c>
      <c r="S114" s="56">
        <f t="shared" si="32"/>
        <v>80.825143517891973</v>
      </c>
      <c r="V114" s="3"/>
    </row>
    <row r="115" spans="1:22" ht="14">
      <c r="A115" s="6">
        <v>96</v>
      </c>
      <c r="B115" s="55">
        <f t="shared" si="24"/>
        <v>3.5896823593657348</v>
      </c>
      <c r="C115" s="55">
        <f t="shared" si="25"/>
        <v>22.793062213955423</v>
      </c>
      <c r="D115" s="55">
        <f t="shared" si="33"/>
        <v>0.3538055932268378</v>
      </c>
      <c r="E115" s="33">
        <f t="shared" si="26"/>
        <v>3.5380559322683781E-2</v>
      </c>
      <c r="F115" s="33">
        <f t="shared" si="27"/>
        <v>8.845139830670945E-2</v>
      </c>
      <c r="G115" s="33">
        <f t="shared" si="28"/>
        <v>0.22997363559744458</v>
      </c>
      <c r="H115" s="33">
        <f t="shared" si="34"/>
        <v>0.17707969941003232</v>
      </c>
      <c r="I115" s="33">
        <f t="shared" si="40"/>
        <v>38.642072361915311</v>
      </c>
      <c r="J115" s="33">
        <f t="shared" si="35"/>
        <v>5.2893936187412255E-2</v>
      </c>
      <c r="K115" s="33">
        <f t="shared" si="29"/>
        <v>8.8274495510096029E-2</v>
      </c>
      <c r="L115" s="56">
        <f t="shared" si="23"/>
        <v>22.793062213955423</v>
      </c>
      <c r="M115" s="46">
        <f t="shared" si="36"/>
        <v>100</v>
      </c>
      <c r="N115" s="34">
        <f t="shared" si="37"/>
        <v>38.642072361915311</v>
      </c>
      <c r="O115" s="34">
        <f t="shared" si="38"/>
        <v>19.263130977618122</v>
      </c>
      <c r="P115" s="34">
        <f t="shared" si="39"/>
        <v>19.301734446511141</v>
      </c>
      <c r="Q115" s="34">
        <f t="shared" si="30"/>
        <v>61.435134575870734</v>
      </c>
      <c r="R115" s="34">
        <f t="shared" si="31"/>
        <v>19.301734446511141</v>
      </c>
      <c r="S115" s="56">
        <f t="shared" si="32"/>
        <v>80.736869022381882</v>
      </c>
      <c r="V115" s="3"/>
    </row>
    <row r="116" spans="1:22" ht="14">
      <c r="A116" s="6">
        <v>97</v>
      </c>
      <c r="B116" s="55">
        <f t="shared" ref="B116:B147" si="41">100*(0.5)^(A116/B$3)</f>
        <v>3.4674046002120171</v>
      </c>
      <c r="C116" s="55">
        <f t="shared" ref="C116:C147" si="42">100*(0.5)^(A116/B$4)</f>
        <v>22.444664626634236</v>
      </c>
      <c r="D116" s="55">
        <f t="shared" si="33"/>
        <v>0.34839758732118753</v>
      </c>
      <c r="E116" s="33">
        <f t="shared" ref="E116:E147" si="43">$D116*B$10</f>
        <v>3.4839758732118753E-2</v>
      </c>
      <c r="F116" s="33">
        <f t="shared" ref="F116:F147" si="44">$D116*B$11</f>
        <v>8.7099396830296882E-2</v>
      </c>
      <c r="G116" s="33">
        <f t="shared" ref="G116:G147" si="45">$D116*B$12</f>
        <v>0.22645843175877189</v>
      </c>
      <c r="H116" s="33">
        <f t="shared" si="34"/>
        <v>0.17437299245425436</v>
      </c>
      <c r="I116" s="33">
        <f t="shared" si="40"/>
        <v>38.816445354369563</v>
      </c>
      <c r="J116" s="33">
        <f t="shared" si="35"/>
        <v>5.2085439304517533E-2</v>
      </c>
      <c r="K116" s="33">
        <f t="shared" si="29"/>
        <v>8.6925198036636286E-2</v>
      </c>
      <c r="L116" s="56">
        <f t="shared" si="23"/>
        <v>22.444664626634236</v>
      </c>
      <c r="M116" s="46">
        <f t="shared" si="36"/>
        <v>100</v>
      </c>
      <c r="N116" s="34">
        <f t="shared" si="37"/>
        <v>38.816445354369563</v>
      </c>
      <c r="O116" s="34">
        <f t="shared" si="38"/>
        <v>19.350056175654757</v>
      </c>
      <c r="P116" s="34">
        <f t="shared" si="39"/>
        <v>19.388833843341438</v>
      </c>
      <c r="Q116" s="34">
        <f t="shared" si="30"/>
        <v>61.261109981003798</v>
      </c>
      <c r="R116" s="34">
        <f t="shared" si="31"/>
        <v>19.388833843341438</v>
      </c>
      <c r="S116" s="56">
        <f t="shared" si="32"/>
        <v>80.649943824345229</v>
      </c>
      <c r="V116" s="3"/>
    </row>
    <row r="117" spans="1:22" ht="14">
      <c r="A117" s="6">
        <v>98</v>
      </c>
      <c r="B117" s="55">
        <f t="shared" si="41"/>
        <v>3.3492920704259159</v>
      </c>
      <c r="C117" s="55">
        <f t="shared" si="42"/>
        <v>22.101592382512301</v>
      </c>
      <c r="D117" s="55">
        <f t="shared" si="33"/>
        <v>0.34307224412193449</v>
      </c>
      <c r="E117" s="33">
        <f t="shared" si="43"/>
        <v>3.430722441219345E-2</v>
      </c>
      <c r="F117" s="33">
        <f t="shared" si="44"/>
        <v>8.5768061030483622E-2</v>
      </c>
      <c r="G117" s="33">
        <f t="shared" si="45"/>
        <v>0.22299695867925742</v>
      </c>
      <c r="H117" s="33">
        <f t="shared" si="34"/>
        <v>0.17170765818302822</v>
      </c>
      <c r="I117" s="33">
        <f t="shared" si="40"/>
        <v>38.988153012552594</v>
      </c>
      <c r="J117" s="33">
        <f t="shared" si="35"/>
        <v>5.1289300496229207E-2</v>
      </c>
      <c r="K117" s="33">
        <f t="shared" si="29"/>
        <v>8.559652490842265E-2</v>
      </c>
      <c r="L117" s="56">
        <f t="shared" si="23"/>
        <v>22.101592382512301</v>
      </c>
      <c r="M117" s="46">
        <f t="shared" si="36"/>
        <v>100</v>
      </c>
      <c r="N117" s="34">
        <f t="shared" si="37"/>
        <v>38.988153012552594</v>
      </c>
      <c r="O117" s="34">
        <f t="shared" si="38"/>
        <v>19.435652700563178</v>
      </c>
      <c r="P117" s="34">
        <f t="shared" si="39"/>
        <v>19.474601904371923</v>
      </c>
      <c r="Q117" s="34">
        <f t="shared" si="30"/>
        <v>61.089745395064895</v>
      </c>
      <c r="R117" s="34">
        <f t="shared" si="31"/>
        <v>19.474601904371923</v>
      </c>
      <c r="S117" s="56">
        <f t="shared" si="32"/>
        <v>80.564347299436818</v>
      </c>
      <c r="V117" s="3"/>
    </row>
    <row r="118" spans="1:22" ht="14">
      <c r="A118" s="6">
        <v>99</v>
      </c>
      <c r="B118" s="55">
        <f t="shared" si="41"/>
        <v>3.2352028870043048</v>
      </c>
      <c r="C118" s="55">
        <f t="shared" si="42"/>
        <v>21.763764082403103</v>
      </c>
      <c r="D118" s="55">
        <f t="shared" si="33"/>
        <v>0.33782830010919795</v>
      </c>
      <c r="E118" s="33">
        <f t="shared" si="43"/>
        <v>3.37828300109198E-2</v>
      </c>
      <c r="F118" s="33">
        <f t="shared" si="44"/>
        <v>8.4457075027299489E-2</v>
      </c>
      <c r="G118" s="33">
        <f t="shared" si="45"/>
        <v>0.21958839507097869</v>
      </c>
      <c r="H118" s="33">
        <f t="shared" si="34"/>
        <v>0.1690830642046536</v>
      </c>
      <c r="I118" s="33">
        <f t="shared" si="40"/>
        <v>39.15723607675725</v>
      </c>
      <c r="J118" s="33">
        <f t="shared" si="35"/>
        <v>5.0505330866325082E-2</v>
      </c>
      <c r="K118" s="33">
        <f t="shared" si="29"/>
        <v>8.4288160877244889E-2</v>
      </c>
      <c r="L118" s="56">
        <f t="shared" si="23"/>
        <v>21.763764082403103</v>
      </c>
      <c r="M118" s="46">
        <f>M117</f>
        <v>100</v>
      </c>
      <c r="N118" s="34">
        <f t="shared" si="37"/>
        <v>39.15723607675725</v>
      </c>
      <c r="O118" s="34">
        <f t="shared" si="38"/>
        <v>19.519940861440425</v>
      </c>
      <c r="P118" s="34">
        <f t="shared" si="39"/>
        <v>19.559058979399222</v>
      </c>
      <c r="Q118" s="34">
        <f t="shared" si="30"/>
        <v>60.921000159160357</v>
      </c>
      <c r="R118" s="34">
        <f t="shared" si="31"/>
        <v>19.559058979399222</v>
      </c>
      <c r="S118" s="56">
        <f t="shared" si="32"/>
        <v>80.480059138559582</v>
      </c>
      <c r="V118" s="3"/>
    </row>
    <row r="119" spans="1:22" ht="14">
      <c r="A119" s="6">
        <v>100</v>
      </c>
      <c r="B119" s="55">
        <f t="shared" si="41"/>
        <v>3.125</v>
      </c>
      <c r="C119" s="55">
        <f t="shared" si="42"/>
        <v>21.431099571326822</v>
      </c>
      <c r="D119" s="55">
        <f t="shared" si="33"/>
        <v>0.33266451107628114</v>
      </c>
      <c r="E119" s="33">
        <f t="shared" si="43"/>
        <v>3.3266451107628117E-2</v>
      </c>
      <c r="F119" s="33">
        <f t="shared" si="44"/>
        <v>8.3166127769070286E-2</v>
      </c>
      <c r="G119" s="33">
        <f t="shared" si="45"/>
        <v>0.21623193219958275</v>
      </c>
      <c r="H119" s="33">
        <f t="shared" si="34"/>
        <v>0.16649858779367874</v>
      </c>
      <c r="I119" s="33">
        <f t="shared" si="40"/>
        <v>39.323734664550926</v>
      </c>
      <c r="J119" s="33">
        <f t="shared" si="35"/>
        <v>4.9733344405904018E-2</v>
      </c>
      <c r="K119" s="33">
        <f t="shared" si="29"/>
        <v>8.2999795513532135E-2</v>
      </c>
      <c r="L119" s="56">
        <f t="shared" si="23"/>
        <v>21.431099571326822</v>
      </c>
      <c r="M119" s="46">
        <v>60</v>
      </c>
      <c r="N119" s="34">
        <f t="shared" si="37"/>
        <v>39.323734664550926</v>
      </c>
      <c r="O119" s="34">
        <f t="shared" si="38"/>
        <v>19.602940656953958</v>
      </c>
      <c r="P119" s="34">
        <f t="shared" si="39"/>
        <v>19.642225107168294</v>
      </c>
      <c r="Q119" s="34">
        <f t="shared" si="30"/>
        <v>60.754834235877752</v>
      </c>
      <c r="R119" s="34">
        <f t="shared" si="31"/>
        <v>19.642225107168294</v>
      </c>
      <c r="S119" s="56">
        <f t="shared" si="32"/>
        <v>80.397059343046038</v>
      </c>
      <c r="V119" s="3"/>
    </row>
    <row r="120" spans="1:22" ht="14">
      <c r="A120">
        <f>A119+1</f>
        <v>101</v>
      </c>
      <c r="B120" s="55">
        <f t="shared" si="41"/>
        <v>3.0185510278901435</v>
      </c>
      <c r="C120" s="55">
        <f t="shared" si="42"/>
        <v>21.103519919492289</v>
      </c>
      <c r="D120" s="55">
        <f t="shared" ref="D120:D179" si="46">C119-C120</f>
        <v>0.32757965183453308</v>
      </c>
      <c r="E120" s="33">
        <f t="shared" si="43"/>
        <v>3.2757965183453308E-2</v>
      </c>
      <c r="F120" s="33">
        <f t="shared" si="44"/>
        <v>8.189491295863327E-2</v>
      </c>
      <c r="G120" s="33">
        <f t="shared" si="45"/>
        <v>0.2129267736924465</v>
      </c>
      <c r="H120" s="33">
        <f t="shared" si="34"/>
        <v>0.16395361574318382</v>
      </c>
      <c r="I120" s="33">
        <f t="shared" ref="I120:I179" si="47">I119+H120</f>
        <v>39.487688280294108</v>
      </c>
      <c r="J120" s="33">
        <f t="shared" ref="J120:J179" si="48">G120-H120</f>
        <v>4.8973157949262686E-2</v>
      </c>
      <c r="K120" s="33">
        <f t="shared" ref="K120:K179" si="49">J120+E120</f>
        <v>8.1731123132715994E-2</v>
      </c>
      <c r="L120" s="56">
        <f t="shared" ref="L120:L179" si="50">C120</f>
        <v>21.103519919492289</v>
      </c>
      <c r="M120" s="46">
        <v>60</v>
      </c>
      <c r="N120" s="34">
        <f t="shared" ref="N120:N179" si="51">N119+H120</f>
        <v>39.487688280294108</v>
      </c>
      <c r="O120" s="34">
        <f t="shared" ref="O120:O179" si="52">O119+K120</f>
        <v>19.684671780086674</v>
      </c>
      <c r="P120" s="34">
        <f t="shared" ref="P120:P179" si="53">P119+F120</f>
        <v>19.724120020126925</v>
      </c>
      <c r="Q120" s="34">
        <f t="shared" ref="Q120:Q179" si="54">L120+N120</f>
        <v>60.591208199786394</v>
      </c>
      <c r="R120" s="34">
        <f t="shared" ref="R120:R179" si="55">P120</f>
        <v>19.724120020126925</v>
      </c>
      <c r="S120" s="56">
        <f t="shared" ref="S120:S179" si="56">L120+N120+P120</f>
        <v>80.315328219913312</v>
      </c>
    </row>
    <row r="121" spans="1:22" ht="14">
      <c r="A121">
        <f t="shared" ref="A121:A179" si="57">A120+1</f>
        <v>102</v>
      </c>
      <c r="B121" s="55">
        <f t="shared" si="41"/>
        <v>2.9157280985525245</v>
      </c>
      <c r="C121" s="55">
        <f t="shared" si="42"/>
        <v>20.780947403569698</v>
      </c>
      <c r="D121" s="55">
        <f t="shared" si="46"/>
        <v>0.32257251592259095</v>
      </c>
      <c r="E121" s="33">
        <f t="shared" si="43"/>
        <v>3.2257251592259097E-2</v>
      </c>
      <c r="F121" s="33">
        <f t="shared" si="44"/>
        <v>8.0643128980647738E-2</v>
      </c>
      <c r="G121" s="33">
        <f t="shared" si="45"/>
        <v>0.20967213534968412</v>
      </c>
      <c r="H121" s="33">
        <f t="shared" si="34"/>
        <v>0.16144754421925678</v>
      </c>
      <c r="I121" s="33">
        <f t="shared" si="47"/>
        <v>39.649135824513365</v>
      </c>
      <c r="J121" s="33">
        <f t="shared" si="48"/>
        <v>4.8224591130427347E-2</v>
      </c>
      <c r="K121" s="33">
        <f t="shared" si="49"/>
        <v>8.0481842722686436E-2</v>
      </c>
      <c r="L121" s="56">
        <f t="shared" si="50"/>
        <v>20.780947403569698</v>
      </c>
      <c r="M121" s="46">
        <v>60</v>
      </c>
      <c r="N121" s="34">
        <f t="shared" si="51"/>
        <v>39.649135824513365</v>
      </c>
      <c r="O121" s="34">
        <f t="shared" si="52"/>
        <v>19.765153622809361</v>
      </c>
      <c r="P121" s="34">
        <f t="shared" si="53"/>
        <v>19.804763149107572</v>
      </c>
      <c r="Q121" s="34">
        <f t="shared" si="54"/>
        <v>60.430083228083063</v>
      </c>
      <c r="R121" s="34">
        <f t="shared" si="55"/>
        <v>19.804763149107572</v>
      </c>
      <c r="S121" s="56">
        <f t="shared" si="56"/>
        <v>80.234846377190635</v>
      </c>
    </row>
    <row r="122" spans="1:22" ht="14">
      <c r="A122">
        <f t="shared" si="57"/>
        <v>103</v>
      </c>
      <c r="B122" s="55">
        <f t="shared" si="41"/>
        <v>2.8164076956588442</v>
      </c>
      <c r="C122" s="55">
        <f t="shared" si="42"/>
        <v>20.463305488249546</v>
      </c>
      <c r="D122" s="55">
        <f t="shared" si="46"/>
        <v>0.31764191532015218</v>
      </c>
      <c r="E122" s="33">
        <f t="shared" si="43"/>
        <v>3.1764191532015221E-2</v>
      </c>
      <c r="F122" s="33">
        <f t="shared" si="44"/>
        <v>7.9410478830038045E-2</v>
      </c>
      <c r="G122" s="33">
        <f t="shared" si="45"/>
        <v>0.20646724495809893</v>
      </c>
      <c r="H122" s="33">
        <f t="shared" si="34"/>
        <v>0.15897977861773618</v>
      </c>
      <c r="I122" s="33">
        <f t="shared" si="47"/>
        <v>39.8081156031311</v>
      </c>
      <c r="J122" s="33">
        <f t="shared" si="48"/>
        <v>4.7487466340362744E-2</v>
      </c>
      <c r="K122" s="33">
        <f t="shared" si="49"/>
        <v>7.9251657872377965E-2</v>
      </c>
      <c r="L122" s="56">
        <f t="shared" si="50"/>
        <v>20.463305488249546</v>
      </c>
      <c r="M122" s="46">
        <v>60</v>
      </c>
      <c r="N122" s="34">
        <f t="shared" si="51"/>
        <v>39.8081156031311</v>
      </c>
      <c r="O122" s="34">
        <f t="shared" si="52"/>
        <v>19.844405280681737</v>
      </c>
      <c r="P122" s="34">
        <f t="shared" si="53"/>
        <v>19.88417362793761</v>
      </c>
      <c r="Q122" s="34">
        <f t="shared" si="54"/>
        <v>60.271421091380645</v>
      </c>
      <c r="R122" s="34">
        <f t="shared" si="55"/>
        <v>19.88417362793761</v>
      </c>
      <c r="S122" s="56">
        <f t="shared" si="56"/>
        <v>80.155594719318259</v>
      </c>
    </row>
    <row r="123" spans="1:22" ht="14">
      <c r="A123">
        <f t="shared" si="57"/>
        <v>104</v>
      </c>
      <c r="B123" s="55">
        <f t="shared" si="41"/>
        <v>2.7204705103003879</v>
      </c>
      <c r="C123" s="55">
        <f t="shared" si="42"/>
        <v>20.150518808083444</v>
      </c>
      <c r="D123" s="55">
        <f t="shared" si="46"/>
        <v>0.31278668016610212</v>
      </c>
      <c r="E123" s="33">
        <f t="shared" si="43"/>
        <v>3.1278668016610216E-2</v>
      </c>
      <c r="F123" s="33">
        <f t="shared" si="44"/>
        <v>7.8196670041525529E-2</v>
      </c>
      <c r="G123" s="33">
        <f t="shared" si="45"/>
        <v>0.20331134210796639</v>
      </c>
      <c r="H123" s="33">
        <f t="shared" si="34"/>
        <v>0.15654973342313414</v>
      </c>
      <c r="I123" s="33">
        <f t="shared" si="47"/>
        <v>39.964665336554233</v>
      </c>
      <c r="J123" s="33">
        <f t="shared" si="48"/>
        <v>4.6761608684832257E-2</v>
      </c>
      <c r="K123" s="33">
        <f t="shared" si="49"/>
        <v>7.8040276701442479E-2</v>
      </c>
      <c r="L123" s="56">
        <f t="shared" si="50"/>
        <v>20.150518808083444</v>
      </c>
      <c r="M123" s="46">
        <v>60</v>
      </c>
      <c r="N123" s="34">
        <f t="shared" si="51"/>
        <v>39.964665336554233</v>
      </c>
      <c r="O123" s="34">
        <f t="shared" si="52"/>
        <v>19.922445557383181</v>
      </c>
      <c r="P123" s="34">
        <f t="shared" si="53"/>
        <v>19.962370297979135</v>
      </c>
      <c r="Q123" s="34">
        <f t="shared" si="54"/>
        <v>60.115184144637681</v>
      </c>
      <c r="R123" s="34">
        <f t="shared" si="55"/>
        <v>19.962370297979135</v>
      </c>
      <c r="S123" s="56">
        <f t="shared" si="56"/>
        <v>80.077554442616815</v>
      </c>
    </row>
    <row r="124" spans="1:22" ht="14">
      <c r="A124">
        <f t="shared" si="57"/>
        <v>105</v>
      </c>
      <c r="B124" s="55">
        <f t="shared" si="41"/>
        <v>2.6278012976678577</v>
      </c>
      <c r="C124" s="55">
        <f t="shared" si="42"/>
        <v>19.842513149602492</v>
      </c>
      <c r="D124" s="55">
        <f t="shared" si="46"/>
        <v>0.30800565848095118</v>
      </c>
      <c r="E124" s="33">
        <f t="shared" si="43"/>
        <v>3.080056584809512E-2</v>
      </c>
      <c r="F124" s="33">
        <f t="shared" si="44"/>
        <v>7.7001414620237796E-2</v>
      </c>
      <c r="G124" s="33">
        <f t="shared" si="45"/>
        <v>0.20020367801261826</v>
      </c>
      <c r="H124" s="33">
        <f t="shared" si="34"/>
        <v>0.15415683206971606</v>
      </c>
      <c r="I124" s="33">
        <f t="shared" si="47"/>
        <v>40.11882216862395</v>
      </c>
      <c r="J124" s="33">
        <f t="shared" si="48"/>
        <v>4.6046845942902204E-2</v>
      </c>
      <c r="K124" s="33">
        <f t="shared" si="49"/>
        <v>7.6847411790997328E-2</v>
      </c>
      <c r="L124" s="56">
        <f t="shared" si="50"/>
        <v>19.842513149602492</v>
      </c>
      <c r="M124" s="46">
        <v>60</v>
      </c>
      <c r="N124" s="34">
        <f t="shared" si="51"/>
        <v>40.11882216862395</v>
      </c>
      <c r="O124" s="34">
        <f t="shared" si="52"/>
        <v>19.999292969174178</v>
      </c>
      <c r="P124" s="34">
        <f t="shared" si="53"/>
        <v>20.039371712599372</v>
      </c>
      <c r="Q124" s="34">
        <f t="shared" si="54"/>
        <v>59.961335318226446</v>
      </c>
      <c r="R124" s="34">
        <f t="shared" si="55"/>
        <v>20.039371712599372</v>
      </c>
      <c r="S124" s="56">
        <f t="shared" si="56"/>
        <v>80.000707030825822</v>
      </c>
    </row>
    <row r="125" spans="1:22" ht="14">
      <c r="A125">
        <f t="shared" si="57"/>
        <v>106</v>
      </c>
      <c r="B125" s="55">
        <f t="shared" si="41"/>
        <v>2.5382887386132373</v>
      </c>
      <c r="C125" s="55">
        <f t="shared" si="42"/>
        <v>19.539215433709021</v>
      </c>
      <c r="D125" s="55">
        <f t="shared" si="46"/>
        <v>0.30329771589347132</v>
      </c>
      <c r="E125" s="33">
        <f t="shared" si="43"/>
        <v>3.0329771589347132E-2</v>
      </c>
      <c r="F125" s="33">
        <f t="shared" si="44"/>
        <v>7.582442897336783E-2</v>
      </c>
      <c r="G125" s="33">
        <f t="shared" si="45"/>
        <v>0.19714351533075636</v>
      </c>
      <c r="H125" s="33">
        <f t="shared" si="34"/>
        <v>0.15180050680468241</v>
      </c>
      <c r="I125" s="33">
        <f t="shared" si="47"/>
        <v>40.270622675428633</v>
      </c>
      <c r="J125" s="33">
        <f t="shared" si="48"/>
        <v>4.5343008526073952E-2</v>
      </c>
      <c r="K125" s="33">
        <f t="shared" si="49"/>
        <v>7.5672780115421084E-2</v>
      </c>
      <c r="L125" s="56">
        <f t="shared" si="50"/>
        <v>19.539215433709021</v>
      </c>
      <c r="M125" s="46">
        <v>60</v>
      </c>
      <c r="N125" s="34">
        <f t="shared" si="51"/>
        <v>40.270622675428633</v>
      </c>
      <c r="O125" s="34">
        <f t="shared" si="52"/>
        <v>20.0749657492896</v>
      </c>
      <c r="P125" s="34">
        <f t="shared" si="53"/>
        <v>20.115196141572738</v>
      </c>
      <c r="Q125" s="34">
        <f t="shared" si="54"/>
        <v>59.809838109137658</v>
      </c>
      <c r="R125" s="34">
        <f t="shared" si="55"/>
        <v>20.115196141572738</v>
      </c>
      <c r="S125" s="56">
        <f t="shared" si="56"/>
        <v>79.925034250710397</v>
      </c>
    </row>
    <row r="126" spans="1:22" ht="14">
      <c r="A126">
        <f t="shared" si="57"/>
        <v>107</v>
      </c>
      <c r="B126" s="55">
        <f t="shared" si="41"/>
        <v>2.4518253059273474</v>
      </c>
      <c r="C126" s="55">
        <f t="shared" si="42"/>
        <v>19.240553698337408</v>
      </c>
      <c r="D126" s="55">
        <f t="shared" si="46"/>
        <v>0.29866173537161345</v>
      </c>
      <c r="E126" s="33">
        <f t="shared" si="43"/>
        <v>2.9866173537161346E-2</v>
      </c>
      <c r="F126" s="33">
        <f t="shared" si="44"/>
        <v>7.4665433842903361E-2</v>
      </c>
      <c r="G126" s="33">
        <f t="shared" si="45"/>
        <v>0.19413012799154875</v>
      </c>
      <c r="H126" s="33">
        <f t="shared" si="34"/>
        <v>0.14948019855349254</v>
      </c>
      <c r="I126" s="33">
        <f t="shared" si="47"/>
        <v>40.420102873982124</v>
      </c>
      <c r="J126" s="33">
        <f t="shared" si="48"/>
        <v>4.4649929438056207E-2</v>
      </c>
      <c r="K126" s="33">
        <f t="shared" si="49"/>
        <v>7.4516102975217546E-2</v>
      </c>
      <c r="L126" s="56">
        <f t="shared" si="50"/>
        <v>19.240553698337408</v>
      </c>
      <c r="M126" s="46">
        <v>60</v>
      </c>
      <c r="N126" s="34">
        <f t="shared" si="51"/>
        <v>40.420102873982124</v>
      </c>
      <c r="O126" s="34">
        <f t="shared" si="52"/>
        <v>20.149481852264817</v>
      </c>
      <c r="P126" s="34">
        <f t="shared" si="53"/>
        <v>20.189861575415641</v>
      </c>
      <c r="Q126" s="34">
        <f t="shared" si="54"/>
        <v>59.660656572319532</v>
      </c>
      <c r="R126" s="34">
        <f t="shared" si="55"/>
        <v>20.189861575415641</v>
      </c>
      <c r="S126" s="56">
        <f t="shared" si="56"/>
        <v>79.850518147735173</v>
      </c>
    </row>
    <row r="127" spans="1:22" ht="14">
      <c r="A127">
        <f t="shared" si="57"/>
        <v>108</v>
      </c>
      <c r="B127" s="55">
        <f t="shared" si="41"/>
        <v>2.3683071351724969</v>
      </c>
      <c r="C127" s="55">
        <f t="shared" si="42"/>
        <v>18.946457081379975</v>
      </c>
      <c r="D127" s="55">
        <f t="shared" si="46"/>
        <v>0.29409661695743239</v>
      </c>
      <c r="E127" s="33">
        <f t="shared" si="43"/>
        <v>2.9409661695743241E-2</v>
      </c>
      <c r="F127" s="33">
        <f t="shared" si="44"/>
        <v>7.3524154239358097E-2</v>
      </c>
      <c r="G127" s="33">
        <f t="shared" si="45"/>
        <v>0.19116280102233105</v>
      </c>
      <c r="H127" s="33">
        <f t="shared" si="34"/>
        <v>0.14719535678719492</v>
      </c>
      <c r="I127" s="33">
        <f t="shared" si="47"/>
        <v>40.567298230769318</v>
      </c>
      <c r="J127" s="33">
        <f t="shared" si="48"/>
        <v>4.3967444235136127E-2</v>
      </c>
      <c r="K127" s="33">
        <f t="shared" si="49"/>
        <v>7.3377105930879372E-2</v>
      </c>
      <c r="L127" s="56">
        <f t="shared" si="50"/>
        <v>18.946457081379975</v>
      </c>
      <c r="M127" s="46">
        <v>60</v>
      </c>
      <c r="N127" s="34">
        <f t="shared" si="51"/>
        <v>40.567298230769318</v>
      </c>
      <c r="O127" s="34">
        <f t="shared" si="52"/>
        <v>20.222858958195697</v>
      </c>
      <c r="P127" s="34">
        <f t="shared" si="53"/>
        <v>20.263385729654999</v>
      </c>
      <c r="Q127" s="34">
        <f t="shared" si="54"/>
        <v>59.513755312149293</v>
      </c>
      <c r="R127" s="34">
        <f t="shared" si="55"/>
        <v>20.263385729654999</v>
      </c>
      <c r="S127" s="56">
        <f t="shared" si="56"/>
        <v>79.777141041804299</v>
      </c>
    </row>
    <row r="128" spans="1:22" ht="14">
      <c r="A128">
        <f t="shared" si="57"/>
        <v>109</v>
      </c>
      <c r="B128" s="55">
        <f t="shared" si="41"/>
        <v>2.2876338999150398</v>
      </c>
      <c r="C128" s="55">
        <f t="shared" si="42"/>
        <v>18.656855803873892</v>
      </c>
      <c r="D128" s="55">
        <f t="shared" si="46"/>
        <v>0.28960127750608322</v>
      </c>
      <c r="E128" s="33">
        <f t="shared" si="43"/>
        <v>2.8960127750608324E-2</v>
      </c>
      <c r="F128" s="33">
        <f t="shared" si="44"/>
        <v>7.2400319376520805E-2</v>
      </c>
      <c r="G128" s="33">
        <f t="shared" si="45"/>
        <v>0.18824083037895409</v>
      </c>
      <c r="H128" s="33">
        <f t="shared" si="34"/>
        <v>0.14494543939179466</v>
      </c>
      <c r="I128" s="33">
        <f t="shared" si="47"/>
        <v>40.712243670161115</v>
      </c>
      <c r="J128" s="33">
        <f t="shared" si="48"/>
        <v>4.3295390987159427E-2</v>
      </c>
      <c r="K128" s="33">
        <f t="shared" si="49"/>
        <v>7.2255518737767754E-2</v>
      </c>
      <c r="L128" s="56">
        <f t="shared" si="50"/>
        <v>18.656855803873892</v>
      </c>
      <c r="M128" s="46">
        <v>60</v>
      </c>
      <c r="N128" s="34">
        <f t="shared" si="51"/>
        <v>40.712243670161115</v>
      </c>
      <c r="O128" s="34">
        <f t="shared" si="52"/>
        <v>20.295114476933467</v>
      </c>
      <c r="P128" s="34">
        <f t="shared" si="53"/>
        <v>20.335786049031519</v>
      </c>
      <c r="Q128" s="34">
        <f t="shared" si="54"/>
        <v>59.369099474035011</v>
      </c>
      <c r="R128" s="34">
        <f t="shared" si="55"/>
        <v>20.335786049031519</v>
      </c>
      <c r="S128" s="56">
        <f t="shared" si="56"/>
        <v>79.704885523066537</v>
      </c>
    </row>
    <row r="129" spans="1:19" ht="14">
      <c r="A129">
        <f t="shared" si="57"/>
        <v>110</v>
      </c>
      <c r="B129" s="55">
        <f t="shared" si="41"/>
        <v>2.2097086912079607</v>
      </c>
      <c r="C129" s="55">
        <f t="shared" si="42"/>
        <v>18.371681153444982</v>
      </c>
      <c r="D129" s="55">
        <f t="shared" si="46"/>
        <v>0.28517465042891033</v>
      </c>
      <c r="E129" s="33">
        <f t="shared" si="43"/>
        <v>2.8517465042891033E-2</v>
      </c>
      <c r="F129" s="33">
        <f t="shared" si="44"/>
        <v>7.1293662607227581E-2</v>
      </c>
      <c r="G129" s="33">
        <f t="shared" si="45"/>
        <v>0.18536352277879173</v>
      </c>
      <c r="H129" s="33">
        <f t="shared" si="34"/>
        <v>0.14272991253966963</v>
      </c>
      <c r="I129" s="33">
        <f t="shared" si="47"/>
        <v>40.854973582700786</v>
      </c>
      <c r="J129" s="33">
        <f t="shared" si="48"/>
        <v>4.2633610239122099E-2</v>
      </c>
      <c r="K129" s="33">
        <f t="shared" si="49"/>
        <v>7.1151075282013129E-2</v>
      </c>
      <c r="L129" s="56">
        <f t="shared" si="50"/>
        <v>18.371681153444982</v>
      </c>
      <c r="M129" s="46">
        <v>60</v>
      </c>
      <c r="N129" s="34">
        <f t="shared" si="51"/>
        <v>40.854973582700786</v>
      </c>
      <c r="O129" s="34">
        <f t="shared" si="52"/>
        <v>20.366265552215481</v>
      </c>
      <c r="P129" s="34">
        <f t="shared" si="53"/>
        <v>20.407079711638747</v>
      </c>
      <c r="Q129" s="34">
        <f t="shared" si="54"/>
        <v>59.226654736145768</v>
      </c>
      <c r="R129" s="34">
        <f t="shared" si="55"/>
        <v>20.407079711638747</v>
      </c>
      <c r="S129" s="56">
        <f t="shared" si="56"/>
        <v>79.633734447784519</v>
      </c>
    </row>
    <row r="130" spans="1:19" ht="14">
      <c r="A130">
        <f t="shared" si="57"/>
        <v>111</v>
      </c>
      <c r="B130" s="55">
        <f t="shared" si="41"/>
        <v>2.1344379011787438</v>
      </c>
      <c r="C130" s="55">
        <f t="shared" si="42"/>
        <v>18.090865468004726</v>
      </c>
      <c r="D130" s="55">
        <f t="shared" si="46"/>
        <v>0.28081568544025615</v>
      </c>
      <c r="E130" s="33">
        <f t="shared" si="43"/>
        <v>2.8081568544025617E-2</v>
      </c>
      <c r="F130" s="33">
        <f t="shared" si="44"/>
        <v>7.0203921360064037E-2</v>
      </c>
      <c r="G130" s="33">
        <f t="shared" si="45"/>
        <v>0.18253019553616651</v>
      </c>
      <c r="H130" s="33">
        <f t="shared" si="34"/>
        <v>0.14054825056284823</v>
      </c>
      <c r="I130" s="33">
        <f t="shared" si="47"/>
        <v>40.995521833263638</v>
      </c>
      <c r="J130" s="33">
        <f t="shared" si="48"/>
        <v>4.198194497331828E-2</v>
      </c>
      <c r="K130" s="33">
        <f t="shared" si="49"/>
        <v>7.0063513517343898E-2</v>
      </c>
      <c r="L130" s="56">
        <f t="shared" si="50"/>
        <v>18.090865468004726</v>
      </c>
      <c r="M130" s="46">
        <v>60</v>
      </c>
      <c r="N130" s="34">
        <f t="shared" si="51"/>
        <v>40.995521833263638</v>
      </c>
      <c r="O130" s="34">
        <f t="shared" si="52"/>
        <v>20.436329065732824</v>
      </c>
      <c r="P130" s="34">
        <f t="shared" si="53"/>
        <v>20.477283632998812</v>
      </c>
      <c r="Q130" s="34">
        <f t="shared" si="54"/>
        <v>59.08638730126836</v>
      </c>
      <c r="R130" s="34">
        <f t="shared" si="55"/>
        <v>20.477283632998812</v>
      </c>
      <c r="S130" s="56">
        <f t="shared" si="56"/>
        <v>79.563670934267179</v>
      </c>
    </row>
    <row r="131" spans="1:19" ht="14">
      <c r="A131">
        <f t="shared" si="57"/>
        <v>112</v>
      </c>
      <c r="B131" s="55">
        <f t="shared" si="41"/>
        <v>2.0617311105826484</v>
      </c>
      <c r="C131" s="55">
        <f t="shared" si="42"/>
        <v>17.81434211969631</v>
      </c>
      <c r="D131" s="55">
        <f t="shared" si="46"/>
        <v>0.27652334830841596</v>
      </c>
      <c r="E131" s="33">
        <f t="shared" si="43"/>
        <v>2.7652334830841598E-2</v>
      </c>
      <c r="F131" s="33">
        <f t="shared" si="44"/>
        <v>6.913083707710399E-2</v>
      </c>
      <c r="G131" s="33">
        <f t="shared" si="45"/>
        <v>0.17974017640047038</v>
      </c>
      <c r="H131" s="33">
        <f t="shared" si="34"/>
        <v>0.13839993582836219</v>
      </c>
      <c r="I131" s="33">
        <f t="shared" si="47"/>
        <v>41.133921769091998</v>
      </c>
      <c r="J131" s="33">
        <f t="shared" si="48"/>
        <v>4.1340240572108194E-2</v>
      </c>
      <c r="K131" s="33">
        <f t="shared" si="49"/>
        <v>6.8992575402949785E-2</v>
      </c>
      <c r="L131" s="56">
        <f t="shared" si="50"/>
        <v>17.81434211969631</v>
      </c>
      <c r="M131" s="46">
        <v>60</v>
      </c>
      <c r="N131" s="34">
        <f t="shared" si="51"/>
        <v>41.133921769091998</v>
      </c>
      <c r="O131" s="34">
        <f t="shared" si="52"/>
        <v>20.505321641135772</v>
      </c>
      <c r="P131" s="34">
        <f t="shared" si="53"/>
        <v>20.546414470075916</v>
      </c>
      <c r="Q131" s="34">
        <f t="shared" si="54"/>
        <v>58.948263888788304</v>
      </c>
      <c r="R131" s="34">
        <f t="shared" si="55"/>
        <v>20.546414470075916</v>
      </c>
      <c r="S131" s="56">
        <f t="shared" si="56"/>
        <v>79.494678358864221</v>
      </c>
    </row>
    <row r="132" spans="1:19" ht="14">
      <c r="A132">
        <f t="shared" si="57"/>
        <v>113</v>
      </c>
      <c r="B132" s="55">
        <f t="shared" si="41"/>
        <v>1.9915009801863468</v>
      </c>
      <c r="C132" s="55">
        <f t="shared" si="42"/>
        <v>17.542045499086182</v>
      </c>
      <c r="D132" s="55">
        <f t="shared" si="46"/>
        <v>0.2722966206101276</v>
      </c>
      <c r="E132" s="33">
        <f t="shared" si="43"/>
        <v>2.7229662061012763E-2</v>
      </c>
      <c r="F132" s="33">
        <f t="shared" si="44"/>
        <v>6.8074155152531901E-2</v>
      </c>
      <c r="G132" s="33">
        <f t="shared" si="45"/>
        <v>0.17699280339658294</v>
      </c>
      <c r="H132" s="33">
        <f t="shared" si="34"/>
        <v>0.13628445861536886</v>
      </c>
      <c r="I132" s="33">
        <f t="shared" si="47"/>
        <v>41.270206227707369</v>
      </c>
      <c r="J132" s="33">
        <f t="shared" si="48"/>
        <v>4.0708344781214073E-2</v>
      </c>
      <c r="K132" s="33">
        <f t="shared" si="49"/>
        <v>6.7938006842226839E-2</v>
      </c>
      <c r="L132" s="56">
        <f t="shared" si="50"/>
        <v>17.542045499086182</v>
      </c>
      <c r="M132" s="46">
        <v>60</v>
      </c>
      <c r="N132" s="34">
        <f t="shared" si="51"/>
        <v>41.270206227707369</v>
      </c>
      <c r="O132" s="34">
        <f t="shared" si="52"/>
        <v>20.573259647977999</v>
      </c>
      <c r="P132" s="34">
        <f t="shared" si="53"/>
        <v>20.614488625228446</v>
      </c>
      <c r="Q132" s="34">
        <f t="shared" si="54"/>
        <v>58.812251726793548</v>
      </c>
      <c r="R132" s="34">
        <f t="shared" si="55"/>
        <v>20.614488625228446</v>
      </c>
      <c r="S132" s="56">
        <f t="shared" si="56"/>
        <v>79.426740352021994</v>
      </c>
    </row>
    <row r="133" spans="1:19" ht="14">
      <c r="A133">
        <f t="shared" si="57"/>
        <v>114</v>
      </c>
      <c r="B133" s="55">
        <f t="shared" si="41"/>
        <v>1.9236631458514317</v>
      </c>
      <c r="C133" s="55">
        <f t="shared" si="42"/>
        <v>17.273910999597202</v>
      </c>
      <c r="D133" s="55">
        <f t="shared" si="46"/>
        <v>0.26813449948897983</v>
      </c>
      <c r="E133" s="33">
        <f t="shared" si="43"/>
        <v>2.6813449948897984E-2</v>
      </c>
      <c r="F133" s="33">
        <f t="shared" si="44"/>
        <v>6.7033624872244957E-2</v>
      </c>
      <c r="G133" s="33">
        <f t="shared" si="45"/>
        <v>0.17428742466783689</v>
      </c>
      <c r="H133" s="33">
        <f t="shared" si="34"/>
        <v>0.1342013169942344</v>
      </c>
      <c r="I133" s="33">
        <f t="shared" si="47"/>
        <v>41.404407544701606</v>
      </c>
      <c r="J133" s="33">
        <f t="shared" si="48"/>
        <v>4.0086107673602489E-2</v>
      </c>
      <c r="K133" s="33">
        <f t="shared" si="49"/>
        <v>6.6899557622500466E-2</v>
      </c>
      <c r="L133" s="56">
        <f t="shared" si="50"/>
        <v>17.273910999597202</v>
      </c>
      <c r="M133" s="46">
        <v>60</v>
      </c>
      <c r="N133" s="34">
        <f t="shared" si="51"/>
        <v>41.404407544701606</v>
      </c>
      <c r="O133" s="34">
        <f t="shared" si="52"/>
        <v>20.640159205600501</v>
      </c>
      <c r="P133" s="34">
        <f t="shared" si="53"/>
        <v>20.681522250100691</v>
      </c>
      <c r="Q133" s="34">
        <f t="shared" si="54"/>
        <v>58.678318544298804</v>
      </c>
      <c r="R133" s="34">
        <f t="shared" si="55"/>
        <v>20.681522250100691</v>
      </c>
      <c r="S133" s="56">
        <f t="shared" si="56"/>
        <v>79.359840794399503</v>
      </c>
    </row>
    <row r="134" spans="1:19" ht="14">
      <c r="A134">
        <f t="shared" si="57"/>
        <v>115</v>
      </c>
      <c r="B134" s="55">
        <f t="shared" si="41"/>
        <v>1.8581361171917516</v>
      </c>
      <c r="C134" s="55">
        <f t="shared" si="42"/>
        <v>17.009875002179715</v>
      </c>
      <c r="D134" s="55">
        <f t="shared" si="46"/>
        <v>0.26403599741748707</v>
      </c>
      <c r="E134" s="33">
        <f t="shared" si="43"/>
        <v>2.6403599741748707E-2</v>
      </c>
      <c r="F134" s="33">
        <f t="shared" si="44"/>
        <v>6.6008999354371767E-2</v>
      </c>
      <c r="G134" s="33">
        <f t="shared" si="45"/>
        <v>0.17162339832136661</v>
      </c>
      <c r="H134" s="33">
        <f t="shared" si="34"/>
        <v>0.1321500167074523</v>
      </c>
      <c r="I134" s="33">
        <f t="shared" si="47"/>
        <v>41.536557561409055</v>
      </c>
      <c r="J134" s="33">
        <f t="shared" si="48"/>
        <v>3.947338161391431E-2</v>
      </c>
      <c r="K134" s="33">
        <f t="shared" si="49"/>
        <v>6.5876981355663014E-2</v>
      </c>
      <c r="L134" s="56">
        <f t="shared" si="50"/>
        <v>17.009875002179715</v>
      </c>
      <c r="M134" s="46">
        <v>60</v>
      </c>
      <c r="N134" s="34">
        <f t="shared" si="51"/>
        <v>41.536557561409055</v>
      </c>
      <c r="O134" s="34">
        <f t="shared" si="52"/>
        <v>20.706036186956165</v>
      </c>
      <c r="P134" s="34">
        <f t="shared" si="53"/>
        <v>20.747531249455065</v>
      </c>
      <c r="Q134" s="34">
        <f t="shared" si="54"/>
        <v>58.546432563588766</v>
      </c>
      <c r="R134" s="34">
        <f t="shared" si="55"/>
        <v>20.747531249455065</v>
      </c>
      <c r="S134" s="56">
        <f t="shared" si="56"/>
        <v>79.293963813043831</v>
      </c>
    </row>
    <row r="135" spans="1:19" ht="14">
      <c r="A135">
        <f t="shared" si="57"/>
        <v>116</v>
      </c>
      <c r="B135" s="55">
        <f t="shared" si="41"/>
        <v>1.794841179682868</v>
      </c>
      <c r="C135" s="55">
        <f t="shared" si="42"/>
        <v>16.749874860216952</v>
      </c>
      <c r="D135" s="55">
        <f t="shared" si="46"/>
        <v>0.26000014196276311</v>
      </c>
      <c r="E135" s="33">
        <f t="shared" si="43"/>
        <v>2.6000014196276313E-2</v>
      </c>
      <c r="F135" s="33">
        <f t="shared" si="44"/>
        <v>6.5000035490690777E-2</v>
      </c>
      <c r="G135" s="33">
        <f t="shared" si="45"/>
        <v>0.16900009227579602</v>
      </c>
      <c r="H135" s="33">
        <f t="shared" si="34"/>
        <v>0.13013007105236293</v>
      </c>
      <c r="I135" s="33">
        <f t="shared" si="47"/>
        <v>41.666687632461418</v>
      </c>
      <c r="J135" s="33">
        <f t="shared" si="48"/>
        <v>3.8870021223433082E-2</v>
      </c>
      <c r="K135" s="33">
        <f t="shared" si="49"/>
        <v>6.4870035419709399E-2</v>
      </c>
      <c r="L135" s="56">
        <f t="shared" si="50"/>
        <v>16.749874860216952</v>
      </c>
      <c r="M135" s="46">
        <v>60</v>
      </c>
      <c r="N135" s="34">
        <f t="shared" si="51"/>
        <v>41.666687632461418</v>
      </c>
      <c r="O135" s="34">
        <f t="shared" si="52"/>
        <v>20.770906222375874</v>
      </c>
      <c r="P135" s="34">
        <f t="shared" si="53"/>
        <v>20.812531284945756</v>
      </c>
      <c r="Q135" s="34">
        <f t="shared" si="54"/>
        <v>58.416562492678366</v>
      </c>
      <c r="R135" s="34">
        <f t="shared" si="55"/>
        <v>20.812531284945756</v>
      </c>
      <c r="S135" s="56">
        <f t="shared" si="56"/>
        <v>79.229093777624115</v>
      </c>
    </row>
    <row r="136" spans="1:19" ht="14">
      <c r="A136">
        <f t="shared" si="57"/>
        <v>117</v>
      </c>
      <c r="B136" s="55">
        <f t="shared" si="41"/>
        <v>1.7337023001060092</v>
      </c>
      <c r="C136" s="55">
        <f t="shared" si="42"/>
        <v>16.493848884661176</v>
      </c>
      <c r="D136" s="55">
        <f t="shared" si="46"/>
        <v>0.25602597555577589</v>
      </c>
      <c r="E136" s="33">
        <f t="shared" si="43"/>
        <v>2.5602597555577589E-2</v>
      </c>
      <c r="F136" s="33">
        <f t="shared" si="44"/>
        <v>6.4006493888943972E-2</v>
      </c>
      <c r="G136" s="33">
        <f t="shared" si="45"/>
        <v>0.16641688411125433</v>
      </c>
      <c r="H136" s="33">
        <f t="shared" si="34"/>
        <v>0.12814100076566584</v>
      </c>
      <c r="I136" s="33">
        <f t="shared" si="47"/>
        <v>41.794828633227084</v>
      </c>
      <c r="J136" s="33">
        <f t="shared" si="48"/>
        <v>3.8275883345588485E-2</v>
      </c>
      <c r="K136" s="33">
        <f t="shared" si="49"/>
        <v>6.3878480901166074E-2</v>
      </c>
      <c r="L136" s="56">
        <f t="shared" si="50"/>
        <v>16.493848884661176</v>
      </c>
      <c r="M136" s="46">
        <v>60</v>
      </c>
      <c r="N136" s="34">
        <f t="shared" si="51"/>
        <v>41.794828633227084</v>
      </c>
      <c r="O136" s="34">
        <f t="shared" si="52"/>
        <v>20.834784703277041</v>
      </c>
      <c r="P136" s="34">
        <f t="shared" si="53"/>
        <v>20.876537778834699</v>
      </c>
      <c r="Q136" s="34">
        <f t="shared" si="54"/>
        <v>58.28867751788826</v>
      </c>
      <c r="R136" s="34">
        <f t="shared" si="55"/>
        <v>20.876537778834699</v>
      </c>
      <c r="S136" s="56">
        <f t="shared" si="56"/>
        <v>79.165215296722963</v>
      </c>
    </row>
    <row r="137" spans="1:19" ht="14">
      <c r="A137">
        <f t="shared" si="57"/>
        <v>118</v>
      </c>
      <c r="B137" s="55">
        <f t="shared" si="41"/>
        <v>1.6746460352129573</v>
      </c>
      <c r="C137" s="55">
        <f t="shared" si="42"/>
        <v>16.241736329396979</v>
      </c>
      <c r="D137" s="55">
        <f t="shared" si="46"/>
        <v>0.25211255526419762</v>
      </c>
      <c r="E137" s="33">
        <f t="shared" si="43"/>
        <v>2.5211255526419764E-2</v>
      </c>
      <c r="F137" s="33">
        <f t="shared" si="44"/>
        <v>6.3028138816049406E-2</v>
      </c>
      <c r="G137" s="33">
        <f t="shared" si="45"/>
        <v>0.16387316092172846</v>
      </c>
      <c r="H137" s="33">
        <f t="shared" si="34"/>
        <v>0.12618233390973091</v>
      </c>
      <c r="I137" s="33">
        <f t="shared" si="47"/>
        <v>41.921010967136816</v>
      </c>
      <c r="J137" s="33">
        <f t="shared" si="48"/>
        <v>3.7690827011997552E-2</v>
      </c>
      <c r="K137" s="33">
        <f t="shared" si="49"/>
        <v>6.2902082538417309E-2</v>
      </c>
      <c r="L137" s="56">
        <f t="shared" si="50"/>
        <v>16.241736329396979</v>
      </c>
      <c r="M137" s="46">
        <v>60</v>
      </c>
      <c r="N137" s="34">
        <f t="shared" si="51"/>
        <v>41.921010967136816</v>
      </c>
      <c r="O137" s="34">
        <f t="shared" si="52"/>
        <v>20.897686785815459</v>
      </c>
      <c r="P137" s="34">
        <f t="shared" si="53"/>
        <v>20.939565917650746</v>
      </c>
      <c r="Q137" s="34">
        <f t="shared" si="54"/>
        <v>58.162747296533794</v>
      </c>
      <c r="R137" s="34">
        <f t="shared" si="55"/>
        <v>20.939565917650746</v>
      </c>
      <c r="S137" s="56">
        <f t="shared" si="56"/>
        <v>79.102313214184534</v>
      </c>
    </row>
    <row r="138" spans="1:19" ht="14">
      <c r="A138">
        <f t="shared" si="57"/>
        <v>119</v>
      </c>
      <c r="B138" s="55">
        <f t="shared" si="41"/>
        <v>1.6176014435021522</v>
      </c>
      <c r="C138" s="55">
        <f t="shared" si="42"/>
        <v>15.993477376828322</v>
      </c>
      <c r="D138" s="55">
        <f t="shared" si="46"/>
        <v>0.24825895256865671</v>
      </c>
      <c r="E138" s="33">
        <f t="shared" si="43"/>
        <v>2.4825895256865672E-2</v>
      </c>
      <c r="F138" s="33">
        <f t="shared" si="44"/>
        <v>6.2064738142164178E-2</v>
      </c>
      <c r="G138" s="33">
        <f t="shared" si="45"/>
        <v>0.16136831916962688</v>
      </c>
      <c r="H138" s="33">
        <f t="shared" si="34"/>
        <v>0.1242536057606127</v>
      </c>
      <c r="I138" s="33">
        <f t="shared" si="47"/>
        <v>42.04526457289743</v>
      </c>
      <c r="J138" s="33">
        <f t="shared" si="48"/>
        <v>3.7114713409014177E-2</v>
      </c>
      <c r="K138" s="33">
        <f t="shared" si="49"/>
        <v>6.1940608665879845E-2</v>
      </c>
      <c r="L138" s="56">
        <f t="shared" si="50"/>
        <v>15.993477376828322</v>
      </c>
      <c r="M138" s="46">
        <v>60</v>
      </c>
      <c r="N138" s="34">
        <f t="shared" si="51"/>
        <v>42.04526457289743</v>
      </c>
      <c r="O138" s="34">
        <f t="shared" si="52"/>
        <v>20.959627394481338</v>
      </c>
      <c r="P138" s="34">
        <f t="shared" si="53"/>
        <v>21.001630655792912</v>
      </c>
      <c r="Q138" s="34">
        <f t="shared" si="54"/>
        <v>58.038741949725754</v>
      </c>
      <c r="R138" s="34">
        <f t="shared" si="55"/>
        <v>21.001630655792912</v>
      </c>
      <c r="S138" s="56">
        <f t="shared" si="56"/>
        <v>79.04037260551867</v>
      </c>
    </row>
    <row r="139" spans="1:19" ht="14">
      <c r="A139">
        <f t="shared" si="57"/>
        <v>120</v>
      </c>
      <c r="B139" s="55">
        <f t="shared" si="41"/>
        <v>1.5625</v>
      </c>
      <c r="C139" s="55">
        <f t="shared" si="42"/>
        <v>15.749013123685918</v>
      </c>
      <c r="D139" s="55">
        <f t="shared" si="46"/>
        <v>0.24446425314240372</v>
      </c>
      <c r="E139" s="33">
        <f t="shared" si="43"/>
        <v>2.4446425314240374E-2</v>
      </c>
      <c r="F139" s="33">
        <f t="shared" si="44"/>
        <v>6.111606328560093E-2</v>
      </c>
      <c r="G139" s="33">
        <f t="shared" si="45"/>
        <v>0.15890176454256241</v>
      </c>
      <c r="H139" s="33">
        <f t="shared" si="34"/>
        <v>0.12235435869777306</v>
      </c>
      <c r="I139" s="33">
        <f t="shared" si="47"/>
        <v>42.1676189315952</v>
      </c>
      <c r="J139" s="33">
        <f t="shared" si="48"/>
        <v>3.6547405844789355E-2</v>
      </c>
      <c r="K139" s="33">
        <f t="shared" si="49"/>
        <v>6.0993831159029732E-2</v>
      </c>
      <c r="L139" s="56">
        <f t="shared" si="50"/>
        <v>15.749013123685918</v>
      </c>
      <c r="M139" s="46">
        <v>60</v>
      </c>
      <c r="N139" s="34">
        <f t="shared" si="51"/>
        <v>42.1676189315952</v>
      </c>
      <c r="O139" s="34">
        <f t="shared" si="52"/>
        <v>21.020621225640369</v>
      </c>
      <c r="P139" s="34">
        <f t="shared" si="53"/>
        <v>21.062746719078511</v>
      </c>
      <c r="Q139" s="34">
        <f t="shared" si="54"/>
        <v>57.91663205528112</v>
      </c>
      <c r="R139" s="34">
        <f t="shared" si="55"/>
        <v>21.062746719078511</v>
      </c>
      <c r="S139" s="56">
        <f t="shared" si="56"/>
        <v>78.979378774359631</v>
      </c>
    </row>
    <row r="140" spans="1:19" ht="14">
      <c r="A140">
        <f t="shared" si="57"/>
        <v>121</v>
      </c>
      <c r="B140" s="55">
        <f t="shared" si="41"/>
        <v>1.5092755139450711</v>
      </c>
      <c r="C140" s="55">
        <f t="shared" si="42"/>
        <v>15.508285567051491</v>
      </c>
      <c r="D140" s="55">
        <f t="shared" si="46"/>
        <v>0.24072755663442713</v>
      </c>
      <c r="E140" s="33">
        <f t="shared" si="43"/>
        <v>2.4072755663442715E-2</v>
      </c>
      <c r="F140" s="33">
        <f t="shared" si="44"/>
        <v>6.0181889158606783E-2</v>
      </c>
      <c r="G140" s="33">
        <f t="shared" si="45"/>
        <v>0.15647291181237763</v>
      </c>
      <c r="H140" s="33">
        <f t="shared" si="34"/>
        <v>0.12048414209553078</v>
      </c>
      <c r="I140" s="33">
        <f t="shared" si="47"/>
        <v>42.288103073690728</v>
      </c>
      <c r="J140" s="33">
        <f t="shared" si="48"/>
        <v>3.598876971684685E-2</v>
      </c>
      <c r="K140" s="33">
        <f t="shared" si="49"/>
        <v>6.0061525380289568E-2</v>
      </c>
      <c r="L140" s="56">
        <f t="shared" si="50"/>
        <v>15.508285567051491</v>
      </c>
      <c r="M140" s="46">
        <v>60</v>
      </c>
      <c r="N140" s="34">
        <f t="shared" si="51"/>
        <v>42.288103073690728</v>
      </c>
      <c r="O140" s="34">
        <f t="shared" si="52"/>
        <v>21.080682751020657</v>
      </c>
      <c r="P140" s="34">
        <f t="shared" si="53"/>
        <v>21.122928608237117</v>
      </c>
      <c r="Q140" s="34">
        <f t="shared" si="54"/>
        <v>57.796388640742222</v>
      </c>
      <c r="R140" s="34">
        <f t="shared" si="55"/>
        <v>21.122928608237117</v>
      </c>
      <c r="S140" s="56">
        <f t="shared" si="56"/>
        <v>78.91931724897934</v>
      </c>
    </row>
    <row r="141" spans="1:19" ht="14">
      <c r="A141">
        <f t="shared" si="57"/>
        <v>122</v>
      </c>
      <c r="B141" s="55">
        <f t="shared" si="41"/>
        <v>1.457864049276262</v>
      </c>
      <c r="C141" s="55">
        <f t="shared" si="42"/>
        <v>15.271237590595716</v>
      </c>
      <c r="D141" s="55">
        <f t="shared" si="46"/>
        <v>0.23704797645577536</v>
      </c>
      <c r="E141" s="33">
        <f t="shared" si="43"/>
        <v>2.3704797645577536E-2</v>
      </c>
      <c r="F141" s="33">
        <f t="shared" si="44"/>
        <v>5.9261994113943839E-2</v>
      </c>
      <c r="G141" s="33">
        <f t="shared" si="45"/>
        <v>0.15408118469625398</v>
      </c>
      <c r="H141" s="33">
        <f t="shared" si="34"/>
        <v>0.11864251221611556</v>
      </c>
      <c r="I141" s="33">
        <f t="shared" si="47"/>
        <v>42.40674558590684</v>
      </c>
      <c r="J141" s="33">
        <f t="shared" si="48"/>
        <v>3.543867248013842E-2</v>
      </c>
      <c r="K141" s="33">
        <f t="shared" si="49"/>
        <v>5.9143470125715955E-2</v>
      </c>
      <c r="L141" s="56">
        <f t="shared" si="50"/>
        <v>15.271237590595716</v>
      </c>
      <c r="M141" s="46">
        <v>60</v>
      </c>
      <c r="N141" s="34">
        <f t="shared" si="51"/>
        <v>42.40674558590684</v>
      </c>
      <c r="O141" s="34">
        <f t="shared" si="52"/>
        <v>21.139826221146372</v>
      </c>
      <c r="P141" s="34">
        <f t="shared" si="53"/>
        <v>21.18219060235106</v>
      </c>
      <c r="Q141" s="34">
        <f t="shared" si="54"/>
        <v>57.677983176502558</v>
      </c>
      <c r="R141" s="34">
        <f t="shared" si="55"/>
        <v>21.18219060235106</v>
      </c>
      <c r="S141" s="56">
        <f t="shared" si="56"/>
        <v>78.860173778853621</v>
      </c>
    </row>
    <row r="142" spans="1:19" ht="14">
      <c r="A142">
        <f t="shared" si="57"/>
        <v>123</v>
      </c>
      <c r="B142" s="55">
        <f t="shared" si="41"/>
        <v>1.4082038478294221</v>
      </c>
      <c r="C142" s="55">
        <f t="shared" si="42"/>
        <v>15.037812951026458</v>
      </c>
      <c r="D142" s="55">
        <f t="shared" si="46"/>
        <v>0.23342463956925741</v>
      </c>
      <c r="E142" s="33">
        <f t="shared" si="43"/>
        <v>2.3342463956925741E-2</v>
      </c>
      <c r="F142" s="33">
        <f t="shared" si="44"/>
        <v>5.8356159892314352E-2</v>
      </c>
      <c r="G142" s="33">
        <f t="shared" si="45"/>
        <v>0.15172601572001732</v>
      </c>
      <c r="H142" s="33">
        <f t="shared" si="34"/>
        <v>0.11682903210441334</v>
      </c>
      <c r="I142" s="33">
        <f t="shared" si="47"/>
        <v>42.523574618011253</v>
      </c>
      <c r="J142" s="33">
        <f t="shared" si="48"/>
        <v>3.4896983615603977E-2</v>
      </c>
      <c r="K142" s="33">
        <f t="shared" si="49"/>
        <v>5.8239447572529718E-2</v>
      </c>
      <c r="L142" s="56">
        <f t="shared" si="50"/>
        <v>15.037812951026458</v>
      </c>
      <c r="M142" s="46">
        <v>60</v>
      </c>
      <c r="N142" s="34">
        <f t="shared" si="51"/>
        <v>42.523574618011253</v>
      </c>
      <c r="O142" s="34">
        <f t="shared" si="52"/>
        <v>21.1980656687189</v>
      </c>
      <c r="P142" s="34">
        <f t="shared" si="53"/>
        <v>21.240546762243376</v>
      </c>
      <c r="Q142" s="34">
        <f t="shared" si="54"/>
        <v>57.561387569037713</v>
      </c>
      <c r="R142" s="34">
        <f t="shared" si="55"/>
        <v>21.240546762243376</v>
      </c>
      <c r="S142" s="56">
        <f t="shared" si="56"/>
        <v>78.801934331281089</v>
      </c>
    </row>
    <row r="143" spans="1:19" ht="14">
      <c r="A143">
        <f t="shared" si="57"/>
        <v>124</v>
      </c>
      <c r="B143" s="55">
        <f t="shared" si="41"/>
        <v>1.3602352551501944</v>
      </c>
      <c r="C143" s="55">
        <f t="shared" si="42"/>
        <v>14.80795626474421</v>
      </c>
      <c r="D143" s="55">
        <f t="shared" si="46"/>
        <v>0.22985668628224865</v>
      </c>
      <c r="E143" s="33">
        <f t="shared" si="43"/>
        <v>2.2985668628224865E-2</v>
      </c>
      <c r="F143" s="33">
        <f t="shared" si="44"/>
        <v>5.7464171570562161E-2</v>
      </c>
      <c r="G143" s="33">
        <f t="shared" si="45"/>
        <v>0.14940684608346164</v>
      </c>
      <c r="H143" s="33">
        <f t="shared" si="34"/>
        <v>0.11504327148426546</v>
      </c>
      <c r="I143" s="33">
        <f t="shared" si="47"/>
        <v>42.638617889495521</v>
      </c>
      <c r="J143" s="33">
        <f t="shared" si="48"/>
        <v>3.4363574599196173E-2</v>
      </c>
      <c r="K143" s="33">
        <f t="shared" si="49"/>
        <v>5.7349243227421035E-2</v>
      </c>
      <c r="L143" s="56">
        <f t="shared" si="50"/>
        <v>14.80795626474421</v>
      </c>
      <c r="M143" s="46">
        <v>60</v>
      </c>
      <c r="N143" s="34">
        <f t="shared" si="51"/>
        <v>42.638617889495521</v>
      </c>
      <c r="O143" s="34">
        <f t="shared" si="52"/>
        <v>21.255414911946321</v>
      </c>
      <c r="P143" s="34">
        <f t="shared" si="53"/>
        <v>21.298010933813938</v>
      </c>
      <c r="Q143" s="34">
        <f t="shared" si="54"/>
        <v>57.446574154239727</v>
      </c>
      <c r="R143" s="34">
        <f t="shared" si="55"/>
        <v>21.298010933813938</v>
      </c>
      <c r="S143" s="56">
        <f t="shared" si="56"/>
        <v>78.744585088053668</v>
      </c>
    </row>
    <row r="144" spans="1:19" ht="14">
      <c r="A144">
        <f t="shared" si="57"/>
        <v>125</v>
      </c>
      <c r="B144" s="55">
        <f t="shared" si="41"/>
        <v>1.3139006488339289</v>
      </c>
      <c r="C144" s="55">
        <f t="shared" si="42"/>
        <v>14.581612994701459</v>
      </c>
      <c r="D144" s="55">
        <f t="shared" si="46"/>
        <v>0.22634327004275079</v>
      </c>
      <c r="E144" s="33">
        <f t="shared" si="43"/>
        <v>2.263432700427508E-2</v>
      </c>
      <c r="F144" s="33">
        <f t="shared" si="44"/>
        <v>5.6585817510687697E-2</v>
      </c>
      <c r="G144" s="33">
        <f t="shared" si="45"/>
        <v>0.14712312552778803</v>
      </c>
      <c r="H144" s="33">
        <f t="shared" si="34"/>
        <v>0.11328480665639679</v>
      </c>
      <c r="I144" s="33">
        <f t="shared" si="47"/>
        <v>42.751902696151916</v>
      </c>
      <c r="J144" s="33">
        <f t="shared" si="48"/>
        <v>3.3838318871391243E-2</v>
      </c>
      <c r="K144" s="33">
        <f t="shared" si="49"/>
        <v>5.6472645875666319E-2</v>
      </c>
      <c r="L144" s="56">
        <f t="shared" si="50"/>
        <v>14.581612994701459</v>
      </c>
      <c r="M144" s="46">
        <v>60</v>
      </c>
      <c r="N144" s="34">
        <f t="shared" si="51"/>
        <v>42.751902696151916</v>
      </c>
      <c r="O144" s="34">
        <f t="shared" si="52"/>
        <v>21.311887557821986</v>
      </c>
      <c r="P144" s="34">
        <f t="shared" si="53"/>
        <v>21.354596751324625</v>
      </c>
      <c r="Q144" s="34">
        <f t="shared" si="54"/>
        <v>57.333515690853375</v>
      </c>
      <c r="R144" s="34">
        <f t="shared" si="55"/>
        <v>21.354596751324625</v>
      </c>
      <c r="S144" s="56">
        <f t="shared" si="56"/>
        <v>78.688112442177996</v>
      </c>
    </row>
    <row r="145" spans="1:19" ht="14">
      <c r="A145">
        <f t="shared" si="57"/>
        <v>126</v>
      </c>
      <c r="B145" s="55">
        <f t="shared" si="41"/>
        <v>1.2691443693066184</v>
      </c>
      <c r="C145" s="55">
        <f t="shared" si="42"/>
        <v>14.358729437462941</v>
      </c>
      <c r="D145" s="55">
        <f t="shared" si="46"/>
        <v>0.22288355723851794</v>
      </c>
      <c r="E145" s="33">
        <f t="shared" si="43"/>
        <v>2.2288355723851794E-2</v>
      </c>
      <c r="F145" s="33">
        <f t="shared" si="44"/>
        <v>5.5720889309629484E-2</v>
      </c>
      <c r="G145" s="33">
        <f t="shared" si="45"/>
        <v>0.14487431220503666</v>
      </c>
      <c r="H145" s="33">
        <f t="shared" si="34"/>
        <v>0.11155322039787822</v>
      </c>
      <c r="I145" s="33">
        <f t="shared" si="47"/>
        <v>42.863455916549796</v>
      </c>
      <c r="J145" s="33">
        <f t="shared" si="48"/>
        <v>3.3321091807158434E-2</v>
      </c>
      <c r="K145" s="33">
        <f t="shared" si="49"/>
        <v>5.5609447531010228E-2</v>
      </c>
      <c r="L145" s="56">
        <f t="shared" si="50"/>
        <v>14.358729437462941</v>
      </c>
      <c r="M145" s="46">
        <v>60</v>
      </c>
      <c r="N145" s="34">
        <f t="shared" si="51"/>
        <v>42.863455916549796</v>
      </c>
      <c r="O145" s="34">
        <f t="shared" si="52"/>
        <v>21.367497005352998</v>
      </c>
      <c r="P145" s="34">
        <f t="shared" si="53"/>
        <v>21.410317640634254</v>
      </c>
      <c r="Q145" s="34">
        <f t="shared" si="54"/>
        <v>57.222185354012737</v>
      </c>
      <c r="R145" s="34">
        <f t="shared" si="55"/>
        <v>21.410317640634254</v>
      </c>
      <c r="S145" s="56">
        <f t="shared" si="56"/>
        <v>78.632502994646984</v>
      </c>
    </row>
    <row r="146" spans="1:19" ht="14">
      <c r="A146">
        <f t="shared" si="57"/>
        <v>127</v>
      </c>
      <c r="B146" s="55">
        <f t="shared" si="41"/>
        <v>1.2259126529636739</v>
      </c>
      <c r="C146" s="55">
        <f t="shared" si="42"/>
        <v>14.139252710463662</v>
      </c>
      <c r="D146" s="55">
        <f t="shared" si="46"/>
        <v>0.21947672699927878</v>
      </c>
      <c r="E146" s="33">
        <f t="shared" si="43"/>
        <v>2.1947672699927881E-2</v>
      </c>
      <c r="F146" s="33">
        <f t="shared" si="44"/>
        <v>5.4869181749819695E-2</v>
      </c>
      <c r="G146" s="33">
        <f t="shared" si="45"/>
        <v>0.14265987254953122</v>
      </c>
      <c r="H146" s="33">
        <f t="shared" si="34"/>
        <v>0.10984810186313904</v>
      </c>
      <c r="I146" s="33">
        <f t="shared" si="47"/>
        <v>42.973304018412932</v>
      </c>
      <c r="J146" s="33">
        <f t="shared" si="48"/>
        <v>3.2811770686392183E-2</v>
      </c>
      <c r="K146" s="33">
        <f t="shared" si="49"/>
        <v>5.4759443386320064E-2</v>
      </c>
      <c r="L146" s="56">
        <f t="shared" si="50"/>
        <v>14.139252710463662</v>
      </c>
      <c r="M146" s="46">
        <v>60</v>
      </c>
      <c r="N146" s="34">
        <f t="shared" si="51"/>
        <v>42.973304018412932</v>
      </c>
      <c r="O146" s="34">
        <f t="shared" si="52"/>
        <v>21.422256448739319</v>
      </c>
      <c r="P146" s="34">
        <f t="shared" si="53"/>
        <v>21.465186822384073</v>
      </c>
      <c r="Q146" s="34">
        <f t="shared" si="54"/>
        <v>57.112556728876598</v>
      </c>
      <c r="R146" s="34">
        <f t="shared" si="55"/>
        <v>21.465186822384073</v>
      </c>
      <c r="S146" s="56">
        <f t="shared" si="56"/>
        <v>78.577743551260667</v>
      </c>
    </row>
    <row r="147" spans="1:19" ht="14">
      <c r="A147">
        <f t="shared" si="57"/>
        <v>128</v>
      </c>
      <c r="B147" s="55">
        <f t="shared" si="41"/>
        <v>1.1841535675862489</v>
      </c>
      <c r="C147" s="55">
        <f t="shared" si="42"/>
        <v>13.923130739461712</v>
      </c>
      <c r="D147" s="55">
        <f t="shared" si="46"/>
        <v>0.21612197100195019</v>
      </c>
      <c r="E147" s="33">
        <f t="shared" si="43"/>
        <v>2.1612197100195019E-2</v>
      </c>
      <c r="F147" s="33">
        <f t="shared" si="44"/>
        <v>5.4030492750487547E-2</v>
      </c>
      <c r="G147" s="33">
        <f t="shared" si="45"/>
        <v>0.14047928115126762</v>
      </c>
      <c r="H147" s="33">
        <f t="shared" si="34"/>
        <v>0.10816904648647607</v>
      </c>
      <c r="I147" s="33">
        <f t="shared" si="47"/>
        <v>43.081473064899406</v>
      </c>
      <c r="J147" s="33">
        <f t="shared" si="48"/>
        <v>3.2310234664791548E-2</v>
      </c>
      <c r="K147" s="33">
        <f t="shared" si="49"/>
        <v>5.3922431764986567E-2</v>
      </c>
      <c r="L147" s="56">
        <f t="shared" si="50"/>
        <v>13.923130739461712</v>
      </c>
      <c r="M147" s="46">
        <v>60</v>
      </c>
      <c r="N147" s="34">
        <f t="shared" si="51"/>
        <v>43.081473064899406</v>
      </c>
      <c r="O147" s="34">
        <f t="shared" si="52"/>
        <v>21.476178880504307</v>
      </c>
      <c r="P147" s="34">
        <f t="shared" si="53"/>
        <v>21.519217315134561</v>
      </c>
      <c r="Q147" s="34">
        <f t="shared" si="54"/>
        <v>57.004603804361118</v>
      </c>
      <c r="R147" s="34">
        <f t="shared" si="55"/>
        <v>21.519217315134561</v>
      </c>
      <c r="S147" s="56">
        <f t="shared" si="56"/>
        <v>78.523821119495679</v>
      </c>
    </row>
    <row r="148" spans="1:19" ht="14">
      <c r="A148">
        <f t="shared" si="57"/>
        <v>129</v>
      </c>
      <c r="B148" s="55">
        <f t="shared" ref="B148:B179" si="58">100*(0.5)^(A148/B$3)</f>
        <v>1.1438169499575197</v>
      </c>
      <c r="C148" s="55">
        <f t="shared" ref="C148:C179" si="59">100*(0.5)^(A148/B$4)</f>
        <v>13.710312246182827</v>
      </c>
      <c r="D148" s="55">
        <f t="shared" si="46"/>
        <v>0.2128184932788848</v>
      </c>
      <c r="E148" s="33">
        <f t="shared" ref="E148:E179" si="60">$D148*B$10</f>
        <v>2.1281849327888482E-2</v>
      </c>
      <c r="F148" s="33">
        <f t="shared" ref="F148:F179" si="61">$D148*B$11</f>
        <v>5.32046233197212E-2</v>
      </c>
      <c r="G148" s="33">
        <f t="shared" ref="G148:G179" si="62">$D148*B$12</f>
        <v>0.13833202063127512</v>
      </c>
      <c r="H148" s="33">
        <f t="shared" si="34"/>
        <v>0.10651565588608185</v>
      </c>
      <c r="I148" s="33">
        <f t="shared" si="47"/>
        <v>43.187988720785491</v>
      </c>
      <c r="J148" s="33">
        <f t="shared" si="48"/>
        <v>3.1816364745193268E-2</v>
      </c>
      <c r="K148" s="33">
        <f t="shared" si="49"/>
        <v>5.3098214073081754E-2</v>
      </c>
      <c r="L148" s="56">
        <f t="shared" si="50"/>
        <v>13.710312246182827</v>
      </c>
      <c r="M148" s="46">
        <v>60</v>
      </c>
      <c r="N148" s="34">
        <f t="shared" si="51"/>
        <v>43.187988720785491</v>
      </c>
      <c r="O148" s="34">
        <f t="shared" si="52"/>
        <v>21.529277094577388</v>
      </c>
      <c r="P148" s="34">
        <f t="shared" si="53"/>
        <v>21.572421938454283</v>
      </c>
      <c r="Q148" s="34">
        <f t="shared" si="54"/>
        <v>56.898300966968321</v>
      </c>
      <c r="R148" s="34">
        <f t="shared" si="55"/>
        <v>21.572421938454283</v>
      </c>
      <c r="S148" s="56">
        <f t="shared" si="56"/>
        <v>78.470722905422605</v>
      </c>
    </row>
    <row r="149" spans="1:19" ht="14">
      <c r="A149">
        <f t="shared" si="57"/>
        <v>130</v>
      </c>
      <c r="B149" s="55">
        <f t="shared" si="58"/>
        <v>1.104854345603981</v>
      </c>
      <c r="C149" s="55">
        <f t="shared" si="59"/>
        <v>13.500746736153827</v>
      </c>
      <c r="D149" s="55">
        <f t="shared" si="46"/>
        <v>0.20956551002899992</v>
      </c>
      <c r="E149" s="33">
        <f t="shared" si="60"/>
        <v>2.0956551002899993E-2</v>
      </c>
      <c r="F149" s="33">
        <f t="shared" si="61"/>
        <v>5.2391377507249981E-2</v>
      </c>
      <c r="G149" s="33">
        <f t="shared" si="62"/>
        <v>0.13621758151884997</v>
      </c>
      <c r="H149" s="33">
        <f t="shared" ref="H149:H179" si="63">G149*$B$13</f>
        <v>0.10488753776951448</v>
      </c>
      <c r="I149" s="33">
        <f t="shared" si="47"/>
        <v>43.292876258555005</v>
      </c>
      <c r="J149" s="33">
        <f t="shared" si="48"/>
        <v>3.1330043749335484E-2</v>
      </c>
      <c r="K149" s="33">
        <f t="shared" si="49"/>
        <v>5.2286594752235474E-2</v>
      </c>
      <c r="L149" s="56">
        <f t="shared" si="50"/>
        <v>13.500746736153827</v>
      </c>
      <c r="M149" s="46">
        <v>60</v>
      </c>
      <c r="N149" s="34">
        <f t="shared" si="51"/>
        <v>43.292876258555005</v>
      </c>
      <c r="O149" s="34">
        <f t="shared" si="52"/>
        <v>21.581563689329624</v>
      </c>
      <c r="P149" s="34">
        <f t="shared" si="53"/>
        <v>21.624813315961532</v>
      </c>
      <c r="Q149" s="34">
        <f t="shared" si="54"/>
        <v>56.793622994708834</v>
      </c>
      <c r="R149" s="34">
        <f t="shared" si="55"/>
        <v>21.624813315961532</v>
      </c>
      <c r="S149" s="56">
        <f t="shared" si="56"/>
        <v>78.418436310670359</v>
      </c>
    </row>
    <row r="150" spans="1:19" ht="14">
      <c r="A150">
        <f t="shared" si="57"/>
        <v>131</v>
      </c>
      <c r="B150" s="55">
        <f t="shared" si="58"/>
        <v>1.0672189505893714</v>
      </c>
      <c r="C150" s="55">
        <f t="shared" si="59"/>
        <v>13.294384486722045</v>
      </c>
      <c r="D150" s="55">
        <f t="shared" si="46"/>
        <v>0.20636224943178227</v>
      </c>
      <c r="E150" s="33">
        <f t="shared" si="60"/>
        <v>2.0636224943178228E-2</v>
      </c>
      <c r="F150" s="33">
        <f t="shared" si="61"/>
        <v>5.1590562357945569E-2</v>
      </c>
      <c r="G150" s="33">
        <f t="shared" si="62"/>
        <v>0.13413546213065849</v>
      </c>
      <c r="H150" s="33">
        <f t="shared" si="63"/>
        <v>0.10328430584060705</v>
      </c>
      <c r="I150" s="33">
        <f t="shared" si="47"/>
        <v>43.396160564395615</v>
      </c>
      <c r="J150" s="33">
        <f t="shared" si="48"/>
        <v>3.0851156290051446E-2</v>
      </c>
      <c r="K150" s="33">
        <f t="shared" si="49"/>
        <v>5.148738123322967E-2</v>
      </c>
      <c r="L150" s="56">
        <f t="shared" si="50"/>
        <v>13.294384486722045</v>
      </c>
      <c r="M150" s="46">
        <v>60</v>
      </c>
      <c r="N150" s="34">
        <f t="shared" si="51"/>
        <v>43.396160564395615</v>
      </c>
      <c r="O150" s="34">
        <f t="shared" si="52"/>
        <v>21.633051070562853</v>
      </c>
      <c r="P150" s="34">
        <f t="shared" si="53"/>
        <v>21.676403878319476</v>
      </c>
      <c r="Q150" s="34">
        <f t="shared" si="54"/>
        <v>56.69054505111766</v>
      </c>
      <c r="R150" s="34">
        <f t="shared" si="55"/>
        <v>21.676403878319476</v>
      </c>
      <c r="S150" s="56">
        <f t="shared" si="56"/>
        <v>78.366948929437143</v>
      </c>
    </row>
    <row r="151" spans="1:19" ht="14">
      <c r="A151">
        <f t="shared" si="57"/>
        <v>132</v>
      </c>
      <c r="B151" s="55">
        <f t="shared" si="58"/>
        <v>1.030865555291324</v>
      </c>
      <c r="C151" s="55">
        <f t="shared" si="59"/>
        <v>13.091176535257834</v>
      </c>
      <c r="D151" s="55">
        <f t="shared" si="46"/>
        <v>0.20320795146421133</v>
      </c>
      <c r="E151" s="33">
        <f t="shared" si="60"/>
        <v>2.0320795146421135E-2</v>
      </c>
      <c r="F151" s="33">
        <f t="shared" si="61"/>
        <v>5.0801987866052833E-2</v>
      </c>
      <c r="G151" s="33">
        <f t="shared" si="62"/>
        <v>0.13208516845173737</v>
      </c>
      <c r="H151" s="33">
        <f t="shared" si="63"/>
        <v>0.10170557970783778</v>
      </c>
      <c r="I151" s="33">
        <f t="shared" si="47"/>
        <v>43.497866144103455</v>
      </c>
      <c r="J151" s="33">
        <f t="shared" si="48"/>
        <v>3.0379588743899594E-2</v>
      </c>
      <c r="K151" s="33">
        <f t="shared" si="49"/>
        <v>5.0700383890320729E-2</v>
      </c>
      <c r="L151" s="56">
        <f t="shared" si="50"/>
        <v>13.091176535257834</v>
      </c>
      <c r="M151" s="46">
        <v>60</v>
      </c>
      <c r="N151" s="34">
        <f t="shared" si="51"/>
        <v>43.497866144103455</v>
      </c>
      <c r="O151" s="34">
        <f t="shared" si="52"/>
        <v>21.683751454453173</v>
      </c>
      <c r="P151" s="34">
        <f t="shared" si="53"/>
        <v>21.727205866185528</v>
      </c>
      <c r="Q151" s="34">
        <f t="shared" si="54"/>
        <v>56.589042679361285</v>
      </c>
      <c r="R151" s="34">
        <f t="shared" si="55"/>
        <v>21.727205866185528</v>
      </c>
      <c r="S151" s="56">
        <f t="shared" si="56"/>
        <v>78.316248545546813</v>
      </c>
    </row>
    <row r="152" spans="1:19" ht="14">
      <c r="A152">
        <f t="shared" si="57"/>
        <v>133</v>
      </c>
      <c r="B152" s="55">
        <f t="shared" si="58"/>
        <v>0.9957504900931734</v>
      </c>
      <c r="C152" s="55">
        <f t="shared" si="59"/>
        <v>12.891074667537442</v>
      </c>
      <c r="D152" s="55">
        <f t="shared" si="46"/>
        <v>0.20010186772039162</v>
      </c>
      <c r="E152" s="33">
        <f t="shared" si="60"/>
        <v>2.0010186772039164E-2</v>
      </c>
      <c r="F152" s="33">
        <f t="shared" si="61"/>
        <v>5.0025466930097906E-2</v>
      </c>
      <c r="G152" s="33">
        <f t="shared" si="62"/>
        <v>0.13006621401825455</v>
      </c>
      <c r="H152" s="33">
        <f t="shared" si="63"/>
        <v>0.100150984794056</v>
      </c>
      <c r="I152" s="33">
        <f t="shared" si="47"/>
        <v>43.59801712889751</v>
      </c>
      <c r="J152" s="33">
        <f t="shared" si="48"/>
        <v>2.991522922419855E-2</v>
      </c>
      <c r="K152" s="33">
        <f t="shared" si="49"/>
        <v>4.9925415996237718E-2</v>
      </c>
      <c r="L152" s="56">
        <f t="shared" si="50"/>
        <v>12.891074667537442</v>
      </c>
      <c r="M152" s="46">
        <v>60</v>
      </c>
      <c r="N152" s="34">
        <f t="shared" si="51"/>
        <v>43.59801712889751</v>
      </c>
      <c r="O152" s="34">
        <f t="shared" si="52"/>
        <v>21.733676870449411</v>
      </c>
      <c r="P152" s="34">
        <f t="shared" si="53"/>
        <v>21.777231333115626</v>
      </c>
      <c r="Q152" s="34">
        <f t="shared" si="54"/>
        <v>56.489091796434948</v>
      </c>
      <c r="R152" s="34">
        <f t="shared" si="55"/>
        <v>21.777231333115626</v>
      </c>
      <c r="S152" s="56">
        <f t="shared" si="56"/>
        <v>78.266323129550571</v>
      </c>
    </row>
    <row r="153" spans="1:19" ht="14">
      <c r="A153">
        <f t="shared" si="57"/>
        <v>134</v>
      </c>
      <c r="B153" s="55">
        <f t="shared" si="58"/>
        <v>0.96183157292571619</v>
      </c>
      <c r="C153" s="55">
        <f t="shared" si="59"/>
        <v>12.694031406303438</v>
      </c>
      <c r="D153" s="55">
        <f t="shared" si="46"/>
        <v>0.19704326123400406</v>
      </c>
      <c r="E153" s="33">
        <f t="shared" si="60"/>
        <v>1.9704326123400409E-2</v>
      </c>
      <c r="F153" s="33">
        <f t="shared" si="61"/>
        <v>4.9260815308501016E-2</v>
      </c>
      <c r="G153" s="33">
        <f t="shared" si="62"/>
        <v>0.12807811980210265</v>
      </c>
      <c r="H153" s="33">
        <f t="shared" si="63"/>
        <v>9.8620152247619039E-2</v>
      </c>
      <c r="I153" s="33">
        <f t="shared" si="47"/>
        <v>43.696637281145129</v>
      </c>
      <c r="J153" s="33">
        <f t="shared" si="48"/>
        <v>2.9457967554483613E-2</v>
      </c>
      <c r="K153" s="33">
        <f t="shared" si="49"/>
        <v>4.9162293677884022E-2</v>
      </c>
      <c r="L153" s="56">
        <f t="shared" si="50"/>
        <v>12.694031406303438</v>
      </c>
      <c r="M153" s="46">
        <v>60</v>
      </c>
      <c r="N153" s="34">
        <f t="shared" si="51"/>
        <v>43.696637281145129</v>
      </c>
      <c r="O153" s="34">
        <f t="shared" si="52"/>
        <v>21.782839164127296</v>
      </c>
      <c r="P153" s="34">
        <f t="shared" si="53"/>
        <v>21.826492148424126</v>
      </c>
      <c r="Q153" s="34">
        <f t="shared" si="54"/>
        <v>56.390668687448567</v>
      </c>
      <c r="R153" s="34">
        <f t="shared" si="55"/>
        <v>21.826492148424126</v>
      </c>
      <c r="S153" s="56">
        <f t="shared" si="56"/>
        <v>78.21716083587269</v>
      </c>
    </row>
    <row r="154" spans="1:19" ht="14">
      <c r="A154">
        <f t="shared" si="57"/>
        <v>135</v>
      </c>
      <c r="B154" s="55">
        <f t="shared" si="58"/>
        <v>0.9290680585958756</v>
      </c>
      <c r="C154" s="55">
        <f t="shared" si="59"/>
        <v>12.5</v>
      </c>
      <c r="D154" s="55">
        <f t="shared" si="46"/>
        <v>0.19403140630343785</v>
      </c>
      <c r="E154" s="33">
        <f t="shared" si="60"/>
        <v>1.9403140630343787E-2</v>
      </c>
      <c r="F154" s="33">
        <f t="shared" si="61"/>
        <v>4.8507851575859462E-2</v>
      </c>
      <c r="G154" s="33">
        <f t="shared" si="62"/>
        <v>0.1261204140972346</v>
      </c>
      <c r="H154" s="33">
        <f t="shared" si="63"/>
        <v>9.7112718854870647E-2</v>
      </c>
      <c r="I154" s="33">
        <f t="shared" si="47"/>
        <v>43.793750000000003</v>
      </c>
      <c r="J154" s="33">
        <f t="shared" si="48"/>
        <v>2.9007695242363948E-2</v>
      </c>
      <c r="K154" s="33">
        <f t="shared" si="49"/>
        <v>4.8410835872707739E-2</v>
      </c>
      <c r="L154" s="56">
        <f t="shared" si="50"/>
        <v>12.5</v>
      </c>
      <c r="M154" s="46">
        <v>60</v>
      </c>
      <c r="N154" s="34">
        <f t="shared" si="51"/>
        <v>43.793750000000003</v>
      </c>
      <c r="O154" s="34">
        <f t="shared" si="52"/>
        <v>21.831250000000004</v>
      </c>
      <c r="P154" s="34">
        <f t="shared" si="53"/>
        <v>21.874999999999986</v>
      </c>
      <c r="Q154" s="34">
        <f t="shared" si="54"/>
        <v>56.293750000000003</v>
      </c>
      <c r="R154" s="34">
        <f t="shared" si="55"/>
        <v>21.874999999999986</v>
      </c>
      <c r="S154" s="56">
        <f t="shared" si="56"/>
        <v>78.168749999999989</v>
      </c>
    </row>
    <row r="155" spans="1:19" ht="14">
      <c r="A155">
        <f t="shared" si="57"/>
        <v>136</v>
      </c>
      <c r="B155" s="55">
        <f t="shared" si="58"/>
        <v>0.8974205898414338</v>
      </c>
      <c r="C155" s="55">
        <f t="shared" si="59"/>
        <v>12.308934411680394</v>
      </c>
      <c r="D155" s="55">
        <f t="shared" si="46"/>
        <v>0.19106558831960641</v>
      </c>
      <c r="E155" s="33">
        <f t="shared" si="60"/>
        <v>1.9106558831960642E-2</v>
      </c>
      <c r="F155" s="33">
        <f t="shared" si="61"/>
        <v>4.7766397079901601E-2</v>
      </c>
      <c r="G155" s="33">
        <f t="shared" si="62"/>
        <v>0.12419263240774417</v>
      </c>
      <c r="H155" s="33">
        <f t="shared" si="63"/>
        <v>9.5628326953963005E-2</v>
      </c>
      <c r="I155" s="33">
        <f t="shared" si="47"/>
        <v>43.889378326953967</v>
      </c>
      <c r="J155" s="33">
        <f t="shared" si="48"/>
        <v>2.8564305453781164E-2</v>
      </c>
      <c r="K155" s="33">
        <f t="shared" si="49"/>
        <v>4.7670864285741806E-2</v>
      </c>
      <c r="L155" s="56">
        <f t="shared" si="50"/>
        <v>12.308934411680394</v>
      </c>
      <c r="M155" s="46">
        <v>60</v>
      </c>
      <c r="N155" s="34">
        <f t="shared" si="51"/>
        <v>43.889378326953967</v>
      </c>
      <c r="O155" s="34">
        <f t="shared" si="52"/>
        <v>21.878920864285746</v>
      </c>
      <c r="P155" s="34">
        <f t="shared" si="53"/>
        <v>21.922766397079887</v>
      </c>
      <c r="Q155" s="34">
        <f t="shared" si="54"/>
        <v>56.198312738634357</v>
      </c>
      <c r="R155" s="34">
        <f t="shared" si="55"/>
        <v>21.922766397079887</v>
      </c>
      <c r="S155" s="56">
        <f t="shared" si="56"/>
        <v>78.12107913571424</v>
      </c>
    </row>
    <row r="156" spans="1:19" ht="14">
      <c r="A156">
        <f t="shared" si="57"/>
        <v>137</v>
      </c>
      <c r="B156" s="55">
        <f t="shared" si="58"/>
        <v>0.8668511500530045</v>
      </c>
      <c r="C156" s="55">
        <f t="shared" si="59"/>
        <v>12.120789308083978</v>
      </c>
      <c r="D156" s="55">
        <f t="shared" si="46"/>
        <v>0.18814510359641545</v>
      </c>
      <c r="E156" s="33">
        <f t="shared" si="60"/>
        <v>1.8814510359641545E-2</v>
      </c>
      <c r="F156" s="33">
        <f t="shared" si="61"/>
        <v>4.7036275899103863E-2</v>
      </c>
      <c r="G156" s="33">
        <f t="shared" si="62"/>
        <v>0.12229431733767004</v>
      </c>
      <c r="H156" s="33">
        <f t="shared" si="63"/>
        <v>9.4166624350005931E-2</v>
      </c>
      <c r="I156" s="33">
        <f t="shared" si="47"/>
        <v>43.983544951303976</v>
      </c>
      <c r="J156" s="33">
        <f t="shared" si="48"/>
        <v>2.8127692987664113E-2</v>
      </c>
      <c r="K156" s="33">
        <f t="shared" si="49"/>
        <v>4.6942203347305658E-2</v>
      </c>
      <c r="L156" s="56">
        <f t="shared" si="50"/>
        <v>12.120789308083978</v>
      </c>
      <c r="M156" s="46">
        <v>60</v>
      </c>
      <c r="N156" s="34">
        <f t="shared" si="51"/>
        <v>43.983544951303976</v>
      </c>
      <c r="O156" s="34">
        <f t="shared" si="52"/>
        <v>21.925863067633053</v>
      </c>
      <c r="P156" s="34">
        <f t="shared" si="53"/>
        <v>21.969802672978989</v>
      </c>
      <c r="Q156" s="34">
        <f t="shared" si="54"/>
        <v>56.104334259387954</v>
      </c>
      <c r="R156" s="34">
        <f t="shared" si="55"/>
        <v>21.969802672978989</v>
      </c>
      <c r="S156" s="56">
        <f t="shared" si="56"/>
        <v>78.07413693236694</v>
      </c>
    </row>
    <row r="157" spans="1:19" ht="14">
      <c r="A157">
        <f t="shared" si="57"/>
        <v>138</v>
      </c>
      <c r="B157" s="55">
        <f t="shared" si="58"/>
        <v>0.83732301760647931</v>
      </c>
      <c r="C157" s="55">
        <f t="shared" si="59"/>
        <v>11.935520048880205</v>
      </c>
      <c r="D157" s="55">
        <f t="shared" si="46"/>
        <v>0.18526925920377302</v>
      </c>
      <c r="E157" s="33">
        <f t="shared" si="60"/>
        <v>1.8526925920377302E-2</v>
      </c>
      <c r="F157" s="33">
        <f t="shared" si="61"/>
        <v>4.6317314800943254E-2</v>
      </c>
      <c r="G157" s="33">
        <f t="shared" si="62"/>
        <v>0.12042501848245246</v>
      </c>
      <c r="H157" s="33">
        <f t="shared" si="63"/>
        <v>9.2727264231488402E-2</v>
      </c>
      <c r="I157" s="33">
        <f t="shared" si="47"/>
        <v>44.076272215535468</v>
      </c>
      <c r="J157" s="33">
        <f t="shared" si="48"/>
        <v>2.769775425096406E-2</v>
      </c>
      <c r="K157" s="33">
        <f t="shared" si="49"/>
        <v>4.6224680171341362E-2</v>
      </c>
      <c r="L157" s="56">
        <f t="shared" si="50"/>
        <v>11.935520048880205</v>
      </c>
      <c r="M157" s="46">
        <v>60</v>
      </c>
      <c r="N157" s="34">
        <f t="shared" si="51"/>
        <v>44.076272215535468</v>
      </c>
      <c r="O157" s="34">
        <f t="shared" si="52"/>
        <v>21.972087747804395</v>
      </c>
      <c r="P157" s="34">
        <f t="shared" si="53"/>
        <v>22.016119987779934</v>
      </c>
      <c r="Q157" s="34">
        <f t="shared" si="54"/>
        <v>56.011792264415675</v>
      </c>
      <c r="R157" s="34">
        <f t="shared" si="55"/>
        <v>22.016119987779934</v>
      </c>
      <c r="S157" s="56">
        <f t="shared" si="56"/>
        <v>78.027912252195605</v>
      </c>
    </row>
    <row r="158" spans="1:19" ht="14">
      <c r="A158">
        <f t="shared" si="57"/>
        <v>139</v>
      </c>
      <c r="B158" s="55">
        <f t="shared" si="58"/>
        <v>0.80880072175107609</v>
      </c>
      <c r="C158" s="55">
        <f t="shared" si="59"/>
        <v>11.753082676077023</v>
      </c>
      <c r="D158" s="55">
        <f t="shared" si="46"/>
        <v>0.18243737280318228</v>
      </c>
      <c r="E158" s="33">
        <f t="shared" si="60"/>
        <v>1.824373728031823E-2</v>
      </c>
      <c r="F158" s="33">
        <f t="shared" si="61"/>
        <v>4.5609343200795571E-2</v>
      </c>
      <c r="G158" s="33">
        <f t="shared" si="62"/>
        <v>0.11858429232206849</v>
      </c>
      <c r="H158" s="33">
        <f t="shared" si="63"/>
        <v>9.1309905087992735E-2</v>
      </c>
      <c r="I158" s="33">
        <f t="shared" si="47"/>
        <v>44.167582120623457</v>
      </c>
      <c r="J158" s="33">
        <f t="shared" si="48"/>
        <v>2.7274387234075756E-2</v>
      </c>
      <c r="K158" s="33">
        <f t="shared" si="49"/>
        <v>4.5518124514393986E-2</v>
      </c>
      <c r="L158" s="56">
        <f t="shared" si="50"/>
        <v>11.753082676077023</v>
      </c>
      <c r="M158" s="46">
        <v>60</v>
      </c>
      <c r="N158" s="34">
        <f t="shared" si="51"/>
        <v>44.167582120623457</v>
      </c>
      <c r="O158" s="34">
        <f t="shared" si="52"/>
        <v>22.017605872318789</v>
      </c>
      <c r="P158" s="34">
        <f t="shared" si="53"/>
        <v>22.061729330980729</v>
      </c>
      <c r="Q158" s="34">
        <f t="shared" si="54"/>
        <v>55.920664796700478</v>
      </c>
      <c r="R158" s="34">
        <f t="shared" si="55"/>
        <v>22.061729330980729</v>
      </c>
      <c r="S158" s="56">
        <f t="shared" si="56"/>
        <v>77.982394127681204</v>
      </c>
    </row>
    <row r="159" spans="1:19" ht="14">
      <c r="A159">
        <f t="shared" si="57"/>
        <v>140</v>
      </c>
      <c r="B159" s="55">
        <f t="shared" si="58"/>
        <v>0.78125</v>
      </c>
      <c r="C159" s="55">
        <f t="shared" si="59"/>
        <v>11.57343390359113</v>
      </c>
      <c r="D159" s="55">
        <f t="shared" si="46"/>
        <v>0.17964877248589239</v>
      </c>
      <c r="E159" s="33">
        <f t="shared" si="60"/>
        <v>1.796487724858924E-2</v>
      </c>
      <c r="F159" s="33">
        <f t="shared" si="61"/>
        <v>4.4912193121473099E-2</v>
      </c>
      <c r="G159" s="33">
        <f t="shared" si="62"/>
        <v>0.11677170211583006</v>
      </c>
      <c r="H159" s="33">
        <f t="shared" si="63"/>
        <v>8.9914210629189154E-2</v>
      </c>
      <c r="I159" s="33">
        <f t="shared" si="47"/>
        <v>44.257496331252646</v>
      </c>
      <c r="J159" s="33">
        <f t="shared" si="48"/>
        <v>2.6857491486640905E-2</v>
      </c>
      <c r="K159" s="33">
        <f t="shared" si="49"/>
        <v>4.4822368735230142E-2</v>
      </c>
      <c r="L159" s="56">
        <f t="shared" si="50"/>
        <v>11.57343390359113</v>
      </c>
      <c r="M159" s="46">
        <v>60</v>
      </c>
      <c r="N159" s="34">
        <f t="shared" si="51"/>
        <v>44.257496331252646</v>
      </c>
      <c r="O159" s="34">
        <f t="shared" si="52"/>
        <v>22.062428241054018</v>
      </c>
      <c r="P159" s="34">
        <f t="shared" si="53"/>
        <v>22.106641524102201</v>
      </c>
      <c r="Q159" s="34">
        <f t="shared" si="54"/>
        <v>55.830930234843777</v>
      </c>
      <c r="R159" s="34">
        <f t="shared" si="55"/>
        <v>22.106641524102201</v>
      </c>
      <c r="S159" s="56">
        <f t="shared" si="56"/>
        <v>77.937571758945978</v>
      </c>
    </row>
    <row r="160" spans="1:19" ht="14">
      <c r="A160">
        <f t="shared" si="57"/>
        <v>141</v>
      </c>
      <c r="B160" s="55">
        <f t="shared" si="58"/>
        <v>0.7546377569725361</v>
      </c>
      <c r="C160" s="55">
        <f t="shared" si="59"/>
        <v>11.39653110697771</v>
      </c>
      <c r="D160" s="55">
        <f t="shared" si="46"/>
        <v>0.17690279661342068</v>
      </c>
      <c r="E160" s="33">
        <f t="shared" si="60"/>
        <v>1.7690279661342068E-2</v>
      </c>
      <c r="F160" s="33">
        <f t="shared" si="61"/>
        <v>4.4225699153355169E-2</v>
      </c>
      <c r="G160" s="33">
        <f t="shared" si="62"/>
        <v>0.11498681779872344</v>
      </c>
      <c r="H160" s="33">
        <f t="shared" si="63"/>
        <v>8.8539849705017049E-2</v>
      </c>
      <c r="I160" s="33">
        <f t="shared" si="47"/>
        <v>44.346036180957661</v>
      </c>
      <c r="J160" s="33">
        <f t="shared" si="48"/>
        <v>2.6446968093706391E-2</v>
      </c>
      <c r="K160" s="33">
        <f t="shared" si="49"/>
        <v>4.4137247755048459E-2</v>
      </c>
      <c r="L160" s="56">
        <f t="shared" si="50"/>
        <v>11.39653110697771</v>
      </c>
      <c r="M160" s="46">
        <v>60</v>
      </c>
      <c r="N160" s="34">
        <f t="shared" si="51"/>
        <v>44.346036180957661</v>
      </c>
      <c r="O160" s="34">
        <f t="shared" si="52"/>
        <v>22.106565488809068</v>
      </c>
      <c r="P160" s="34">
        <f t="shared" si="53"/>
        <v>22.150867223255556</v>
      </c>
      <c r="Q160" s="34">
        <f t="shared" si="54"/>
        <v>55.742567287935373</v>
      </c>
      <c r="R160" s="34">
        <f t="shared" si="55"/>
        <v>22.150867223255556</v>
      </c>
      <c r="S160" s="56">
        <f t="shared" si="56"/>
        <v>77.893434511190932</v>
      </c>
    </row>
    <row r="161" spans="1:19" ht="14">
      <c r="A161">
        <f t="shared" si="57"/>
        <v>142</v>
      </c>
      <c r="B161" s="55">
        <f t="shared" si="58"/>
        <v>0.728932024638131</v>
      </c>
      <c r="C161" s="55">
        <f t="shared" si="59"/>
        <v>11.222332313317116</v>
      </c>
      <c r="D161" s="55">
        <f t="shared" si="46"/>
        <v>0.17419879366059376</v>
      </c>
      <c r="E161" s="33">
        <f t="shared" si="60"/>
        <v>1.7419879366059376E-2</v>
      </c>
      <c r="F161" s="33">
        <f t="shared" si="61"/>
        <v>4.3549698415148441E-2</v>
      </c>
      <c r="G161" s="33">
        <f t="shared" si="62"/>
        <v>0.11322921587938595</v>
      </c>
      <c r="H161" s="33">
        <f t="shared" si="63"/>
        <v>8.718649622712718E-2</v>
      </c>
      <c r="I161" s="33">
        <f t="shared" si="47"/>
        <v>44.433222677184787</v>
      </c>
      <c r="J161" s="33">
        <f t="shared" si="48"/>
        <v>2.6042719652258767E-2</v>
      </c>
      <c r="K161" s="33">
        <f t="shared" si="49"/>
        <v>4.3462599018318143E-2</v>
      </c>
      <c r="L161" s="56">
        <f t="shared" si="50"/>
        <v>11.222332313317116</v>
      </c>
      <c r="M161" s="46">
        <v>60</v>
      </c>
      <c r="N161" s="34">
        <f t="shared" si="51"/>
        <v>44.433222677184787</v>
      </c>
      <c r="O161" s="34">
        <f t="shared" si="52"/>
        <v>22.150028087827387</v>
      </c>
      <c r="P161" s="34">
        <f t="shared" si="53"/>
        <v>22.194416921670705</v>
      </c>
      <c r="Q161" s="34">
        <f t="shared" si="54"/>
        <v>55.655554990501905</v>
      </c>
      <c r="R161" s="34">
        <f t="shared" si="55"/>
        <v>22.194416921670705</v>
      </c>
      <c r="S161" s="56">
        <f t="shared" si="56"/>
        <v>77.849971912172606</v>
      </c>
    </row>
    <row r="162" spans="1:19" ht="14">
      <c r="A162">
        <f t="shared" si="57"/>
        <v>143</v>
      </c>
      <c r="B162" s="55">
        <f t="shared" si="58"/>
        <v>0.70410192391471105</v>
      </c>
      <c r="C162" s="55">
        <f t="shared" si="59"/>
        <v>11.050796191256151</v>
      </c>
      <c r="D162" s="55">
        <f t="shared" si="46"/>
        <v>0.17153612206096547</v>
      </c>
      <c r="E162" s="33">
        <f t="shared" si="60"/>
        <v>1.7153612206096548E-2</v>
      </c>
      <c r="F162" s="33">
        <f t="shared" si="61"/>
        <v>4.2884030515241367E-2</v>
      </c>
      <c r="G162" s="33">
        <f t="shared" si="62"/>
        <v>0.11149847933962756</v>
      </c>
      <c r="H162" s="33">
        <f t="shared" si="63"/>
        <v>8.585382909151322E-2</v>
      </c>
      <c r="I162" s="33">
        <f t="shared" si="47"/>
        <v>44.519076506276299</v>
      </c>
      <c r="J162" s="33">
        <f t="shared" si="48"/>
        <v>2.564465024811434E-2</v>
      </c>
      <c r="K162" s="33">
        <f t="shared" si="49"/>
        <v>4.2798262454210888E-2</v>
      </c>
      <c r="L162" s="56">
        <f t="shared" si="50"/>
        <v>11.050796191256151</v>
      </c>
      <c r="M162" s="46">
        <v>60</v>
      </c>
      <c r="N162" s="34">
        <f t="shared" si="51"/>
        <v>44.519076506276299</v>
      </c>
      <c r="O162" s="34">
        <f t="shared" si="52"/>
        <v>22.192826350281599</v>
      </c>
      <c r="P162" s="34">
        <f t="shared" si="53"/>
        <v>22.237300952185947</v>
      </c>
      <c r="Q162" s="34">
        <f t="shared" si="54"/>
        <v>55.569872697532446</v>
      </c>
      <c r="R162" s="34">
        <f t="shared" si="55"/>
        <v>22.237300952185947</v>
      </c>
      <c r="S162" s="56">
        <f t="shared" si="56"/>
        <v>77.807173649718393</v>
      </c>
    </row>
    <row r="163" spans="1:19" ht="14">
      <c r="A163">
        <f t="shared" si="57"/>
        <v>144</v>
      </c>
      <c r="B163" s="55">
        <f t="shared" si="58"/>
        <v>0.68011762757509719</v>
      </c>
      <c r="C163" s="55">
        <f t="shared" si="59"/>
        <v>10.881882041201553</v>
      </c>
      <c r="D163" s="55">
        <f t="shared" si="46"/>
        <v>0.1689141500545972</v>
      </c>
      <c r="E163" s="33">
        <f t="shared" si="60"/>
        <v>1.6891415005459719E-2</v>
      </c>
      <c r="F163" s="33">
        <f t="shared" si="61"/>
        <v>4.22285375136493E-2</v>
      </c>
      <c r="G163" s="33">
        <f t="shared" si="62"/>
        <v>0.10979419753548818</v>
      </c>
      <c r="H163" s="33">
        <f t="shared" si="63"/>
        <v>8.45415321023259E-2</v>
      </c>
      <c r="I163" s="33">
        <f t="shared" si="47"/>
        <v>44.603618038378627</v>
      </c>
      <c r="J163" s="33">
        <f t="shared" si="48"/>
        <v>2.5252665433162277E-2</v>
      </c>
      <c r="K163" s="33">
        <f t="shared" si="49"/>
        <v>4.2144080438622E-2</v>
      </c>
      <c r="L163" s="56">
        <f t="shared" si="50"/>
        <v>10.881882041201553</v>
      </c>
      <c r="M163" s="46">
        <v>60</v>
      </c>
      <c r="N163" s="34">
        <f t="shared" si="51"/>
        <v>44.603618038378627</v>
      </c>
      <c r="O163" s="34">
        <f t="shared" si="52"/>
        <v>22.234970430720221</v>
      </c>
      <c r="P163" s="34">
        <f t="shared" si="53"/>
        <v>22.279529489699598</v>
      </c>
      <c r="Q163" s="34">
        <f t="shared" si="54"/>
        <v>55.485500079580177</v>
      </c>
      <c r="R163" s="34">
        <f t="shared" si="55"/>
        <v>22.279529489699598</v>
      </c>
      <c r="S163" s="56">
        <f t="shared" si="56"/>
        <v>77.765029569279776</v>
      </c>
    </row>
    <row r="164" spans="1:19" ht="14">
      <c r="A164">
        <f t="shared" si="57"/>
        <v>145</v>
      </c>
      <c r="B164" s="55">
        <f t="shared" si="58"/>
        <v>0.65695032441696433</v>
      </c>
      <c r="C164" s="55">
        <f t="shared" si="59"/>
        <v>10.715549785663413</v>
      </c>
      <c r="D164" s="55">
        <f t="shared" si="46"/>
        <v>0.16633225553814057</v>
      </c>
      <c r="E164" s="33">
        <f t="shared" si="60"/>
        <v>1.6633225553814059E-2</v>
      </c>
      <c r="F164" s="33">
        <f t="shared" si="61"/>
        <v>4.1583063884535143E-2</v>
      </c>
      <c r="G164" s="33">
        <f t="shared" si="62"/>
        <v>0.10811596609979138</v>
      </c>
      <c r="H164" s="33">
        <f t="shared" si="63"/>
        <v>8.3249293896839369E-2</v>
      </c>
      <c r="I164" s="33">
        <f t="shared" si="47"/>
        <v>44.686867332275469</v>
      </c>
      <c r="J164" s="33">
        <f t="shared" si="48"/>
        <v>2.4866672202952009E-2</v>
      </c>
      <c r="K164" s="33">
        <f t="shared" si="49"/>
        <v>4.1499897756766067E-2</v>
      </c>
      <c r="L164" s="56">
        <f t="shared" si="50"/>
        <v>10.715549785663413</v>
      </c>
      <c r="M164" s="46">
        <v>60</v>
      </c>
      <c r="N164" s="34">
        <f t="shared" si="51"/>
        <v>44.686867332275469</v>
      </c>
      <c r="O164" s="34">
        <f t="shared" si="52"/>
        <v>22.276470328476986</v>
      </c>
      <c r="P164" s="34">
        <f t="shared" si="53"/>
        <v>22.321112553584133</v>
      </c>
      <c r="Q164" s="34">
        <f t="shared" si="54"/>
        <v>55.402417117938882</v>
      </c>
      <c r="R164" s="34">
        <f t="shared" si="55"/>
        <v>22.321112553584133</v>
      </c>
      <c r="S164" s="56">
        <f t="shared" si="56"/>
        <v>77.723529671523011</v>
      </c>
    </row>
    <row r="165" spans="1:19" ht="14">
      <c r="A165">
        <f t="shared" si="57"/>
        <v>146</v>
      </c>
      <c r="B165" s="55">
        <f t="shared" si="58"/>
        <v>0.63457218465330911</v>
      </c>
      <c r="C165" s="55">
        <f t="shared" si="59"/>
        <v>10.551759959746146</v>
      </c>
      <c r="D165" s="55">
        <f t="shared" si="46"/>
        <v>0.16378982591726654</v>
      </c>
      <c r="E165" s="33">
        <f t="shared" si="60"/>
        <v>1.6378982591726654E-2</v>
      </c>
      <c r="F165" s="33">
        <f t="shared" si="61"/>
        <v>4.0947456479316635E-2</v>
      </c>
      <c r="G165" s="33">
        <f t="shared" si="62"/>
        <v>0.10646338684622325</v>
      </c>
      <c r="H165" s="33">
        <f t="shared" si="63"/>
        <v>8.1976807871591909E-2</v>
      </c>
      <c r="I165" s="33">
        <f t="shared" si="47"/>
        <v>44.76884414014706</v>
      </c>
      <c r="J165" s="33">
        <f t="shared" si="48"/>
        <v>2.4486578974631343E-2</v>
      </c>
      <c r="K165" s="33">
        <f t="shared" si="49"/>
        <v>4.0865561566357997E-2</v>
      </c>
      <c r="L165" s="56">
        <f t="shared" si="50"/>
        <v>10.551759959746146</v>
      </c>
      <c r="M165" s="46">
        <v>60</v>
      </c>
      <c r="N165" s="34">
        <f t="shared" si="51"/>
        <v>44.76884414014706</v>
      </c>
      <c r="O165" s="34">
        <f t="shared" si="52"/>
        <v>22.317335890043342</v>
      </c>
      <c r="P165" s="34">
        <f t="shared" si="53"/>
        <v>22.362060010063448</v>
      </c>
      <c r="Q165" s="34">
        <f t="shared" si="54"/>
        <v>55.320604099893202</v>
      </c>
      <c r="R165" s="34">
        <f t="shared" si="55"/>
        <v>22.362060010063448</v>
      </c>
      <c r="S165" s="56">
        <f t="shared" si="56"/>
        <v>77.682664109956647</v>
      </c>
    </row>
    <row r="166" spans="1:19" ht="14">
      <c r="A166">
        <f t="shared" si="57"/>
        <v>147</v>
      </c>
      <c r="B166" s="55">
        <f t="shared" si="58"/>
        <v>0.61295632648183696</v>
      </c>
      <c r="C166" s="55">
        <f t="shared" si="59"/>
        <v>10.390473701784849</v>
      </c>
      <c r="D166" s="55">
        <f t="shared" si="46"/>
        <v>0.16128625796129725</v>
      </c>
      <c r="E166" s="33">
        <f t="shared" si="60"/>
        <v>1.6128625796129725E-2</v>
      </c>
      <c r="F166" s="33">
        <f t="shared" si="61"/>
        <v>4.0321564490324313E-2</v>
      </c>
      <c r="G166" s="33">
        <f t="shared" si="62"/>
        <v>0.10483606767484321</v>
      </c>
      <c r="H166" s="33">
        <f t="shared" si="63"/>
        <v>8.0723772109629277E-2</v>
      </c>
      <c r="I166" s="33">
        <f t="shared" si="47"/>
        <v>44.849567912256688</v>
      </c>
      <c r="J166" s="33">
        <f t="shared" si="48"/>
        <v>2.4112295565213937E-2</v>
      </c>
      <c r="K166" s="33">
        <f t="shared" si="49"/>
        <v>4.0240921361343662E-2</v>
      </c>
      <c r="L166" s="56">
        <f t="shared" si="50"/>
        <v>10.390473701784849</v>
      </c>
      <c r="M166" s="46">
        <v>60</v>
      </c>
      <c r="N166" s="34">
        <f t="shared" si="51"/>
        <v>44.849567912256688</v>
      </c>
      <c r="O166" s="34">
        <f t="shared" si="52"/>
        <v>22.357576811404687</v>
      </c>
      <c r="P166" s="34">
        <f t="shared" si="53"/>
        <v>22.402381574553772</v>
      </c>
      <c r="Q166" s="34">
        <f t="shared" si="54"/>
        <v>55.240041614041537</v>
      </c>
      <c r="R166" s="34">
        <f t="shared" si="55"/>
        <v>22.402381574553772</v>
      </c>
      <c r="S166" s="56">
        <f t="shared" si="56"/>
        <v>77.642423188595302</v>
      </c>
    </row>
    <row r="167" spans="1:19" ht="14">
      <c r="A167">
        <f t="shared" si="57"/>
        <v>148</v>
      </c>
      <c r="B167" s="55">
        <f t="shared" si="58"/>
        <v>0.59207678379312434</v>
      </c>
      <c r="C167" s="55">
        <f t="shared" si="59"/>
        <v>10.231652744124775</v>
      </c>
      <c r="D167" s="55">
        <f t="shared" si="46"/>
        <v>0.15882095766007431</v>
      </c>
      <c r="E167" s="33">
        <f t="shared" si="60"/>
        <v>1.5882095766007433E-2</v>
      </c>
      <c r="F167" s="33">
        <f t="shared" si="61"/>
        <v>3.9705239415018578E-2</v>
      </c>
      <c r="G167" s="33">
        <f t="shared" si="62"/>
        <v>0.10323362247904831</v>
      </c>
      <c r="H167" s="33">
        <f t="shared" si="63"/>
        <v>7.9489889308867204E-2</v>
      </c>
      <c r="I167" s="33">
        <f t="shared" si="47"/>
        <v>44.929057801565556</v>
      </c>
      <c r="J167" s="33">
        <f t="shared" si="48"/>
        <v>2.3743733170181108E-2</v>
      </c>
      <c r="K167" s="33">
        <f t="shared" si="49"/>
        <v>3.9625828936188545E-2</v>
      </c>
      <c r="L167" s="56">
        <f t="shared" si="50"/>
        <v>10.231652744124775</v>
      </c>
      <c r="M167" s="46">
        <v>60</v>
      </c>
      <c r="N167" s="34">
        <f t="shared" si="51"/>
        <v>44.929057801565556</v>
      </c>
      <c r="O167" s="34">
        <f t="shared" si="52"/>
        <v>22.397202640340875</v>
      </c>
      <c r="P167" s="34">
        <f t="shared" si="53"/>
        <v>22.442086813968789</v>
      </c>
      <c r="Q167" s="34">
        <f t="shared" si="54"/>
        <v>55.160710545690328</v>
      </c>
      <c r="R167" s="34">
        <f t="shared" si="55"/>
        <v>22.442086813968789</v>
      </c>
      <c r="S167" s="56">
        <f t="shared" si="56"/>
        <v>77.602797359659121</v>
      </c>
    </row>
    <row r="168" spans="1:19" ht="14">
      <c r="A168">
        <f t="shared" si="57"/>
        <v>149</v>
      </c>
      <c r="B168" s="55">
        <f t="shared" si="58"/>
        <v>0.57190847497875985</v>
      </c>
      <c r="C168" s="55">
        <f t="shared" si="59"/>
        <v>10.075259404041724</v>
      </c>
      <c r="D168" s="55">
        <f t="shared" si="46"/>
        <v>0.15639334008305106</v>
      </c>
      <c r="E168" s="33">
        <f t="shared" si="60"/>
        <v>1.5639334008305108E-2</v>
      </c>
      <c r="F168" s="33">
        <f t="shared" si="61"/>
        <v>3.9098335020762764E-2</v>
      </c>
      <c r="G168" s="33">
        <f t="shared" si="62"/>
        <v>0.1016556710539832</v>
      </c>
      <c r="H168" s="33">
        <f t="shared" si="63"/>
        <v>7.8274866711567068E-2</v>
      </c>
      <c r="I168" s="33">
        <f t="shared" si="47"/>
        <v>45.007332668277122</v>
      </c>
      <c r="J168" s="33">
        <f t="shared" si="48"/>
        <v>2.3380804342416128E-2</v>
      </c>
      <c r="K168" s="33">
        <f t="shared" si="49"/>
        <v>3.902013835072124E-2</v>
      </c>
      <c r="L168" s="56">
        <f t="shared" si="50"/>
        <v>10.075259404041724</v>
      </c>
      <c r="M168" s="46">
        <v>60</v>
      </c>
      <c r="N168" s="34">
        <f t="shared" si="51"/>
        <v>45.007332668277122</v>
      </c>
      <c r="O168" s="34">
        <f t="shared" si="52"/>
        <v>22.436222778691597</v>
      </c>
      <c r="P168" s="34">
        <f t="shared" si="53"/>
        <v>22.481185148989553</v>
      </c>
      <c r="Q168" s="34">
        <f t="shared" si="54"/>
        <v>55.082592072318846</v>
      </c>
      <c r="R168" s="34">
        <f t="shared" si="55"/>
        <v>22.481185148989553</v>
      </c>
      <c r="S168" s="56">
        <f t="shared" si="56"/>
        <v>77.563777221308399</v>
      </c>
    </row>
    <row r="169" spans="1:19" ht="14">
      <c r="A169">
        <f t="shared" si="57"/>
        <v>150</v>
      </c>
      <c r="B169" s="55">
        <f t="shared" si="58"/>
        <v>0.55242717280199038</v>
      </c>
      <c r="C169" s="55">
        <f t="shared" si="59"/>
        <v>9.921256574801248</v>
      </c>
      <c r="D169" s="55">
        <f t="shared" si="46"/>
        <v>0.15400282924047559</v>
      </c>
      <c r="E169" s="33">
        <f t="shared" si="60"/>
        <v>1.540028292404756E-2</v>
      </c>
      <c r="F169" s="33">
        <f t="shared" si="61"/>
        <v>3.8500707310118898E-2</v>
      </c>
      <c r="G169" s="33">
        <f t="shared" si="62"/>
        <v>0.10010183900630913</v>
      </c>
      <c r="H169" s="33">
        <f t="shared" si="63"/>
        <v>7.707841603485803E-2</v>
      </c>
      <c r="I169" s="33">
        <f t="shared" si="47"/>
        <v>45.084411084311981</v>
      </c>
      <c r="J169" s="33">
        <f t="shared" si="48"/>
        <v>2.3023422971451102E-2</v>
      </c>
      <c r="K169" s="33">
        <f t="shared" si="49"/>
        <v>3.8423705895498664E-2</v>
      </c>
      <c r="L169" s="56">
        <f t="shared" si="50"/>
        <v>9.921256574801248</v>
      </c>
      <c r="M169" s="46">
        <v>60</v>
      </c>
      <c r="N169" s="34">
        <f t="shared" si="51"/>
        <v>45.084411084311981</v>
      </c>
      <c r="O169" s="34">
        <f t="shared" si="52"/>
        <v>22.474646484587097</v>
      </c>
      <c r="P169" s="34">
        <f t="shared" si="53"/>
        <v>22.519685856299674</v>
      </c>
      <c r="Q169" s="34">
        <f t="shared" si="54"/>
        <v>55.005667659113229</v>
      </c>
      <c r="R169" s="34">
        <f t="shared" si="55"/>
        <v>22.519685856299674</v>
      </c>
      <c r="S169" s="56">
        <f t="shared" si="56"/>
        <v>77.525353515412903</v>
      </c>
    </row>
    <row r="170" spans="1:19" ht="14">
      <c r="A170">
        <f t="shared" si="57"/>
        <v>151</v>
      </c>
      <c r="B170" s="55">
        <f t="shared" si="58"/>
        <v>0.53360947529468605</v>
      </c>
      <c r="C170" s="55">
        <f t="shared" si="59"/>
        <v>9.7696077168545123</v>
      </c>
      <c r="D170" s="55">
        <f t="shared" si="46"/>
        <v>0.15164885794673566</v>
      </c>
      <c r="E170" s="33">
        <f t="shared" si="60"/>
        <v>1.5164885794673566E-2</v>
      </c>
      <c r="F170" s="33">
        <f t="shared" si="61"/>
        <v>3.7912214486683915E-2</v>
      </c>
      <c r="G170" s="33">
        <f t="shared" si="62"/>
        <v>9.8571757665378179E-2</v>
      </c>
      <c r="H170" s="33">
        <f t="shared" si="63"/>
        <v>7.5900253402341203E-2</v>
      </c>
      <c r="I170" s="33">
        <f t="shared" si="47"/>
        <v>45.160311337714319</v>
      </c>
      <c r="J170" s="33">
        <f t="shared" si="48"/>
        <v>2.2671504263036976E-2</v>
      </c>
      <c r="K170" s="33">
        <f t="shared" si="49"/>
        <v>3.7836390057710542E-2</v>
      </c>
      <c r="L170" s="56">
        <f t="shared" si="50"/>
        <v>9.7696077168545123</v>
      </c>
      <c r="M170" s="46">
        <v>60</v>
      </c>
      <c r="N170" s="34">
        <f t="shared" si="51"/>
        <v>45.160311337714319</v>
      </c>
      <c r="O170" s="34">
        <f t="shared" si="52"/>
        <v>22.512482874644807</v>
      </c>
      <c r="P170" s="34">
        <f t="shared" si="53"/>
        <v>22.557598070786359</v>
      </c>
      <c r="Q170" s="34">
        <f t="shared" si="54"/>
        <v>54.929919054568828</v>
      </c>
      <c r="R170" s="34">
        <f t="shared" si="55"/>
        <v>22.557598070786359</v>
      </c>
      <c r="S170" s="56">
        <f t="shared" si="56"/>
        <v>77.487517125355183</v>
      </c>
    </row>
    <row r="171" spans="1:19" ht="14">
      <c r="A171">
        <f t="shared" si="57"/>
        <v>152</v>
      </c>
      <c r="B171" s="55">
        <f t="shared" si="58"/>
        <v>0.51543277764566198</v>
      </c>
      <c r="C171" s="55">
        <f t="shared" si="59"/>
        <v>9.6202768491687038</v>
      </c>
      <c r="D171" s="55">
        <f t="shared" si="46"/>
        <v>0.1493308676858085</v>
      </c>
      <c r="E171" s="33">
        <f t="shared" si="60"/>
        <v>1.493308676858085E-2</v>
      </c>
      <c r="F171" s="33">
        <f t="shared" si="61"/>
        <v>3.7332716921452125E-2</v>
      </c>
      <c r="G171" s="33">
        <f t="shared" si="62"/>
        <v>9.7065063995775525E-2</v>
      </c>
      <c r="H171" s="33">
        <f t="shared" si="63"/>
        <v>7.4740099276747157E-2</v>
      </c>
      <c r="I171" s="33">
        <f t="shared" si="47"/>
        <v>45.235051436991064</v>
      </c>
      <c r="J171" s="33">
        <f t="shared" si="48"/>
        <v>2.2324964719028367E-2</v>
      </c>
      <c r="K171" s="33">
        <f t="shared" si="49"/>
        <v>3.7258051487609217E-2</v>
      </c>
      <c r="L171" s="56">
        <f t="shared" si="50"/>
        <v>9.6202768491687038</v>
      </c>
      <c r="M171" s="46">
        <v>60</v>
      </c>
      <c r="N171" s="34">
        <f t="shared" si="51"/>
        <v>45.235051436991064</v>
      </c>
      <c r="O171" s="34">
        <f t="shared" si="52"/>
        <v>22.549740926132415</v>
      </c>
      <c r="P171" s="34">
        <f t="shared" si="53"/>
        <v>22.59493078770781</v>
      </c>
      <c r="Q171" s="34">
        <f t="shared" si="54"/>
        <v>54.855328286159768</v>
      </c>
      <c r="R171" s="34">
        <f t="shared" si="55"/>
        <v>22.59493078770781</v>
      </c>
      <c r="S171" s="56">
        <f t="shared" si="56"/>
        <v>77.450259073867585</v>
      </c>
    </row>
    <row r="172" spans="1:19" ht="14">
      <c r="A172">
        <f t="shared" si="57"/>
        <v>153</v>
      </c>
      <c r="B172" s="55">
        <f t="shared" si="58"/>
        <v>0.49787524504658665</v>
      </c>
      <c r="C172" s="55">
        <f t="shared" si="59"/>
        <v>9.4732285406899894</v>
      </c>
      <c r="D172" s="55">
        <f t="shared" si="46"/>
        <v>0.14704830847871442</v>
      </c>
      <c r="E172" s="33">
        <f t="shared" si="60"/>
        <v>1.4704830847871442E-2</v>
      </c>
      <c r="F172" s="33">
        <f t="shared" si="61"/>
        <v>3.6762077119678604E-2</v>
      </c>
      <c r="G172" s="33">
        <f t="shared" si="62"/>
        <v>9.5581400511164372E-2</v>
      </c>
      <c r="H172" s="33">
        <f t="shared" si="63"/>
        <v>7.3597678393596572E-2</v>
      </c>
      <c r="I172" s="33">
        <f t="shared" si="47"/>
        <v>45.308649115384661</v>
      </c>
      <c r="J172" s="33">
        <f t="shared" si="48"/>
        <v>2.19837221175678E-2</v>
      </c>
      <c r="K172" s="33">
        <f t="shared" si="49"/>
        <v>3.6688552965439242E-2</v>
      </c>
      <c r="L172" s="56">
        <f t="shared" si="50"/>
        <v>9.4732285406899894</v>
      </c>
      <c r="M172" s="46">
        <v>60</v>
      </c>
      <c r="N172" s="34">
        <f t="shared" si="51"/>
        <v>45.308649115384661</v>
      </c>
      <c r="O172" s="34">
        <f t="shared" si="52"/>
        <v>22.586429479097855</v>
      </c>
      <c r="P172" s="34">
        <f t="shared" si="53"/>
        <v>22.631692864827489</v>
      </c>
      <c r="Q172" s="34">
        <f t="shared" si="54"/>
        <v>54.781877656074649</v>
      </c>
      <c r="R172" s="34">
        <f t="shared" si="55"/>
        <v>22.631692864827489</v>
      </c>
      <c r="S172" s="56">
        <f t="shared" si="56"/>
        <v>77.413570520902141</v>
      </c>
    </row>
    <row r="173" spans="1:19" ht="14">
      <c r="A173">
        <f t="shared" si="57"/>
        <v>154</v>
      </c>
      <c r="B173" s="55">
        <f t="shared" si="58"/>
        <v>0.48091578646285804</v>
      </c>
      <c r="C173" s="55">
        <f t="shared" si="59"/>
        <v>9.328427901936946</v>
      </c>
      <c r="D173" s="55">
        <f t="shared" si="46"/>
        <v>0.14480063875304339</v>
      </c>
      <c r="E173" s="33">
        <f t="shared" si="60"/>
        <v>1.4480063875304339E-2</v>
      </c>
      <c r="F173" s="33">
        <f t="shared" si="61"/>
        <v>3.6200159688260847E-2</v>
      </c>
      <c r="G173" s="33">
        <f t="shared" si="62"/>
        <v>9.412041518947821E-2</v>
      </c>
      <c r="H173" s="33">
        <f t="shared" si="63"/>
        <v>7.2472719695898219E-2</v>
      </c>
      <c r="I173" s="33">
        <f t="shared" si="47"/>
        <v>45.381121835080556</v>
      </c>
      <c r="J173" s="33">
        <f t="shared" si="48"/>
        <v>2.1647695493579991E-2</v>
      </c>
      <c r="K173" s="33">
        <f t="shared" si="49"/>
        <v>3.6127759368884328E-2</v>
      </c>
      <c r="L173" s="56">
        <f t="shared" si="50"/>
        <v>9.328427901936946</v>
      </c>
      <c r="M173" s="46">
        <v>60</v>
      </c>
      <c r="N173" s="34">
        <f t="shared" si="51"/>
        <v>45.381121835080556</v>
      </c>
      <c r="O173" s="34">
        <f t="shared" si="52"/>
        <v>22.62255723846674</v>
      </c>
      <c r="P173" s="34">
        <f t="shared" si="53"/>
        <v>22.667893024515749</v>
      </c>
      <c r="Q173" s="34">
        <f t="shared" si="54"/>
        <v>54.709549737017504</v>
      </c>
      <c r="R173" s="34">
        <f t="shared" si="55"/>
        <v>22.667893024515749</v>
      </c>
      <c r="S173" s="56">
        <f t="shared" si="56"/>
        <v>77.377442761533246</v>
      </c>
    </row>
    <row r="174" spans="1:19" ht="14">
      <c r="A174">
        <f t="shared" si="57"/>
        <v>155</v>
      </c>
      <c r="B174" s="55">
        <f t="shared" si="58"/>
        <v>0.4645340292979378</v>
      </c>
      <c r="C174" s="55">
        <f t="shared" si="59"/>
        <v>9.1858405767224909</v>
      </c>
      <c r="D174" s="55">
        <f t="shared" si="46"/>
        <v>0.14258732521445516</v>
      </c>
      <c r="E174" s="33">
        <f t="shared" si="60"/>
        <v>1.4258732521445517E-2</v>
      </c>
      <c r="F174" s="33">
        <f t="shared" si="61"/>
        <v>3.5646831303613791E-2</v>
      </c>
      <c r="G174" s="33">
        <f t="shared" si="62"/>
        <v>9.2681761389395864E-2</v>
      </c>
      <c r="H174" s="33">
        <f t="shared" si="63"/>
        <v>7.1364956269834814E-2</v>
      </c>
      <c r="I174" s="33">
        <f t="shared" si="47"/>
        <v>45.452486791350388</v>
      </c>
      <c r="J174" s="33">
        <f t="shared" si="48"/>
        <v>2.131680511956105E-2</v>
      </c>
      <c r="K174" s="33">
        <f t="shared" si="49"/>
        <v>3.5575537641006565E-2</v>
      </c>
      <c r="L174" s="56">
        <f t="shared" si="50"/>
        <v>9.1858405767224909</v>
      </c>
      <c r="M174" s="46">
        <v>60</v>
      </c>
      <c r="N174" s="34">
        <f t="shared" si="51"/>
        <v>45.452486791350388</v>
      </c>
      <c r="O174" s="34">
        <f t="shared" si="52"/>
        <v>22.658132776107745</v>
      </c>
      <c r="P174" s="34">
        <f t="shared" si="53"/>
        <v>22.703539855819361</v>
      </c>
      <c r="Q174" s="34">
        <f t="shared" si="54"/>
        <v>54.638327368072879</v>
      </c>
      <c r="R174" s="34">
        <f t="shared" si="55"/>
        <v>22.703539855819361</v>
      </c>
      <c r="S174" s="56">
        <f t="shared" si="56"/>
        <v>77.341867223892237</v>
      </c>
    </row>
    <row r="175" spans="1:19" ht="14">
      <c r="A175">
        <f t="shared" si="57"/>
        <v>156</v>
      </c>
      <c r="B175" s="55">
        <f t="shared" si="58"/>
        <v>0.4487102949207169</v>
      </c>
      <c r="C175" s="55">
        <f t="shared" si="59"/>
        <v>9.0454327340023628</v>
      </c>
      <c r="D175" s="55">
        <f t="shared" si="46"/>
        <v>0.14040784272012807</v>
      </c>
      <c r="E175" s="33">
        <f t="shared" si="60"/>
        <v>1.4040784272012809E-2</v>
      </c>
      <c r="F175" s="33">
        <f t="shared" si="61"/>
        <v>3.5101960680032018E-2</v>
      </c>
      <c r="G175" s="33">
        <f t="shared" si="62"/>
        <v>9.1265097768083253E-2</v>
      </c>
      <c r="H175" s="33">
        <f t="shared" si="63"/>
        <v>7.0274125281424113E-2</v>
      </c>
      <c r="I175" s="33">
        <f t="shared" si="47"/>
        <v>45.52276091663181</v>
      </c>
      <c r="J175" s="33">
        <f t="shared" si="48"/>
        <v>2.099097248665914E-2</v>
      </c>
      <c r="K175" s="33">
        <f t="shared" si="49"/>
        <v>3.5031756758671949E-2</v>
      </c>
      <c r="L175" s="56">
        <f t="shared" si="50"/>
        <v>9.0454327340023628</v>
      </c>
      <c r="M175" s="46">
        <v>60</v>
      </c>
      <c r="N175" s="34">
        <f t="shared" si="51"/>
        <v>45.52276091663181</v>
      </c>
      <c r="O175" s="34">
        <f t="shared" si="52"/>
        <v>22.693164532866419</v>
      </c>
      <c r="P175" s="34">
        <f t="shared" si="53"/>
        <v>22.738641816499392</v>
      </c>
      <c r="Q175" s="34">
        <f t="shared" si="54"/>
        <v>54.568193650634171</v>
      </c>
      <c r="R175" s="34">
        <f t="shared" si="55"/>
        <v>22.738641816499392</v>
      </c>
      <c r="S175" s="56">
        <f t="shared" si="56"/>
        <v>77.306835467133567</v>
      </c>
    </row>
    <row r="176" spans="1:19" ht="14">
      <c r="A176">
        <f t="shared" si="57"/>
        <v>157</v>
      </c>
      <c r="B176" s="55">
        <f t="shared" si="58"/>
        <v>0.43342557502650225</v>
      </c>
      <c r="C176" s="55">
        <f t="shared" si="59"/>
        <v>8.907171059848153</v>
      </c>
      <c r="D176" s="55">
        <f t="shared" si="46"/>
        <v>0.13826167415420976</v>
      </c>
      <c r="E176" s="33">
        <f t="shared" si="60"/>
        <v>1.3826167415420976E-2</v>
      </c>
      <c r="F176" s="33">
        <f t="shared" si="61"/>
        <v>3.4565418538552439E-2</v>
      </c>
      <c r="G176" s="33">
        <f t="shared" si="62"/>
        <v>8.9870088200236342E-2</v>
      </c>
      <c r="H176" s="33">
        <f t="shared" si="63"/>
        <v>6.9199967914181981E-2</v>
      </c>
      <c r="I176" s="33">
        <f t="shared" si="47"/>
        <v>45.59196088454599</v>
      </c>
      <c r="J176" s="33">
        <f t="shared" si="48"/>
        <v>2.0670120286054361E-2</v>
      </c>
      <c r="K176" s="33">
        <f t="shared" si="49"/>
        <v>3.4496287701475337E-2</v>
      </c>
      <c r="L176" s="56">
        <f t="shared" si="50"/>
        <v>8.907171059848153</v>
      </c>
      <c r="M176" s="46">
        <v>60</v>
      </c>
      <c r="N176" s="34">
        <f t="shared" si="51"/>
        <v>45.59196088454599</v>
      </c>
      <c r="O176" s="34">
        <f t="shared" si="52"/>
        <v>22.727660820567895</v>
      </c>
      <c r="P176" s="34">
        <f t="shared" si="53"/>
        <v>22.773207235037944</v>
      </c>
      <c r="Q176" s="34">
        <f t="shared" si="54"/>
        <v>54.499131944394144</v>
      </c>
      <c r="R176" s="34">
        <f t="shared" si="55"/>
        <v>22.773207235037944</v>
      </c>
      <c r="S176" s="56">
        <f t="shared" si="56"/>
        <v>77.272339179432095</v>
      </c>
    </row>
    <row r="177" spans="1:19" ht="14">
      <c r="A177">
        <f t="shared" si="57"/>
        <v>158</v>
      </c>
      <c r="B177" s="55">
        <f t="shared" si="58"/>
        <v>0.4186615088032396</v>
      </c>
      <c r="C177" s="55">
        <f t="shared" si="59"/>
        <v>8.771022749543091</v>
      </c>
      <c r="D177" s="55">
        <f t="shared" si="46"/>
        <v>0.13614831030506203</v>
      </c>
      <c r="E177" s="33">
        <f t="shared" si="60"/>
        <v>1.3614831030506203E-2</v>
      </c>
      <c r="F177" s="33">
        <f t="shared" si="61"/>
        <v>3.4037077576265506E-2</v>
      </c>
      <c r="G177" s="33">
        <f t="shared" si="62"/>
        <v>8.8496401698290317E-2</v>
      </c>
      <c r="H177" s="33">
        <f t="shared" si="63"/>
        <v>6.8142229307683544E-2</v>
      </c>
      <c r="I177" s="33">
        <f t="shared" si="47"/>
        <v>45.660103113853673</v>
      </c>
      <c r="J177" s="33">
        <f t="shared" si="48"/>
        <v>2.0354172390606773E-2</v>
      </c>
      <c r="K177" s="33">
        <f t="shared" si="49"/>
        <v>3.3969003421112975E-2</v>
      </c>
      <c r="L177" s="56">
        <f t="shared" si="50"/>
        <v>8.771022749543091</v>
      </c>
      <c r="M177" s="46">
        <v>60</v>
      </c>
      <c r="N177" s="34">
        <f t="shared" si="51"/>
        <v>45.660103113853673</v>
      </c>
      <c r="O177" s="34">
        <f t="shared" si="52"/>
        <v>22.761629823989008</v>
      </c>
      <c r="P177" s="34">
        <f t="shared" si="53"/>
        <v>22.807244312614209</v>
      </c>
      <c r="Q177" s="34">
        <f t="shared" si="54"/>
        <v>54.431125863396765</v>
      </c>
      <c r="R177" s="34">
        <f t="shared" si="55"/>
        <v>22.807244312614209</v>
      </c>
      <c r="S177" s="56">
        <f t="shared" si="56"/>
        <v>77.238370176010974</v>
      </c>
    </row>
    <row r="178" spans="1:19" ht="14">
      <c r="A178">
        <f t="shared" si="57"/>
        <v>159</v>
      </c>
      <c r="B178" s="55">
        <f t="shared" si="58"/>
        <v>0.40440036087553793</v>
      </c>
      <c r="C178" s="55">
        <f t="shared" si="59"/>
        <v>8.6369554997985993</v>
      </c>
      <c r="D178" s="55">
        <f t="shared" si="46"/>
        <v>0.13406724974449169</v>
      </c>
      <c r="E178" s="33">
        <f t="shared" si="60"/>
        <v>1.3406724974449169E-2</v>
      </c>
      <c r="F178" s="33">
        <f t="shared" si="61"/>
        <v>3.3516812436122922E-2</v>
      </c>
      <c r="G178" s="33">
        <f t="shared" si="62"/>
        <v>8.7143712333919598E-2</v>
      </c>
      <c r="H178" s="33">
        <f t="shared" si="63"/>
        <v>6.710065849711809E-2</v>
      </c>
      <c r="I178" s="33">
        <f t="shared" si="47"/>
        <v>45.727203772350791</v>
      </c>
      <c r="J178" s="33">
        <f t="shared" si="48"/>
        <v>2.0043053836801508E-2</v>
      </c>
      <c r="K178" s="33">
        <f t="shared" si="49"/>
        <v>3.3449778811250677E-2</v>
      </c>
      <c r="L178" s="56">
        <f t="shared" si="50"/>
        <v>8.6369554997985993</v>
      </c>
      <c r="M178" s="46">
        <v>60</v>
      </c>
      <c r="N178" s="34">
        <f t="shared" si="51"/>
        <v>45.727203772350791</v>
      </c>
      <c r="O178" s="34">
        <f t="shared" si="52"/>
        <v>22.795079602800257</v>
      </c>
      <c r="P178" s="34">
        <f t="shared" si="53"/>
        <v>22.840761125050332</v>
      </c>
      <c r="Q178" s="34">
        <f t="shared" si="54"/>
        <v>54.364159272149394</v>
      </c>
      <c r="R178" s="34">
        <f t="shared" si="55"/>
        <v>22.840761125050332</v>
      </c>
      <c r="S178" s="56">
        <f t="shared" si="56"/>
        <v>77.204920397199729</v>
      </c>
    </row>
    <row r="179" spans="1:19" ht="14">
      <c r="A179">
        <f t="shared" si="57"/>
        <v>160</v>
      </c>
      <c r="B179" s="55">
        <f t="shared" si="58"/>
        <v>0.390625</v>
      </c>
      <c r="C179" s="55">
        <f t="shared" si="59"/>
        <v>8.5049375010898558</v>
      </c>
      <c r="D179" s="55">
        <f t="shared" si="46"/>
        <v>0.13201799870874353</v>
      </c>
      <c r="E179" s="33">
        <f t="shared" si="60"/>
        <v>1.3201799870874354E-2</v>
      </c>
      <c r="F179" s="33">
        <f t="shared" si="61"/>
        <v>3.3004499677185883E-2</v>
      </c>
      <c r="G179" s="33">
        <f t="shared" si="62"/>
        <v>8.5811699160683305E-2</v>
      </c>
      <c r="H179" s="33">
        <f t="shared" si="63"/>
        <v>6.607500835372615E-2</v>
      </c>
      <c r="I179" s="33">
        <f t="shared" si="47"/>
        <v>45.793278780704519</v>
      </c>
      <c r="J179" s="33">
        <f t="shared" si="48"/>
        <v>1.9736690806957155E-2</v>
      </c>
      <c r="K179" s="33">
        <f t="shared" si="49"/>
        <v>3.2938490677831507E-2</v>
      </c>
      <c r="L179" s="56">
        <f t="shared" si="50"/>
        <v>8.5049375010898558</v>
      </c>
      <c r="M179" s="46">
        <v>60</v>
      </c>
      <c r="N179" s="34">
        <f t="shared" si="51"/>
        <v>45.793278780704519</v>
      </c>
      <c r="O179" s="34">
        <f t="shared" si="52"/>
        <v>22.828018093478089</v>
      </c>
      <c r="P179" s="34">
        <f t="shared" si="53"/>
        <v>22.873765624727518</v>
      </c>
      <c r="Q179" s="34">
        <f t="shared" si="54"/>
        <v>54.298216281794375</v>
      </c>
      <c r="R179" s="34">
        <f t="shared" si="55"/>
        <v>22.873765624727518</v>
      </c>
      <c r="S179" s="56">
        <f t="shared" si="56"/>
        <v>77.171981906521893</v>
      </c>
    </row>
  </sheetData>
  <mergeCells count="13">
    <mergeCell ref="C9:S9"/>
    <mergeCell ref="C16:S16"/>
    <mergeCell ref="C13:S13"/>
    <mergeCell ref="A15:S15"/>
    <mergeCell ref="A1:S1"/>
    <mergeCell ref="C2:S2"/>
    <mergeCell ref="C3:S3"/>
    <mergeCell ref="C4:S4"/>
    <mergeCell ref="C6:S6"/>
    <mergeCell ref="C10:S10"/>
    <mergeCell ref="C11:S11"/>
    <mergeCell ref="C12:S12"/>
    <mergeCell ref="C5:S5"/>
  </mergeCells>
  <phoneticPr fontId="2" type="noConversion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3"/>
  <sheetViews>
    <sheetView workbookViewId="0">
      <pane xSplit="24040" ySplit="11000" topLeftCell="C76"/>
      <selection activeCell="A2" sqref="A2"/>
      <selection pane="topRight" activeCell="W1" sqref="W1:W1048576"/>
      <selection pane="bottomLeft" activeCell="M82" sqref="M82:M83"/>
      <selection pane="bottomRight" activeCell="W159" sqref="W159"/>
    </sheetView>
  </sheetViews>
  <sheetFormatPr baseColWidth="10" defaultColWidth="11.5" defaultRowHeight="12" x14ac:dyDescent="0"/>
  <cols>
    <col min="1" max="1" width="27.33203125" customWidth="1"/>
    <col min="2" max="2" width="15.1640625" style="20" customWidth="1"/>
    <col min="3" max="3" width="9.1640625" customWidth="1"/>
    <col min="4" max="4" width="11" customWidth="1"/>
    <col min="8" max="8" width="12.5" customWidth="1"/>
    <col min="12" max="12" width="4" customWidth="1"/>
    <col min="21" max="21" width="2.33203125" customWidth="1"/>
  </cols>
  <sheetData>
    <row r="1" spans="1:17">
      <c r="A1" t="s">
        <v>240</v>
      </c>
    </row>
    <row r="2" spans="1:17">
      <c r="A2" s="66" t="s">
        <v>22</v>
      </c>
      <c r="B2" s="66"/>
      <c r="C2" s="66"/>
      <c r="D2" s="66"/>
      <c r="E2" s="66"/>
      <c r="G2" s="185" t="s">
        <v>70</v>
      </c>
      <c r="H2" s="186"/>
      <c r="I2" s="186"/>
      <c r="J2" s="187"/>
    </row>
    <row r="3" spans="1:17" ht="14">
      <c r="A3" s="66" t="s">
        <v>99</v>
      </c>
      <c r="B3" s="67"/>
      <c r="C3" s="66"/>
      <c r="D3" s="66"/>
      <c r="E3" s="66"/>
      <c r="G3" s="62" t="s">
        <v>66</v>
      </c>
      <c r="H3" s="182" t="s">
        <v>98</v>
      </c>
      <c r="I3" s="183"/>
      <c r="J3" s="184"/>
      <c r="Q3" s="4"/>
    </row>
    <row r="4" spans="1:17" ht="14">
      <c r="A4" t="s">
        <v>105</v>
      </c>
      <c r="C4" s="16" t="s">
        <v>104</v>
      </c>
      <c r="E4" s="66"/>
      <c r="G4" s="68" t="s">
        <v>67</v>
      </c>
      <c r="H4" s="72" t="s">
        <v>97</v>
      </c>
      <c r="I4" s="73"/>
      <c r="J4" s="74"/>
      <c r="Q4" s="4"/>
    </row>
    <row r="5" spans="1:17" ht="37">
      <c r="A5" s="20"/>
      <c r="B5" s="1" t="s">
        <v>39</v>
      </c>
      <c r="C5" s="1" t="s">
        <v>34</v>
      </c>
      <c r="D5" s="1" t="s">
        <v>239</v>
      </c>
      <c r="G5" s="69" t="s">
        <v>68</v>
      </c>
      <c r="H5" s="72" t="s">
        <v>96</v>
      </c>
      <c r="I5" s="73"/>
      <c r="J5" s="74"/>
      <c r="Q5" s="4"/>
    </row>
    <row r="6" spans="1:17" ht="14">
      <c r="A6" s="117" t="s">
        <v>136</v>
      </c>
      <c r="B6" s="1">
        <v>163.1</v>
      </c>
      <c r="C6" s="1">
        <v>144.30000000000001</v>
      </c>
      <c r="G6" s="70" t="s">
        <v>69</v>
      </c>
      <c r="H6" s="72" t="s">
        <v>95</v>
      </c>
      <c r="I6" s="73"/>
      <c r="J6" s="74"/>
      <c r="Q6" s="4"/>
    </row>
    <row r="7" spans="1:17" ht="14">
      <c r="A7" s="116" t="s">
        <v>138</v>
      </c>
      <c r="B7" s="1"/>
      <c r="C7" s="1"/>
      <c r="G7" s="71" t="s">
        <v>101</v>
      </c>
      <c r="H7" s="182" t="s">
        <v>94</v>
      </c>
      <c r="I7" s="183"/>
      <c r="J7" s="184"/>
      <c r="Q7" s="4"/>
    </row>
    <row r="8" spans="1:17" ht="14">
      <c r="A8" s="116" t="s">
        <v>6</v>
      </c>
      <c r="B8" s="28">
        <v>255.77</v>
      </c>
      <c r="C8" s="28">
        <v>200.85</v>
      </c>
      <c r="D8" s="180">
        <v>40.18</v>
      </c>
      <c r="Q8" s="4"/>
    </row>
    <row r="9" spans="1:17" ht="14">
      <c r="A9" s="116" t="s">
        <v>7</v>
      </c>
      <c r="B9" s="28">
        <v>0.03</v>
      </c>
      <c r="C9" s="28">
        <v>0.05</v>
      </c>
      <c r="D9" s="180">
        <v>0.11</v>
      </c>
      <c r="Q9" s="4"/>
    </row>
    <row r="10" spans="1:17" ht="14">
      <c r="A10" s="116" t="s">
        <v>8</v>
      </c>
      <c r="B10" s="28">
        <v>155</v>
      </c>
      <c r="C10" s="28">
        <v>119.78</v>
      </c>
      <c r="D10" s="180">
        <v>31.41</v>
      </c>
      <c r="Q10" s="4"/>
    </row>
    <row r="11" spans="1:17" s="41" customFormat="1" ht="14">
      <c r="A11" s="65" t="s">
        <v>130</v>
      </c>
      <c r="B11" s="28">
        <v>187</v>
      </c>
      <c r="C11" s="28">
        <v>112</v>
      </c>
      <c r="D11" s="181">
        <v>21</v>
      </c>
      <c r="Q11" s="60"/>
    </row>
    <row r="12" spans="1:17" s="41" customFormat="1">
      <c r="A12" s="39" t="s">
        <v>228</v>
      </c>
      <c r="B12" s="75" t="s">
        <v>106</v>
      </c>
      <c r="C12" s="41" t="s">
        <v>107</v>
      </c>
      <c r="D12" s="37" t="s">
        <v>92</v>
      </c>
      <c r="E12" s="75" t="s">
        <v>132</v>
      </c>
      <c r="Q12" s="60"/>
    </row>
    <row r="13" spans="1:17" s="41" customFormat="1" ht="14">
      <c r="A13" s="25" t="s">
        <v>158</v>
      </c>
      <c r="B13" s="75">
        <v>0.72</v>
      </c>
      <c r="C13" s="77">
        <v>0.28000000000000003</v>
      </c>
      <c r="D13" s="37"/>
      <c r="E13" s="164" t="s">
        <v>159</v>
      </c>
      <c r="F13" s="165"/>
      <c r="G13" s="165"/>
      <c r="H13" s="165"/>
      <c r="I13" s="165"/>
      <c r="J13" s="165"/>
      <c r="K13" s="165"/>
      <c r="Q13" s="60"/>
    </row>
    <row r="14" spans="1:17" s="41" customFormat="1" ht="14">
      <c r="A14" s="37" t="s">
        <v>90</v>
      </c>
      <c r="B14" s="51">
        <v>0.75</v>
      </c>
      <c r="C14" s="77">
        <v>0</v>
      </c>
      <c r="D14" s="51">
        <v>0.25</v>
      </c>
      <c r="E14" s="166" t="s">
        <v>108</v>
      </c>
      <c r="F14" s="165"/>
      <c r="G14" s="165"/>
      <c r="H14" s="165"/>
      <c r="I14" s="165"/>
      <c r="J14" s="165"/>
      <c r="K14" s="165"/>
      <c r="Q14" s="60"/>
    </row>
    <row r="15" spans="1:17" s="41" customFormat="1" ht="14">
      <c r="A15" s="37" t="s">
        <v>91</v>
      </c>
      <c r="B15" s="51">
        <v>0.24</v>
      </c>
      <c r="C15" s="62">
        <v>0.75</v>
      </c>
      <c r="D15" s="41">
        <v>0.01</v>
      </c>
      <c r="E15" s="166" t="s">
        <v>229</v>
      </c>
      <c r="F15" s="165"/>
      <c r="G15" s="165"/>
      <c r="H15" s="165"/>
      <c r="I15" s="165"/>
      <c r="J15" s="165"/>
      <c r="K15" s="165"/>
      <c r="Q15" s="60"/>
    </row>
    <row r="16" spans="1:17" s="41" customFormat="1" ht="14">
      <c r="A16" s="119" t="s">
        <v>181</v>
      </c>
      <c r="B16" s="61"/>
      <c r="C16" s="31">
        <v>0.56999999999999995</v>
      </c>
      <c r="D16" s="31">
        <v>0.43</v>
      </c>
      <c r="E16" s="167" t="s">
        <v>154</v>
      </c>
      <c r="F16" s="165"/>
      <c r="G16" s="165"/>
      <c r="H16" s="165"/>
      <c r="I16" s="165"/>
      <c r="J16" s="165"/>
      <c r="K16" s="165"/>
      <c r="Q16" s="60"/>
    </row>
    <row r="17" spans="1:19" ht="14">
      <c r="A17" s="193" t="s">
        <v>88</v>
      </c>
      <c r="B17" s="195"/>
      <c r="C17" s="31"/>
      <c r="D17" s="31"/>
      <c r="E17" s="29"/>
      <c r="F17" s="29"/>
      <c r="G17" s="29"/>
      <c r="Q17" s="4"/>
    </row>
    <row r="18" spans="1:19" ht="37">
      <c r="A18" s="58" t="s">
        <v>212</v>
      </c>
      <c r="B18" s="58" t="s">
        <v>211</v>
      </c>
      <c r="C18" s="103" t="s">
        <v>210</v>
      </c>
      <c r="D18" s="160"/>
      <c r="E18" s="159"/>
      <c r="Q18" s="4"/>
    </row>
    <row r="19" spans="1:19" ht="14">
      <c r="A19" s="170" t="s">
        <v>236</v>
      </c>
      <c r="B19" s="178">
        <f>SUM(C78:C198)</f>
        <v>15869.115806639018</v>
      </c>
      <c r="C19" s="173">
        <f>B19/120</f>
        <v>132.24263172199181</v>
      </c>
      <c r="D19" s="160"/>
      <c r="E19" s="159"/>
      <c r="Q19" s="4"/>
    </row>
    <row r="20" spans="1:19" ht="14">
      <c r="A20" s="25" t="s">
        <v>56</v>
      </c>
      <c r="B20" s="76">
        <f>SUM(C78:C238)</f>
        <v>25627.207901499864</v>
      </c>
      <c r="C20" s="57">
        <f>B20/160</f>
        <v>160.17004938437415</v>
      </c>
      <c r="D20" s="3"/>
      <c r="E20" s="159"/>
      <c r="Q20" s="4"/>
    </row>
    <row r="21" spans="1:19" ht="14">
      <c r="A21" s="25" t="s">
        <v>57</v>
      </c>
      <c r="B21" s="76">
        <f>SUM(C78:C318)</f>
        <v>45901.099679257226</v>
      </c>
      <c r="C21" s="57">
        <f>B21/240</f>
        <v>191.2545819969051</v>
      </c>
      <c r="D21" s="31"/>
      <c r="Q21" s="4"/>
    </row>
    <row r="22" spans="1:19">
      <c r="B22"/>
      <c r="Q22" s="4"/>
    </row>
    <row r="23" spans="1:19" s="1" customFormat="1" ht="24">
      <c r="A23" s="103" t="s">
        <v>118</v>
      </c>
      <c r="B23" s="103" t="s">
        <v>71</v>
      </c>
      <c r="C23" s="103" t="s">
        <v>65</v>
      </c>
      <c r="D23" s="103" t="s">
        <v>89</v>
      </c>
      <c r="E23" s="1" t="s">
        <v>237</v>
      </c>
      <c r="Q23" s="104"/>
    </row>
    <row r="24" spans="1:19" s="1" customFormat="1" ht="24">
      <c r="A24" s="171" t="s">
        <v>235</v>
      </c>
      <c r="B24" s="176">
        <f>SUM(C78:C158)+(SUM(Y78:AF198))</f>
        <v>18665.665585802795</v>
      </c>
      <c r="C24" s="173">
        <f>B24/120</f>
        <v>155.54721321502331</v>
      </c>
      <c r="D24" s="174">
        <f>C24/C19</f>
        <v>1.1762259355366107</v>
      </c>
      <c r="E24" s="179">
        <f>(D24-D25)/D$25</f>
        <v>-0.11722579223342244</v>
      </c>
      <c r="Q24" s="104"/>
    </row>
    <row r="25" spans="1:19" ht="14">
      <c r="A25" s="25" t="s">
        <v>109</v>
      </c>
      <c r="B25" s="76">
        <f>SUM(C78:C158)+SUM(Y78:AF238)</f>
        <v>34146.20219296596</v>
      </c>
      <c r="C25" s="57">
        <f>B25/160</f>
        <v>213.41376370603726</v>
      </c>
      <c r="D25" s="70">
        <f>B25/B20</f>
        <v>1.3324199157477281</v>
      </c>
      <c r="E25" s="23"/>
      <c r="Q25" s="4"/>
    </row>
    <row r="26" spans="1:19" ht="14">
      <c r="A26" s="25" t="s">
        <v>110</v>
      </c>
      <c r="B26" s="76">
        <f>SUM(X78:X158)+(SUM(Y78:AF318))</f>
        <v>75845.68660069858</v>
      </c>
      <c r="C26" s="57">
        <f>B26/240</f>
        <v>316.02369416957742</v>
      </c>
      <c r="D26" s="70">
        <f>B26/B21</f>
        <v>1.6523718850024274</v>
      </c>
      <c r="E26" s="23">
        <f>(D26-D25)/D$25</f>
        <v>0.24012848012343649</v>
      </c>
      <c r="F26" s="29"/>
      <c r="G26" s="29"/>
      <c r="H26" s="32"/>
      <c r="Q26" s="4"/>
    </row>
    <row r="27" spans="1:19" s="41" customFormat="1" ht="14">
      <c r="A27" s="29"/>
      <c r="B27" s="32"/>
      <c r="C27" s="32"/>
      <c r="D27" s="59"/>
      <c r="F27" s="29"/>
      <c r="G27" s="29"/>
      <c r="H27" s="32"/>
      <c r="Q27" s="60"/>
    </row>
    <row r="28" spans="1:19" s="41" customFormat="1" ht="14">
      <c r="A28" s="64" t="s">
        <v>129</v>
      </c>
      <c r="B28" s="32"/>
      <c r="C28" s="63"/>
      <c r="G28" s="29"/>
      <c r="Q28" s="60"/>
    </row>
    <row r="29" spans="1:19" ht="48">
      <c r="A29" s="40" t="s">
        <v>87</v>
      </c>
      <c r="B29" s="40" t="s">
        <v>216</v>
      </c>
      <c r="C29" s="40" t="s">
        <v>214</v>
      </c>
      <c r="D29" s="40" t="s">
        <v>174</v>
      </c>
      <c r="E29" s="40" t="s">
        <v>125</v>
      </c>
      <c r="F29" s="40" t="s">
        <v>113</v>
      </c>
      <c r="G29" s="103" t="s">
        <v>114</v>
      </c>
      <c r="I29" s="29"/>
      <c r="S29" s="4"/>
    </row>
    <row r="30" spans="1:19">
      <c r="A30" s="40"/>
      <c r="B30" s="40"/>
      <c r="C30" s="40"/>
      <c r="D30" s="40"/>
      <c r="E30" s="40"/>
      <c r="F30" s="40"/>
      <c r="G30" s="172"/>
      <c r="I30" s="29"/>
      <c r="S30" s="4"/>
    </row>
    <row r="31" spans="1:19" ht="14">
      <c r="A31" s="75" t="s">
        <v>103</v>
      </c>
      <c r="B31" s="76">
        <f>(SUM(D78:D238))+(SUM(C78:C158))+(SUM(E78:E238))</f>
        <v>16692.335245230668</v>
      </c>
      <c r="C31" s="76">
        <f>+(SUM(H78:H238))</f>
        <v>4035.2335563606193</v>
      </c>
      <c r="D31" s="76">
        <f>(SUM(F78:G238))+(SUM(J78:J238))</f>
        <v>7439.2710114949632</v>
      </c>
      <c r="E31" s="76">
        <f>SUM(I78:I238)</f>
        <v>1984.3526573312977</v>
      </c>
      <c r="F31" s="76">
        <f>SUM(K78:K238)</f>
        <v>3995.0097225483837</v>
      </c>
      <c r="G31" s="102">
        <f>SUM(B31:F31)</f>
        <v>34146.202192965931</v>
      </c>
      <c r="I31" s="29"/>
      <c r="J31" s="32"/>
      <c r="S31" s="4"/>
    </row>
    <row r="32" spans="1:19" ht="14">
      <c r="A32" s="75" t="s">
        <v>102</v>
      </c>
      <c r="B32" s="76">
        <f>(SUM(Y78:Y318))+(SUM(X78:X158))+(SUM(Z78:Z318))</f>
        <v>26074.488331442513</v>
      </c>
      <c r="C32" s="76">
        <f>+(SUM(AC78:AC318))</f>
        <v>9149.4585509397966</v>
      </c>
      <c r="D32" s="101">
        <f>+SUM(AA78:AA318)+(SUM(AB78:AB318))+(SUM(AE78:AE318))</f>
        <v>22983.897718939508</v>
      </c>
      <c r="E32" s="101">
        <f>SUM(AD78:AD318)</f>
        <v>7755.8309829398977</v>
      </c>
      <c r="F32" s="101">
        <f>SUM(AF78:AF318)</f>
        <v>9882.0110164366051</v>
      </c>
      <c r="G32" s="102">
        <f>SUM(B32:F32)</f>
        <v>75845.686600698318</v>
      </c>
      <c r="I32" s="29"/>
      <c r="J32" s="32"/>
      <c r="S32" s="4"/>
    </row>
    <row r="33" spans="1:32" ht="14">
      <c r="A33" s="29"/>
      <c r="B33" s="30"/>
      <c r="C33" s="30"/>
      <c r="D33" s="31"/>
      <c r="E33" s="31"/>
      <c r="F33" s="31"/>
      <c r="G33" s="114"/>
      <c r="H33" s="29"/>
      <c r="I33" s="29"/>
      <c r="J33" s="32"/>
    </row>
    <row r="34" spans="1:32" ht="49">
      <c r="A34" s="40" t="s">
        <v>87</v>
      </c>
      <c r="B34" s="40" t="s">
        <v>112</v>
      </c>
      <c r="C34" s="40" t="s">
        <v>214</v>
      </c>
      <c r="D34" s="40" t="s">
        <v>174</v>
      </c>
      <c r="E34" s="40" t="s">
        <v>125</v>
      </c>
      <c r="F34" s="40" t="s">
        <v>113</v>
      </c>
      <c r="G34" s="103" t="s">
        <v>114</v>
      </c>
      <c r="H34" s="29"/>
      <c r="I34" s="29"/>
      <c r="J34" s="32"/>
    </row>
    <row r="35" spans="1:32" ht="14">
      <c r="A35" s="40"/>
      <c r="B35" s="177"/>
      <c r="C35" s="177"/>
      <c r="D35" s="177"/>
      <c r="E35" s="177"/>
      <c r="F35" s="177"/>
      <c r="G35" s="172"/>
      <c r="H35" s="29"/>
      <c r="I35" s="29"/>
      <c r="J35" s="32"/>
    </row>
    <row r="36" spans="1:32">
      <c r="A36" s="75" t="s">
        <v>103</v>
      </c>
      <c r="B36" s="105">
        <f t="shared" ref="B36:G37" si="0">B31/$G31</f>
        <v>0.48884895458942912</v>
      </c>
      <c r="C36" s="105">
        <f t="shared" si="0"/>
        <v>0.11817517900107415</v>
      </c>
      <c r="D36" s="105">
        <f t="shared" si="0"/>
        <v>0.21786525392939429</v>
      </c>
      <c r="E36" s="105">
        <f t="shared" si="0"/>
        <v>5.8113421988114145E-2</v>
      </c>
      <c r="F36" s="105">
        <f t="shared" si="0"/>
        <v>0.1169971904919883</v>
      </c>
      <c r="G36" s="105">
        <f t="shared" si="0"/>
        <v>1</v>
      </c>
      <c r="H36" s="29"/>
      <c r="I36" s="29"/>
      <c r="J36" s="29"/>
    </row>
    <row r="37" spans="1:32">
      <c r="A37" s="75" t="s">
        <v>102</v>
      </c>
      <c r="B37" s="105">
        <f t="shared" si="0"/>
        <v>0.34378340417321035</v>
      </c>
      <c r="C37" s="105">
        <f t="shared" si="0"/>
        <v>0.12063254960177995</v>
      </c>
      <c r="D37" s="105">
        <f t="shared" si="0"/>
        <v>0.3030350010534138</v>
      </c>
      <c r="E37" s="105">
        <f t="shared" si="0"/>
        <v>0.10225803642297687</v>
      </c>
      <c r="F37" s="105">
        <f t="shared" si="0"/>
        <v>0.13029100874861907</v>
      </c>
      <c r="G37" s="105">
        <f t="shared" si="0"/>
        <v>1</v>
      </c>
    </row>
    <row r="38" spans="1:32">
      <c r="N38" s="2"/>
    </row>
    <row r="39" spans="1:32">
      <c r="N39" s="23"/>
      <c r="O39" s="23"/>
    </row>
    <row r="40" spans="1:32">
      <c r="A40" t="s">
        <v>202</v>
      </c>
      <c r="N40" s="23"/>
      <c r="O40" s="23"/>
    </row>
    <row r="41" spans="1:32" ht="14">
      <c r="A41" t="s">
        <v>127</v>
      </c>
      <c r="C41" s="3"/>
      <c r="D41" s="107">
        <f>D14</f>
        <v>0.25</v>
      </c>
      <c r="F41" s="107">
        <f>B14</f>
        <v>0.75</v>
      </c>
      <c r="H41" s="3"/>
      <c r="J41" s="2"/>
      <c r="M41" s="109">
        <f>D14</f>
        <v>0.25</v>
      </c>
      <c r="O41" s="109">
        <f>B14</f>
        <v>0.75</v>
      </c>
      <c r="Y41" s="109">
        <f>D14</f>
        <v>0.25</v>
      </c>
      <c r="AA41" s="109">
        <f>B14</f>
        <v>0.75</v>
      </c>
    </row>
    <row r="42" spans="1:32" ht="14">
      <c r="A42" t="s">
        <v>128</v>
      </c>
      <c r="C42" s="3"/>
      <c r="G42" s="108">
        <f>B15</f>
        <v>0.24</v>
      </c>
      <c r="H42" s="108">
        <f>C15</f>
        <v>0.75</v>
      </c>
      <c r="J42" s="2"/>
      <c r="K42" s="2"/>
      <c r="L42" s="4"/>
      <c r="O42" s="110"/>
      <c r="P42" s="108">
        <f>B15</f>
        <v>0.24</v>
      </c>
      <c r="Q42" s="109">
        <f>C15</f>
        <v>0.75</v>
      </c>
      <c r="AA42" s="110"/>
      <c r="AB42" s="108">
        <f>B15</f>
        <v>0.24</v>
      </c>
      <c r="AC42" s="109">
        <f>C15</f>
        <v>0.75</v>
      </c>
    </row>
    <row r="43" spans="1:32" ht="14">
      <c r="A43" t="s">
        <v>151</v>
      </c>
      <c r="C43" s="3"/>
      <c r="G43" s="108"/>
      <c r="H43" s="108"/>
      <c r="J43" s="2"/>
      <c r="K43" s="118">
        <f>C16</f>
        <v>0.56999999999999995</v>
      </c>
      <c r="L43" s="4"/>
      <c r="O43" s="110"/>
      <c r="P43" s="108"/>
      <c r="Q43" s="109"/>
      <c r="T43" s="118">
        <f>C16</f>
        <v>0.56999999999999995</v>
      </c>
      <c r="AA43" s="110"/>
      <c r="AB43" s="108"/>
      <c r="AC43" s="109"/>
      <c r="AF43" s="118">
        <f>C16</f>
        <v>0.56999999999999995</v>
      </c>
    </row>
    <row r="44" spans="1:32" ht="14">
      <c r="C44" s="3"/>
      <c r="G44" s="108"/>
      <c r="H44" s="108"/>
      <c r="J44" s="2"/>
      <c r="K44" s="118"/>
      <c r="L44" s="4"/>
      <c r="O44" s="110"/>
      <c r="P44" s="108"/>
      <c r="Q44" s="109"/>
      <c r="T44" s="118"/>
      <c r="AA44" s="110"/>
      <c r="AB44" s="108"/>
      <c r="AC44" s="109"/>
      <c r="AF44" s="118"/>
    </row>
    <row r="45" spans="1:32" ht="14">
      <c r="C45" s="3"/>
      <c r="G45" s="108"/>
      <c r="H45" s="108"/>
      <c r="J45" s="2"/>
      <c r="K45" s="118"/>
      <c r="L45" s="4"/>
      <c r="O45" s="110"/>
      <c r="P45" s="108"/>
      <c r="Q45" s="109"/>
      <c r="T45" s="118"/>
      <c r="AA45" s="110"/>
      <c r="AB45" s="108"/>
      <c r="AC45" s="109"/>
      <c r="AF45" s="118"/>
    </row>
    <row r="46" spans="1:32" ht="14">
      <c r="C46" s="3"/>
      <c r="G46" s="108"/>
      <c r="H46" s="108"/>
      <c r="J46" s="2"/>
      <c r="K46" s="118"/>
      <c r="L46" s="4"/>
      <c r="O46" s="110"/>
      <c r="P46" s="108"/>
      <c r="Q46" s="109"/>
      <c r="T46" s="118"/>
      <c r="AA46" s="110"/>
      <c r="AB46" s="108"/>
      <c r="AC46" s="109"/>
      <c r="AF46" s="118"/>
    </row>
    <row r="47" spans="1:32" ht="14">
      <c r="C47" s="3"/>
      <c r="G47" s="108"/>
      <c r="H47" s="108"/>
      <c r="J47" s="2"/>
      <c r="K47" s="118"/>
      <c r="L47" s="4"/>
      <c r="O47" s="110"/>
      <c r="P47" s="108"/>
      <c r="Q47" s="109"/>
      <c r="T47" s="118"/>
      <c r="AA47" s="110"/>
      <c r="AB47" s="108"/>
      <c r="AC47" s="109"/>
      <c r="AF47" s="118"/>
    </row>
    <row r="48" spans="1:32" ht="14">
      <c r="C48" s="3"/>
      <c r="G48" s="108"/>
      <c r="H48" s="108"/>
      <c r="J48" s="2"/>
      <c r="K48" s="118"/>
      <c r="L48" s="4"/>
      <c r="O48" s="110"/>
      <c r="P48" s="108"/>
      <c r="Q48" s="109"/>
      <c r="T48" s="118"/>
      <c r="AA48" s="110"/>
      <c r="AB48" s="108"/>
      <c r="AC48" s="109"/>
      <c r="AF48" s="118"/>
    </row>
    <row r="49" spans="3:32" ht="14">
      <c r="C49" s="3"/>
      <c r="G49" s="108"/>
      <c r="H49" s="108"/>
      <c r="J49" s="2"/>
      <c r="K49" s="118"/>
      <c r="L49" s="4"/>
      <c r="O49" s="110"/>
      <c r="P49" s="108"/>
      <c r="Q49" s="109"/>
      <c r="T49" s="118"/>
      <c r="AA49" s="110"/>
      <c r="AB49" s="108"/>
      <c r="AC49" s="109"/>
      <c r="AF49" s="118"/>
    </row>
    <row r="50" spans="3:32" ht="14">
      <c r="C50" s="3"/>
      <c r="G50" s="108"/>
      <c r="H50" s="108"/>
      <c r="J50" s="2"/>
      <c r="K50" s="118"/>
      <c r="L50" s="4"/>
      <c r="O50" s="110"/>
      <c r="P50" s="108"/>
      <c r="Q50" s="109"/>
      <c r="T50" s="118"/>
      <c r="AA50" s="110"/>
      <c r="AB50" s="108"/>
      <c r="AC50" s="109"/>
      <c r="AF50" s="118"/>
    </row>
    <row r="51" spans="3:32" ht="14">
      <c r="C51" s="3"/>
      <c r="G51" s="108"/>
      <c r="H51" s="108"/>
      <c r="J51" s="2"/>
      <c r="K51" s="118"/>
      <c r="L51" s="4"/>
      <c r="O51" s="110"/>
      <c r="P51" s="108"/>
      <c r="Q51" s="109"/>
      <c r="T51" s="118"/>
      <c r="AA51" s="110"/>
      <c r="AB51" s="108"/>
      <c r="AC51" s="109"/>
      <c r="AF51" s="118"/>
    </row>
    <row r="52" spans="3:32" ht="14">
      <c r="C52" s="3"/>
      <c r="G52" s="108"/>
      <c r="H52" s="108"/>
      <c r="J52" s="2"/>
      <c r="K52" s="118"/>
      <c r="L52" s="4"/>
      <c r="O52" s="110"/>
      <c r="P52" s="108"/>
      <c r="Q52" s="109"/>
      <c r="T52" s="118"/>
      <c r="AA52" s="110"/>
      <c r="AB52" s="108"/>
      <c r="AC52" s="109"/>
      <c r="AF52" s="118"/>
    </row>
    <row r="53" spans="3:32" ht="14">
      <c r="C53" s="3"/>
      <c r="G53" s="108"/>
      <c r="H53" s="108"/>
      <c r="J53" s="2"/>
      <c r="K53" s="118"/>
      <c r="L53" s="4"/>
      <c r="O53" s="110"/>
      <c r="P53" s="108"/>
      <c r="Q53" s="109"/>
      <c r="T53" s="118"/>
      <c r="AA53" s="110"/>
      <c r="AB53" s="108"/>
      <c r="AC53" s="109"/>
      <c r="AF53" s="118"/>
    </row>
    <row r="54" spans="3:32" ht="14">
      <c r="C54" s="3"/>
      <c r="G54" s="108"/>
      <c r="H54" s="108"/>
      <c r="J54" s="2"/>
      <c r="K54" s="118"/>
      <c r="L54" s="4"/>
      <c r="O54" s="110"/>
      <c r="P54" s="108"/>
      <c r="Q54" s="109"/>
      <c r="T54" s="118"/>
      <c r="AA54" s="110"/>
      <c r="AB54" s="108"/>
      <c r="AC54" s="109"/>
      <c r="AF54" s="118"/>
    </row>
    <row r="55" spans="3:32" ht="14">
      <c r="C55" s="3"/>
      <c r="G55" s="108"/>
      <c r="H55" s="108"/>
      <c r="J55" s="2"/>
      <c r="K55" s="118"/>
      <c r="L55" s="4"/>
      <c r="O55" s="110"/>
      <c r="P55" s="108"/>
      <c r="Q55" s="109"/>
      <c r="T55" s="118"/>
      <c r="AA55" s="110"/>
      <c r="AB55" s="108"/>
      <c r="AC55" s="109"/>
      <c r="AF55" s="118"/>
    </row>
    <row r="56" spans="3:32" ht="14">
      <c r="C56" s="3"/>
      <c r="G56" s="108"/>
      <c r="H56" s="108"/>
      <c r="J56" s="2"/>
      <c r="K56" s="118"/>
      <c r="L56" s="4"/>
      <c r="O56" s="110"/>
      <c r="P56" s="108"/>
      <c r="Q56" s="109"/>
      <c r="T56" s="118"/>
      <c r="AA56" s="110"/>
      <c r="AB56" s="108"/>
      <c r="AC56" s="109"/>
      <c r="AF56" s="118"/>
    </row>
    <row r="57" spans="3:32" ht="14">
      <c r="C57" s="3"/>
      <c r="G57" s="108"/>
      <c r="H57" s="108"/>
      <c r="J57" s="2"/>
      <c r="K57" s="118"/>
      <c r="L57" s="4"/>
      <c r="O57" s="110"/>
      <c r="P57" s="108"/>
      <c r="Q57" s="109"/>
      <c r="T57" s="118"/>
      <c r="AA57" s="110"/>
      <c r="AB57" s="108"/>
      <c r="AC57" s="109"/>
      <c r="AF57" s="118"/>
    </row>
    <row r="58" spans="3:32" ht="14">
      <c r="C58" s="3"/>
      <c r="G58" s="108"/>
      <c r="H58" s="108"/>
      <c r="J58" s="2"/>
      <c r="K58" s="118"/>
      <c r="L58" s="4"/>
      <c r="O58" s="110"/>
      <c r="P58" s="108"/>
      <c r="Q58" s="109"/>
      <c r="T58" s="118"/>
      <c r="AA58" s="110"/>
      <c r="AB58" s="108"/>
      <c r="AC58" s="109"/>
      <c r="AF58" s="118"/>
    </row>
    <row r="59" spans="3:32" ht="14">
      <c r="C59" s="3"/>
      <c r="G59" s="108"/>
      <c r="H59" s="108"/>
      <c r="J59" s="2"/>
      <c r="K59" s="118"/>
      <c r="L59" s="4"/>
      <c r="O59" s="110"/>
      <c r="P59" s="108"/>
      <c r="Q59" s="109"/>
      <c r="T59" s="118"/>
      <c r="AA59" s="110"/>
      <c r="AB59" s="108"/>
      <c r="AC59" s="109"/>
      <c r="AF59" s="118"/>
    </row>
    <row r="60" spans="3:32" ht="14">
      <c r="C60" s="3"/>
      <c r="G60" s="108"/>
      <c r="H60" s="108"/>
      <c r="J60" s="2"/>
      <c r="K60" s="118"/>
      <c r="L60" s="4"/>
      <c r="O60" s="110"/>
      <c r="P60" s="108"/>
      <c r="Q60" s="109"/>
      <c r="T60" s="118"/>
      <c r="AA60" s="110"/>
      <c r="AB60" s="108"/>
      <c r="AC60" s="109"/>
      <c r="AF60" s="118"/>
    </row>
    <row r="61" spans="3:32" ht="14">
      <c r="C61" s="3"/>
      <c r="G61" s="108"/>
      <c r="H61" s="108"/>
      <c r="J61" s="2"/>
      <c r="K61" s="118"/>
      <c r="L61" s="4"/>
      <c r="O61" s="110"/>
      <c r="P61" s="108"/>
      <c r="Q61" s="109"/>
      <c r="T61" s="118"/>
      <c r="AA61" s="110"/>
      <c r="AB61" s="108"/>
      <c r="AC61" s="109"/>
      <c r="AF61" s="118"/>
    </row>
    <row r="62" spans="3:32" ht="14">
      <c r="C62" s="3"/>
      <c r="G62" s="108"/>
      <c r="H62" s="108"/>
      <c r="J62" s="2"/>
      <c r="K62" s="118"/>
      <c r="L62" s="4"/>
      <c r="O62" s="110"/>
      <c r="P62" s="108"/>
      <c r="Q62" s="109"/>
      <c r="T62" s="118"/>
      <c r="AA62" s="110"/>
      <c r="AB62" s="108"/>
      <c r="AC62" s="109"/>
      <c r="AF62" s="118"/>
    </row>
    <row r="63" spans="3:32" ht="14">
      <c r="C63" s="3"/>
      <c r="G63" s="108"/>
      <c r="H63" s="108"/>
      <c r="J63" s="2"/>
      <c r="K63" s="118"/>
      <c r="L63" s="4"/>
      <c r="O63" s="110"/>
      <c r="P63" s="108"/>
      <c r="Q63" s="109"/>
      <c r="T63" s="118"/>
      <c r="AA63" s="110"/>
      <c r="AB63" s="108"/>
      <c r="AC63" s="109"/>
      <c r="AF63" s="118"/>
    </row>
    <row r="64" spans="3:32" ht="14">
      <c r="C64" s="3"/>
      <c r="G64" s="108"/>
      <c r="H64" s="108"/>
      <c r="J64" s="2"/>
      <c r="K64" s="118"/>
      <c r="L64" s="4"/>
      <c r="O64" s="110"/>
      <c r="P64" s="108"/>
      <c r="Q64" s="109"/>
      <c r="T64" s="118"/>
      <c r="AA64" s="110"/>
      <c r="AB64" s="108"/>
      <c r="AC64" s="109"/>
      <c r="AF64" s="118"/>
    </row>
    <row r="65" spans="1:33" ht="14">
      <c r="C65" s="3"/>
      <c r="G65" s="108"/>
      <c r="H65" s="108"/>
      <c r="J65" s="2"/>
      <c r="K65" s="118"/>
      <c r="L65" s="4"/>
      <c r="O65" s="110"/>
      <c r="P65" s="108"/>
      <c r="Q65" s="109"/>
      <c r="T65" s="118"/>
      <c r="AA65" s="110"/>
      <c r="AB65" s="108"/>
      <c r="AC65" s="109"/>
      <c r="AF65" s="118"/>
    </row>
    <row r="66" spans="1:33" ht="14">
      <c r="C66" s="3"/>
      <c r="G66" s="108"/>
      <c r="H66" s="108"/>
      <c r="J66" s="2"/>
      <c r="K66" s="118"/>
      <c r="L66" s="4"/>
      <c r="O66" s="110"/>
      <c r="P66" s="108"/>
      <c r="Q66" s="109"/>
      <c r="T66" s="118"/>
      <c r="AA66" s="110"/>
      <c r="AB66" s="108"/>
      <c r="AC66" s="109"/>
      <c r="AF66" s="118"/>
    </row>
    <row r="67" spans="1:33" ht="14">
      <c r="C67" s="3"/>
      <c r="G67" s="108"/>
      <c r="H67" s="108"/>
      <c r="J67" s="2"/>
      <c r="K67" s="118"/>
      <c r="L67" s="4"/>
      <c r="O67" s="110"/>
      <c r="P67" s="108"/>
      <c r="Q67" s="109"/>
      <c r="T67" s="118"/>
      <c r="AA67" s="110"/>
      <c r="AB67" s="108"/>
      <c r="AC67" s="109"/>
      <c r="AF67" s="118"/>
    </row>
    <row r="68" spans="1:33" ht="14">
      <c r="C68" s="3"/>
      <c r="G68" s="108"/>
      <c r="H68" s="108"/>
      <c r="J68" s="2"/>
      <c r="K68" s="118"/>
      <c r="L68" s="4"/>
      <c r="O68" s="110"/>
      <c r="P68" s="108"/>
      <c r="Q68" s="109"/>
      <c r="T68" s="118"/>
      <c r="AA68" s="110"/>
      <c r="AB68" s="108"/>
      <c r="AC68" s="109"/>
      <c r="AF68" s="118"/>
    </row>
    <row r="69" spans="1:33" ht="14">
      <c r="C69" s="3"/>
      <c r="G69" s="108"/>
      <c r="H69" s="108"/>
      <c r="J69" s="2"/>
      <c r="K69" s="118"/>
      <c r="L69" s="4"/>
      <c r="O69" s="110"/>
      <c r="P69" s="108"/>
      <c r="Q69" s="109"/>
      <c r="T69" s="118"/>
      <c r="AA69" s="110"/>
      <c r="AB69" s="108"/>
      <c r="AC69" s="109"/>
      <c r="AF69" s="118"/>
    </row>
    <row r="70" spans="1:33" ht="14">
      <c r="C70" s="3"/>
      <c r="G70" s="108"/>
      <c r="H70" s="108"/>
      <c r="J70" s="2"/>
      <c r="K70" s="118"/>
      <c r="L70" s="4"/>
      <c r="O70" s="110"/>
      <c r="P70" s="108"/>
      <c r="Q70" s="109"/>
      <c r="T70" s="118"/>
      <c r="AA70" s="110"/>
      <c r="AB70" s="108"/>
      <c r="AC70" s="109"/>
      <c r="AF70" s="118"/>
    </row>
    <row r="71" spans="1:33" ht="14">
      <c r="C71" s="3"/>
      <c r="G71" s="108"/>
      <c r="H71" s="108"/>
      <c r="J71" s="2"/>
      <c r="K71" s="118"/>
      <c r="L71" s="4"/>
      <c r="O71" s="110"/>
      <c r="P71" s="108"/>
      <c r="Q71" s="109"/>
      <c r="T71" s="118"/>
      <c r="AA71" s="110"/>
      <c r="AB71" s="108"/>
      <c r="AC71" s="109"/>
      <c r="AF71" s="118"/>
    </row>
    <row r="72" spans="1:33" ht="14">
      <c r="C72" s="3"/>
      <c r="G72" s="108"/>
      <c r="H72" s="108"/>
      <c r="J72" s="2"/>
      <c r="K72" s="118"/>
      <c r="L72" s="4"/>
      <c r="O72" s="110"/>
      <c r="P72" s="108"/>
      <c r="Q72" s="109"/>
      <c r="T72" s="118"/>
      <c r="AA72" s="110"/>
      <c r="AB72" s="108"/>
      <c r="AC72" s="109"/>
      <c r="AF72" s="118"/>
    </row>
    <row r="73" spans="1:33" ht="14">
      <c r="C73" s="3"/>
      <c r="G73" s="108"/>
      <c r="H73" s="108"/>
      <c r="J73" s="2"/>
      <c r="K73" s="118"/>
      <c r="L73" s="4"/>
      <c r="O73" s="110"/>
      <c r="P73" s="108"/>
      <c r="Q73" s="109"/>
      <c r="T73" s="118"/>
      <c r="AA73" s="110"/>
      <c r="AB73" s="108"/>
      <c r="AC73" s="109"/>
      <c r="AF73" s="118"/>
    </row>
    <row r="74" spans="1:33" ht="14">
      <c r="C74" s="3"/>
      <c r="G74" s="108"/>
      <c r="H74" s="108"/>
      <c r="J74" s="2"/>
      <c r="K74" s="118"/>
      <c r="L74" s="4"/>
      <c r="O74" s="110"/>
      <c r="P74" s="108"/>
      <c r="Q74" s="109"/>
      <c r="T74" s="118"/>
      <c r="AA74" s="110"/>
      <c r="AB74" s="108"/>
      <c r="AC74" s="109"/>
      <c r="AF74" s="118"/>
    </row>
    <row r="75" spans="1:33" ht="14">
      <c r="C75" s="3"/>
      <c r="G75" s="108"/>
      <c r="H75" s="108"/>
      <c r="J75" s="2"/>
      <c r="K75" s="118"/>
      <c r="L75" s="4"/>
      <c r="O75" s="110"/>
      <c r="P75" s="108"/>
      <c r="Q75" s="109"/>
      <c r="T75" s="118"/>
      <c r="AA75" s="110"/>
      <c r="AB75" s="108"/>
      <c r="AC75" s="109"/>
      <c r="AF75" s="118"/>
    </row>
    <row r="76" spans="1:33" ht="14">
      <c r="C76" s="3"/>
      <c r="D76" s="111" t="s">
        <v>115</v>
      </c>
      <c r="J76" s="2"/>
      <c r="K76" s="2"/>
      <c r="L76" s="4"/>
      <c r="M76" s="111" t="s">
        <v>116</v>
      </c>
      <c r="O76" s="99"/>
      <c r="Q76" s="100"/>
      <c r="Y76" s="111" t="s">
        <v>117</v>
      </c>
    </row>
    <row r="77" spans="1:33" s="1" customFormat="1" ht="47" customHeight="1">
      <c r="A77" s="1" t="s">
        <v>60</v>
      </c>
      <c r="B77" s="21" t="s">
        <v>19</v>
      </c>
      <c r="C77" s="1" t="s">
        <v>150</v>
      </c>
      <c r="D77" s="78" t="s">
        <v>59</v>
      </c>
      <c r="E77" s="78" t="s">
        <v>41</v>
      </c>
      <c r="F77" s="78" t="s">
        <v>42</v>
      </c>
      <c r="G77" s="79" t="s">
        <v>43</v>
      </c>
      <c r="H77" s="92" t="s">
        <v>44</v>
      </c>
      <c r="I77" s="79" t="s">
        <v>46</v>
      </c>
      <c r="J77" s="78" t="s">
        <v>47</v>
      </c>
      <c r="K77" s="92" t="s">
        <v>45</v>
      </c>
      <c r="L77" s="17"/>
      <c r="M77" s="86" t="s">
        <v>59</v>
      </c>
      <c r="N77" s="86" t="s">
        <v>48</v>
      </c>
      <c r="O77" s="86" t="s">
        <v>49</v>
      </c>
      <c r="P77" s="87" t="s">
        <v>50</v>
      </c>
      <c r="Q77" s="93" t="s">
        <v>51</v>
      </c>
      <c r="R77" s="87" t="s">
        <v>53</v>
      </c>
      <c r="S77" s="86" t="s">
        <v>54</v>
      </c>
      <c r="T77" s="93" t="s">
        <v>52</v>
      </c>
      <c r="V77" s="1" t="s">
        <v>40</v>
      </c>
      <c r="W77" s="1" t="s">
        <v>213</v>
      </c>
      <c r="X77" s="112" t="s">
        <v>63</v>
      </c>
      <c r="Y77" s="94" t="s">
        <v>121</v>
      </c>
      <c r="Z77" s="94" t="s">
        <v>120</v>
      </c>
      <c r="AA77" s="94" t="s">
        <v>122</v>
      </c>
      <c r="AB77" s="95" t="s">
        <v>123</v>
      </c>
      <c r="AC77" s="96" t="s">
        <v>124</v>
      </c>
      <c r="AD77" s="95" t="s">
        <v>125</v>
      </c>
      <c r="AE77" s="94" t="s">
        <v>126</v>
      </c>
      <c r="AF77" s="96" t="s">
        <v>153</v>
      </c>
      <c r="AG77" s="1" t="s">
        <v>55</v>
      </c>
    </row>
    <row r="78" spans="1:33" ht="14">
      <c r="A78">
        <f t="shared" ref="A78:A141" si="1">A79-1</f>
        <v>-80</v>
      </c>
      <c r="B78" s="22">
        <v>0</v>
      </c>
      <c r="C78" s="27">
        <f t="shared" ref="C78:C141" si="2">B$8*(1-EXP(-B$9*$B78))^3</f>
        <v>0</v>
      </c>
      <c r="D78" s="80"/>
      <c r="E78" s="80"/>
      <c r="F78" s="80"/>
      <c r="G78" s="81"/>
      <c r="H78" s="81"/>
      <c r="I78" s="81"/>
      <c r="J78" s="81"/>
      <c r="K78" s="81"/>
      <c r="L78" s="3"/>
      <c r="M78" s="88"/>
      <c r="N78" s="88"/>
      <c r="O78" s="88"/>
      <c r="P78" s="88"/>
      <c r="Q78" s="88"/>
      <c r="R78" s="88"/>
      <c r="S78" s="88"/>
      <c r="T78" s="88"/>
      <c r="V78">
        <f t="shared" ref="V78:V141" si="3">A78</f>
        <v>-80</v>
      </c>
      <c r="X78" s="113">
        <f t="shared" ref="X78:X141" si="4">C78</f>
        <v>0</v>
      </c>
      <c r="Y78" s="97"/>
      <c r="Z78" s="97"/>
      <c r="AA78" s="97"/>
      <c r="AB78" s="97"/>
      <c r="AC78" s="97"/>
      <c r="AD78" s="97"/>
      <c r="AE78" s="97"/>
      <c r="AF78" s="97"/>
    </row>
    <row r="79" spans="1:33" ht="14">
      <c r="A79">
        <f t="shared" si="1"/>
        <v>-79</v>
      </c>
      <c r="B79" s="22">
        <v>1</v>
      </c>
      <c r="C79" s="27">
        <f t="shared" si="2"/>
        <v>6.6026606020347647E-3</v>
      </c>
      <c r="D79" s="80"/>
      <c r="E79" s="80"/>
      <c r="F79" s="80"/>
      <c r="G79" s="81"/>
      <c r="H79" s="81"/>
      <c r="I79" s="81"/>
      <c r="J79" s="81"/>
      <c r="K79" s="81"/>
      <c r="L79" s="3"/>
      <c r="M79" s="88"/>
      <c r="N79" s="88"/>
      <c r="O79" s="88"/>
      <c r="P79" s="88"/>
      <c r="Q79" s="88"/>
      <c r="R79" s="88"/>
      <c r="S79" s="88"/>
      <c r="T79" s="88"/>
      <c r="V79">
        <f t="shared" si="3"/>
        <v>-79</v>
      </c>
      <c r="X79" s="113">
        <f t="shared" si="4"/>
        <v>6.6026606020347647E-3</v>
      </c>
      <c r="Y79" s="97"/>
      <c r="Z79" s="97"/>
      <c r="AA79" s="97"/>
      <c r="AB79" s="97"/>
      <c r="AC79" s="97"/>
      <c r="AD79" s="97"/>
      <c r="AE79" s="97"/>
      <c r="AF79" s="97"/>
    </row>
    <row r="80" spans="1:33" ht="14">
      <c r="A80">
        <f t="shared" si="1"/>
        <v>-78</v>
      </c>
      <c r="B80" s="22">
        <v>2</v>
      </c>
      <c r="C80" s="27">
        <f t="shared" si="2"/>
        <v>5.051406025121101E-2</v>
      </c>
      <c r="D80" s="80"/>
      <c r="E80" s="80"/>
      <c r="F80" s="80"/>
      <c r="G80" s="81"/>
      <c r="H80" s="81"/>
      <c r="I80" s="81"/>
      <c r="J80" s="81"/>
      <c r="K80" s="81"/>
      <c r="L80" s="3"/>
      <c r="M80" s="88"/>
      <c r="N80" s="88"/>
      <c r="O80" s="88"/>
      <c r="P80" s="88"/>
      <c r="Q80" s="88"/>
      <c r="R80" s="88"/>
      <c r="S80" s="88"/>
      <c r="T80" s="88"/>
      <c r="V80">
        <f t="shared" si="3"/>
        <v>-78</v>
      </c>
      <c r="X80" s="113">
        <f t="shared" si="4"/>
        <v>5.051406025121101E-2</v>
      </c>
      <c r="Y80" s="97"/>
      <c r="Z80" s="97"/>
      <c r="AA80" s="97"/>
      <c r="AB80" s="97"/>
      <c r="AC80" s="97"/>
      <c r="AD80" s="97"/>
      <c r="AE80" s="97"/>
      <c r="AF80" s="97"/>
    </row>
    <row r="81" spans="1:32" ht="14">
      <c r="A81">
        <f t="shared" si="1"/>
        <v>-77</v>
      </c>
      <c r="B81" s="22">
        <v>3</v>
      </c>
      <c r="C81" s="27">
        <f t="shared" si="2"/>
        <v>0.1630748809800954</v>
      </c>
      <c r="D81" s="80"/>
      <c r="E81" s="80"/>
      <c r="F81" s="80"/>
      <c r="G81" s="81"/>
      <c r="H81" s="81"/>
      <c r="I81" s="81"/>
      <c r="J81" s="81"/>
      <c r="K81" s="81"/>
      <c r="L81" s="3"/>
      <c r="M81" s="88"/>
      <c r="N81" s="88"/>
      <c r="O81" s="88"/>
      <c r="P81" s="88"/>
      <c r="Q81" s="88"/>
      <c r="R81" s="88"/>
      <c r="S81" s="88"/>
      <c r="T81" s="88"/>
      <c r="V81">
        <f t="shared" si="3"/>
        <v>-77</v>
      </c>
      <c r="X81" s="113">
        <f t="shared" si="4"/>
        <v>0.1630748809800954</v>
      </c>
      <c r="Y81" s="97"/>
      <c r="Z81" s="97"/>
      <c r="AA81" s="97"/>
      <c r="AB81" s="97"/>
      <c r="AC81" s="97"/>
      <c r="AD81" s="97"/>
      <c r="AE81" s="97"/>
      <c r="AF81" s="97"/>
    </row>
    <row r="82" spans="1:32" ht="14">
      <c r="A82">
        <f t="shared" si="1"/>
        <v>-76</v>
      </c>
      <c r="B82" s="22">
        <v>4</v>
      </c>
      <c r="C82" s="27">
        <f t="shared" si="2"/>
        <v>0.36982985834735005</v>
      </c>
      <c r="D82" s="80"/>
      <c r="E82" s="80"/>
      <c r="F82" s="80"/>
      <c r="G82" s="81"/>
      <c r="H82" s="81"/>
      <c r="I82" s="81"/>
      <c r="J82" s="81"/>
      <c r="K82" s="81"/>
      <c r="L82" s="3"/>
      <c r="M82" s="88"/>
      <c r="N82" s="88"/>
      <c r="O82" s="88"/>
      <c r="P82" s="88"/>
      <c r="Q82" s="88"/>
      <c r="R82" s="88"/>
      <c r="S82" s="88"/>
      <c r="T82" s="88"/>
      <c r="V82">
        <f t="shared" si="3"/>
        <v>-76</v>
      </c>
      <c r="X82" s="113">
        <f t="shared" si="4"/>
        <v>0.36982985834735005</v>
      </c>
      <c r="Y82" s="97"/>
      <c r="Z82" s="97"/>
      <c r="AA82" s="97"/>
      <c r="AB82" s="97"/>
      <c r="AC82" s="97"/>
      <c r="AD82" s="97"/>
      <c r="AE82" s="97"/>
      <c r="AF82" s="97"/>
    </row>
    <row r="83" spans="1:32" ht="14">
      <c r="A83">
        <f t="shared" si="1"/>
        <v>-75</v>
      </c>
      <c r="B83" s="22">
        <v>5</v>
      </c>
      <c r="C83" s="27">
        <f t="shared" si="2"/>
        <v>0.69123918027687448</v>
      </c>
      <c r="D83" s="80"/>
      <c r="E83" s="80"/>
      <c r="F83" s="80"/>
      <c r="G83" s="81"/>
      <c r="H83" s="81"/>
      <c r="I83" s="81"/>
      <c r="J83" s="81"/>
      <c r="K83" s="81"/>
      <c r="L83" s="3"/>
      <c r="M83" s="88"/>
      <c r="N83" s="88"/>
      <c r="O83" s="88"/>
      <c r="P83" s="88"/>
      <c r="Q83" s="88"/>
      <c r="R83" s="88"/>
      <c r="S83" s="88"/>
      <c r="T83" s="88"/>
      <c r="V83">
        <f t="shared" si="3"/>
        <v>-75</v>
      </c>
      <c r="X83" s="113">
        <f t="shared" si="4"/>
        <v>0.69123918027687448</v>
      </c>
      <c r="Y83" s="97"/>
      <c r="Z83" s="97"/>
      <c r="AA83" s="97"/>
      <c r="AB83" s="97"/>
      <c r="AC83" s="97"/>
      <c r="AD83" s="97"/>
      <c r="AE83" s="97"/>
      <c r="AF83" s="97"/>
    </row>
    <row r="84" spans="1:32" ht="14">
      <c r="A84">
        <f t="shared" si="1"/>
        <v>-74</v>
      </c>
      <c r="B84" s="22">
        <v>6</v>
      </c>
      <c r="C84" s="27">
        <f t="shared" si="2"/>
        <v>1.1433153298843697</v>
      </c>
      <c r="D84" s="80"/>
      <c r="E84" s="80"/>
      <c r="F84" s="80"/>
      <c r="G84" s="81"/>
      <c r="H84" s="81"/>
      <c r="I84" s="81"/>
      <c r="J84" s="81"/>
      <c r="K84" s="81"/>
      <c r="L84" s="3"/>
      <c r="M84" s="88"/>
      <c r="N84" s="88"/>
      <c r="O84" s="88"/>
      <c r="P84" s="88"/>
      <c r="Q84" s="88"/>
      <c r="R84" s="88"/>
      <c r="S84" s="88"/>
      <c r="T84" s="88"/>
      <c r="V84">
        <f t="shared" si="3"/>
        <v>-74</v>
      </c>
      <c r="X84" s="113">
        <f t="shared" si="4"/>
        <v>1.1433153298843697</v>
      </c>
      <c r="Y84" s="97"/>
      <c r="Z84" s="97"/>
      <c r="AA84" s="97"/>
      <c r="AB84" s="97"/>
      <c r="AC84" s="97"/>
      <c r="AD84" s="97"/>
      <c r="AE84" s="97"/>
      <c r="AF84" s="97"/>
    </row>
    <row r="85" spans="1:32" ht="14">
      <c r="A85">
        <f t="shared" si="1"/>
        <v>-73</v>
      </c>
      <c r="B85" s="22">
        <v>7</v>
      </c>
      <c r="C85" s="27">
        <f t="shared" si="2"/>
        <v>1.7381925933728621</v>
      </c>
      <c r="D85" s="80"/>
      <c r="E85" s="80"/>
      <c r="F85" s="80"/>
      <c r="G85" s="81"/>
      <c r="H85" s="81"/>
      <c r="I85" s="81"/>
      <c r="J85" s="81"/>
      <c r="K85" s="81"/>
      <c r="L85" s="3"/>
      <c r="M85" s="88"/>
      <c r="N85" s="88"/>
      <c r="O85" s="88"/>
      <c r="P85" s="88"/>
      <c r="Q85" s="88"/>
      <c r="R85" s="88"/>
      <c r="S85" s="88"/>
      <c r="T85" s="88"/>
      <c r="V85">
        <f t="shared" si="3"/>
        <v>-73</v>
      </c>
      <c r="X85" s="113">
        <f t="shared" si="4"/>
        <v>1.7381925933728621</v>
      </c>
      <c r="Y85" s="97"/>
      <c r="Z85" s="97"/>
      <c r="AA85" s="97"/>
      <c r="AB85" s="97"/>
      <c r="AC85" s="97"/>
      <c r="AD85" s="97"/>
      <c r="AE85" s="97"/>
      <c r="AF85" s="97"/>
    </row>
    <row r="86" spans="1:32" ht="14">
      <c r="A86">
        <f t="shared" si="1"/>
        <v>-72</v>
      </c>
      <c r="B86" s="22">
        <v>8</v>
      </c>
      <c r="C86" s="27">
        <f t="shared" si="2"/>
        <v>2.4846357849108904</v>
      </c>
      <c r="D86" s="80"/>
      <c r="E86" s="80"/>
      <c r="F86" s="80"/>
      <c r="G86" s="81"/>
      <c r="H86" s="81"/>
      <c r="I86" s="81"/>
      <c r="J86" s="81"/>
      <c r="K86" s="81"/>
      <c r="L86" s="3"/>
      <c r="M86" s="88"/>
      <c r="N86" s="88"/>
      <c r="O86" s="88"/>
      <c r="P86" s="88"/>
      <c r="Q86" s="88"/>
      <c r="R86" s="88"/>
      <c r="S86" s="88"/>
      <c r="T86" s="88"/>
      <c r="V86">
        <f t="shared" si="3"/>
        <v>-72</v>
      </c>
      <c r="X86" s="113">
        <f t="shared" si="4"/>
        <v>2.4846357849108904</v>
      </c>
      <c r="Y86" s="97"/>
      <c r="Z86" s="97"/>
      <c r="AA86" s="97"/>
      <c r="AB86" s="97"/>
      <c r="AC86" s="97"/>
      <c r="AD86" s="97"/>
      <c r="AE86" s="97"/>
      <c r="AF86" s="97"/>
    </row>
    <row r="87" spans="1:32" ht="14">
      <c r="A87">
        <f t="shared" si="1"/>
        <v>-71</v>
      </c>
      <c r="B87" s="22">
        <v>9</v>
      </c>
      <c r="C87" s="27">
        <f t="shared" si="2"/>
        <v>3.3884941316335397</v>
      </c>
      <c r="D87" s="80"/>
      <c r="E87" s="80"/>
      <c r="F87" s="80"/>
      <c r="G87" s="81"/>
      <c r="H87" s="81"/>
      <c r="I87" s="81"/>
      <c r="J87" s="81"/>
      <c r="K87" s="81"/>
      <c r="L87" s="3"/>
      <c r="M87" s="88"/>
      <c r="N87" s="88"/>
      <c r="O87" s="88"/>
      <c r="P87" s="88"/>
      <c r="Q87" s="88"/>
      <c r="R87" s="88"/>
      <c r="S87" s="88"/>
      <c r="T87" s="88"/>
      <c r="V87">
        <f t="shared" si="3"/>
        <v>-71</v>
      </c>
      <c r="X87" s="113">
        <f t="shared" si="4"/>
        <v>3.3884941316335397</v>
      </c>
      <c r="Y87" s="97"/>
      <c r="Z87" s="97"/>
      <c r="AA87" s="97"/>
      <c r="AB87" s="97"/>
      <c r="AC87" s="97"/>
      <c r="AD87" s="97"/>
      <c r="AE87" s="97"/>
      <c r="AF87" s="97"/>
    </row>
    <row r="88" spans="1:32" ht="14">
      <c r="A88">
        <f t="shared" si="1"/>
        <v>-70</v>
      </c>
      <c r="B88" s="22">
        <v>10</v>
      </c>
      <c r="C88" s="27">
        <f t="shared" si="2"/>
        <v>4.4531057081654515</v>
      </c>
      <c r="D88" s="80"/>
      <c r="E88" s="80"/>
      <c r="F88" s="80"/>
      <c r="G88" s="81"/>
      <c r="H88" s="81"/>
      <c r="I88" s="81"/>
      <c r="J88" s="81"/>
      <c r="K88" s="81"/>
      <c r="L88" s="3"/>
      <c r="M88" s="88"/>
      <c r="N88" s="88"/>
      <c r="O88" s="88"/>
      <c r="P88" s="88"/>
      <c r="Q88" s="88"/>
      <c r="R88" s="88"/>
      <c r="S88" s="88"/>
      <c r="T88" s="88"/>
      <c r="V88">
        <f t="shared" si="3"/>
        <v>-70</v>
      </c>
      <c r="X88" s="113">
        <f t="shared" si="4"/>
        <v>4.4531057081654515</v>
      </c>
      <c r="Y88" s="97"/>
      <c r="Z88" s="97"/>
      <c r="AA88" s="97"/>
      <c r="AB88" s="97"/>
      <c r="AC88" s="97"/>
      <c r="AD88" s="97"/>
      <c r="AE88" s="97"/>
      <c r="AF88" s="97"/>
    </row>
    <row r="89" spans="1:32" ht="14">
      <c r="A89">
        <f t="shared" si="1"/>
        <v>-69</v>
      </c>
      <c r="B89" s="22">
        <v>11</v>
      </c>
      <c r="C89" s="27">
        <f t="shared" si="2"/>
        <v>5.6796573064658462</v>
      </c>
      <c r="D89" s="80"/>
      <c r="E89" s="80"/>
      <c r="F89" s="80"/>
      <c r="G89" s="81"/>
      <c r="H89" s="81"/>
      <c r="I89" s="81"/>
      <c r="J89" s="81"/>
      <c r="K89" s="81"/>
      <c r="L89" s="3"/>
      <c r="M89" s="88"/>
      <c r="N89" s="88"/>
      <c r="O89" s="88"/>
      <c r="P89" s="88"/>
      <c r="Q89" s="88"/>
      <c r="R89" s="88"/>
      <c r="S89" s="88"/>
      <c r="T89" s="88"/>
      <c r="V89">
        <f t="shared" si="3"/>
        <v>-69</v>
      </c>
      <c r="X89" s="113">
        <f t="shared" si="4"/>
        <v>5.6796573064658462</v>
      </c>
      <c r="Y89" s="97"/>
      <c r="Z89" s="97"/>
      <c r="AA89" s="97"/>
      <c r="AB89" s="97"/>
      <c r="AC89" s="97"/>
      <c r="AD89" s="97"/>
      <c r="AE89" s="97"/>
      <c r="AF89" s="97"/>
    </row>
    <row r="90" spans="1:32" ht="14">
      <c r="A90">
        <f t="shared" si="1"/>
        <v>-68</v>
      </c>
      <c r="B90" s="22">
        <v>12</v>
      </c>
      <c r="C90" s="27">
        <f t="shared" si="2"/>
        <v>7.0675041688769218</v>
      </c>
      <c r="D90" s="80"/>
      <c r="E90" s="80"/>
      <c r="F90" s="80"/>
      <c r="G90" s="81"/>
      <c r="H90" s="81"/>
      <c r="I90" s="81"/>
      <c r="J90" s="81"/>
      <c r="K90" s="81"/>
      <c r="L90" s="3"/>
      <c r="M90" s="88"/>
      <c r="N90" s="88"/>
      <c r="O90" s="88"/>
      <c r="P90" s="88"/>
      <c r="Q90" s="88"/>
      <c r="R90" s="88"/>
      <c r="S90" s="88"/>
      <c r="T90" s="88"/>
      <c r="V90">
        <f t="shared" si="3"/>
        <v>-68</v>
      </c>
      <c r="X90" s="113">
        <f t="shared" si="4"/>
        <v>7.0675041688769218</v>
      </c>
      <c r="Y90" s="97"/>
      <c r="Z90" s="97"/>
      <c r="AA90" s="97"/>
      <c r="AB90" s="97"/>
      <c r="AC90" s="97"/>
      <c r="AD90" s="97"/>
      <c r="AE90" s="97"/>
      <c r="AF90" s="97"/>
    </row>
    <row r="91" spans="1:32" ht="14">
      <c r="A91">
        <f t="shared" si="1"/>
        <v>-67</v>
      </c>
      <c r="B91" s="22">
        <v>13</v>
      </c>
      <c r="C91" s="27">
        <f t="shared" si="2"/>
        <v>8.6144535959512254</v>
      </c>
      <c r="D91" s="80"/>
      <c r="E91" s="80"/>
      <c r="F91" s="80"/>
      <c r="G91" s="81"/>
      <c r="H91" s="81"/>
      <c r="I91" s="81"/>
      <c r="J91" s="81"/>
      <c r="K91" s="81"/>
      <c r="L91" s="3"/>
      <c r="M91" s="88"/>
      <c r="N91" s="88"/>
      <c r="O91" s="88"/>
      <c r="P91" s="88"/>
      <c r="Q91" s="88"/>
      <c r="R91" s="88"/>
      <c r="S91" s="88"/>
      <c r="T91" s="88"/>
      <c r="V91">
        <f t="shared" si="3"/>
        <v>-67</v>
      </c>
      <c r="X91" s="113">
        <f t="shared" si="4"/>
        <v>8.6144535959512254</v>
      </c>
      <c r="Y91" s="97"/>
      <c r="Z91" s="97"/>
      <c r="AA91" s="97"/>
      <c r="AB91" s="97"/>
      <c r="AC91" s="97"/>
      <c r="AD91" s="97"/>
      <c r="AE91" s="97"/>
      <c r="AF91" s="97"/>
    </row>
    <row r="92" spans="1:32" ht="14">
      <c r="A92">
        <f t="shared" si="1"/>
        <v>-66</v>
      </c>
      <c r="B92" s="22">
        <v>14</v>
      </c>
      <c r="C92" s="27">
        <f t="shared" si="2"/>
        <v>10.317016062229655</v>
      </c>
      <c r="D92" s="80"/>
      <c r="E92" s="80"/>
      <c r="F92" s="80"/>
      <c r="G92" s="81"/>
      <c r="H92" s="81"/>
      <c r="I92" s="81"/>
      <c r="J92" s="81"/>
      <c r="K92" s="81"/>
      <c r="L92" s="3"/>
      <c r="M92" s="88"/>
      <c r="N92" s="88"/>
      <c r="O92" s="88"/>
      <c r="P92" s="88"/>
      <c r="Q92" s="88"/>
      <c r="R92" s="88"/>
      <c r="S92" s="88"/>
      <c r="T92" s="88"/>
      <c r="V92">
        <f t="shared" si="3"/>
        <v>-66</v>
      </c>
      <c r="X92" s="113">
        <f t="shared" si="4"/>
        <v>10.317016062229655</v>
      </c>
      <c r="Y92" s="97"/>
      <c r="Z92" s="97"/>
      <c r="AA92" s="97"/>
      <c r="AB92" s="97"/>
      <c r="AC92" s="97"/>
      <c r="AD92" s="97"/>
      <c r="AE92" s="97"/>
      <c r="AF92" s="97"/>
    </row>
    <row r="93" spans="1:32" ht="14">
      <c r="A93">
        <f t="shared" si="1"/>
        <v>-65</v>
      </c>
      <c r="B93" s="22">
        <v>15</v>
      </c>
      <c r="C93" s="27">
        <f t="shared" si="2"/>
        <v>12.170627129256564</v>
      </c>
      <c r="D93" s="80"/>
      <c r="E93" s="80"/>
      <c r="F93" s="80"/>
      <c r="G93" s="81"/>
      <c r="H93" s="81"/>
      <c r="I93" s="81"/>
      <c r="J93" s="81"/>
      <c r="K93" s="81"/>
      <c r="L93" s="3"/>
      <c r="M93" s="88"/>
      <c r="N93" s="88"/>
      <c r="O93" s="88"/>
      <c r="P93" s="88"/>
      <c r="Q93" s="88"/>
      <c r="R93" s="88"/>
      <c r="S93" s="88"/>
      <c r="T93" s="88"/>
      <c r="V93">
        <f t="shared" si="3"/>
        <v>-65</v>
      </c>
      <c r="X93" s="113">
        <f t="shared" si="4"/>
        <v>12.170627129256564</v>
      </c>
      <c r="Y93" s="97"/>
      <c r="Z93" s="97"/>
      <c r="AA93" s="97"/>
      <c r="AB93" s="97"/>
      <c r="AC93" s="97"/>
      <c r="AD93" s="97"/>
      <c r="AE93" s="97"/>
      <c r="AF93" s="97"/>
    </row>
    <row r="94" spans="1:32" ht="14">
      <c r="A94">
        <f t="shared" si="1"/>
        <v>-64</v>
      </c>
      <c r="B94" s="22">
        <v>16</v>
      </c>
      <c r="C94" s="27">
        <f t="shared" si="2"/>
        <v>14.169843132666989</v>
      </c>
      <c r="D94" s="80"/>
      <c r="E94" s="80"/>
      <c r="F94" s="80"/>
      <c r="G94" s="81"/>
      <c r="H94" s="81"/>
      <c r="I94" s="81"/>
      <c r="J94" s="81"/>
      <c r="K94" s="81"/>
      <c r="L94" s="3"/>
      <c r="M94" s="88"/>
      <c r="N94" s="88"/>
      <c r="O94" s="88"/>
      <c r="P94" s="88"/>
      <c r="Q94" s="88"/>
      <c r="R94" s="88"/>
      <c r="S94" s="88"/>
      <c r="T94" s="88"/>
      <c r="V94">
        <f t="shared" si="3"/>
        <v>-64</v>
      </c>
      <c r="X94" s="113">
        <f t="shared" si="4"/>
        <v>14.169843132666989</v>
      </c>
      <c r="Y94" s="97"/>
      <c r="Z94" s="97"/>
      <c r="AA94" s="97"/>
      <c r="AB94" s="97"/>
      <c r="AC94" s="97"/>
      <c r="AD94" s="97"/>
      <c r="AE94" s="97"/>
      <c r="AF94" s="97"/>
    </row>
    <row r="95" spans="1:32" ht="14">
      <c r="A95">
        <f t="shared" si="1"/>
        <v>-63</v>
      </c>
      <c r="B95" s="22">
        <v>17</v>
      </c>
      <c r="C95" s="27">
        <f t="shared" si="2"/>
        <v>16.308513336349812</v>
      </c>
      <c r="D95" s="80"/>
      <c r="E95" s="80"/>
      <c r="F95" s="80"/>
      <c r="G95" s="81"/>
      <c r="H95" s="81"/>
      <c r="I95" s="81"/>
      <c r="J95" s="81"/>
      <c r="K95" s="81"/>
      <c r="L95" s="3"/>
      <c r="M95" s="88"/>
      <c r="N95" s="88"/>
      <c r="O95" s="88"/>
      <c r="P95" s="88"/>
      <c r="Q95" s="88"/>
      <c r="R95" s="88"/>
      <c r="S95" s="88"/>
      <c r="T95" s="88"/>
      <c r="V95">
        <f t="shared" si="3"/>
        <v>-63</v>
      </c>
      <c r="X95" s="113">
        <f t="shared" si="4"/>
        <v>16.308513336349812</v>
      </c>
      <c r="Y95" s="97"/>
      <c r="Z95" s="97"/>
      <c r="AA95" s="97"/>
      <c r="AB95" s="97"/>
      <c r="AC95" s="97"/>
      <c r="AD95" s="97"/>
      <c r="AE95" s="97"/>
      <c r="AF95" s="97"/>
    </row>
    <row r="96" spans="1:32" ht="14">
      <c r="A96">
        <f t="shared" si="1"/>
        <v>-62</v>
      </c>
      <c r="B96" s="22">
        <v>18</v>
      </c>
      <c r="C96" s="27">
        <f t="shared" si="2"/>
        <v>18.579930988916129</v>
      </c>
      <c r="D96" s="80"/>
      <c r="E96" s="80"/>
      <c r="F96" s="80"/>
      <c r="G96" s="81"/>
      <c r="H96" s="81"/>
      <c r="I96" s="81"/>
      <c r="J96" s="81"/>
      <c r="K96" s="81"/>
      <c r="L96" s="3"/>
      <c r="M96" s="88"/>
      <c r="N96" s="88"/>
      <c r="O96" s="88"/>
      <c r="P96" s="88"/>
      <c r="Q96" s="88"/>
      <c r="R96" s="88"/>
      <c r="S96" s="88"/>
      <c r="T96" s="88"/>
      <c r="V96">
        <f t="shared" si="3"/>
        <v>-62</v>
      </c>
      <c r="X96" s="113">
        <f t="shared" si="4"/>
        <v>18.579930988916129</v>
      </c>
      <c r="Y96" s="97"/>
      <c r="Z96" s="97"/>
      <c r="AA96" s="97"/>
      <c r="AB96" s="97"/>
      <c r="AC96" s="97"/>
      <c r="AD96" s="97"/>
      <c r="AE96" s="97"/>
      <c r="AF96" s="97"/>
    </row>
    <row r="97" spans="1:32" ht="14">
      <c r="A97">
        <f t="shared" si="1"/>
        <v>-61</v>
      </c>
      <c r="B97" s="22">
        <v>19</v>
      </c>
      <c r="C97" s="27">
        <f t="shared" si="2"/>
        <v>20.976965483645014</v>
      </c>
      <c r="D97" s="80"/>
      <c r="E97" s="80"/>
      <c r="F97" s="80"/>
      <c r="G97" s="81"/>
      <c r="H97" s="81"/>
      <c r="I97" s="81"/>
      <c r="J97" s="81"/>
      <c r="K97" s="81"/>
      <c r="L97" s="3"/>
      <c r="M97" s="88"/>
      <c r="N97" s="88"/>
      <c r="O97" s="88"/>
      <c r="P97" s="88"/>
      <c r="Q97" s="88"/>
      <c r="R97" s="88"/>
      <c r="S97" s="88"/>
      <c r="T97" s="88"/>
      <c r="V97">
        <f t="shared" si="3"/>
        <v>-61</v>
      </c>
      <c r="X97" s="113">
        <f t="shared" si="4"/>
        <v>20.976965483645014</v>
      </c>
      <c r="Y97" s="97"/>
      <c r="Z97" s="97"/>
      <c r="AA97" s="97"/>
      <c r="AB97" s="97"/>
      <c r="AC97" s="97"/>
      <c r="AD97" s="97"/>
      <c r="AE97" s="97"/>
      <c r="AF97" s="97"/>
    </row>
    <row r="98" spans="1:32" ht="14">
      <c r="A98">
        <f t="shared" si="1"/>
        <v>-60</v>
      </c>
      <c r="B98" s="22">
        <v>20</v>
      </c>
      <c r="C98" s="27">
        <f t="shared" si="2"/>
        <v>23.49217761060919</v>
      </c>
      <c r="D98" s="80"/>
      <c r="E98" s="80"/>
      <c r="F98" s="80"/>
      <c r="G98" s="81"/>
      <c r="H98" s="81"/>
      <c r="I98" s="81"/>
      <c r="J98" s="81"/>
      <c r="K98" s="81"/>
      <c r="L98" s="3"/>
      <c r="M98" s="88"/>
      <c r="N98" s="88"/>
      <c r="O98" s="88"/>
      <c r="P98" s="88"/>
      <c r="Q98" s="88"/>
      <c r="R98" s="88"/>
      <c r="S98" s="88"/>
      <c r="T98" s="88"/>
      <c r="V98">
        <f t="shared" si="3"/>
        <v>-60</v>
      </c>
      <c r="X98" s="113">
        <f t="shared" si="4"/>
        <v>23.49217761060919</v>
      </c>
      <c r="Y98" s="97"/>
      <c r="Z98" s="97"/>
      <c r="AA98" s="97"/>
      <c r="AB98" s="97"/>
      <c r="AC98" s="97"/>
      <c r="AD98" s="97"/>
      <c r="AE98" s="97"/>
      <c r="AF98" s="97"/>
    </row>
    <row r="99" spans="1:32" ht="14">
      <c r="A99">
        <f t="shared" si="1"/>
        <v>-59</v>
      </c>
      <c r="B99" s="22">
        <v>21</v>
      </c>
      <c r="C99" s="27">
        <f t="shared" si="2"/>
        <v>26.117919696857953</v>
      </c>
      <c r="D99" s="80"/>
      <c r="E99" s="80"/>
      <c r="F99" s="80"/>
      <c r="G99" s="81"/>
      <c r="H99" s="81"/>
      <c r="I99" s="81"/>
      <c r="J99" s="81"/>
      <c r="K99" s="81"/>
      <c r="L99" s="3"/>
      <c r="M99" s="88"/>
      <c r="N99" s="88"/>
      <c r="O99" s="88"/>
      <c r="P99" s="88"/>
      <c r="Q99" s="88"/>
      <c r="R99" s="88"/>
      <c r="S99" s="88"/>
      <c r="T99" s="88"/>
      <c r="V99">
        <f t="shared" si="3"/>
        <v>-59</v>
      </c>
      <c r="X99" s="113">
        <f t="shared" si="4"/>
        <v>26.117919696857953</v>
      </c>
      <c r="Y99" s="97"/>
      <c r="Z99" s="97"/>
      <c r="AA99" s="97"/>
      <c r="AB99" s="97"/>
      <c r="AC99" s="97"/>
      <c r="AD99" s="97"/>
      <c r="AE99" s="97"/>
      <c r="AF99" s="97"/>
    </row>
    <row r="100" spans="1:32" ht="14">
      <c r="A100">
        <f t="shared" si="1"/>
        <v>-58</v>
      </c>
      <c r="B100" s="22">
        <v>22</v>
      </c>
      <c r="C100" s="27">
        <f t="shared" si="2"/>
        <v>28.846422255583846</v>
      </c>
      <c r="D100" s="80"/>
      <c r="E100" s="80"/>
      <c r="F100" s="80"/>
      <c r="G100" s="81"/>
      <c r="H100" s="81"/>
      <c r="I100" s="81"/>
      <c r="J100" s="81"/>
      <c r="K100" s="81"/>
      <c r="L100" s="3"/>
      <c r="M100" s="88"/>
      <c r="N100" s="88"/>
      <c r="O100" s="88"/>
      <c r="P100" s="88"/>
      <c r="Q100" s="88"/>
      <c r="R100" s="88"/>
      <c r="S100" s="88"/>
      <c r="T100" s="88"/>
      <c r="V100">
        <f t="shared" si="3"/>
        <v>-58</v>
      </c>
      <c r="X100" s="113">
        <f t="shared" si="4"/>
        <v>28.846422255583846</v>
      </c>
      <c r="Y100" s="97"/>
      <c r="Z100" s="97"/>
      <c r="AA100" s="97"/>
      <c r="AB100" s="97"/>
      <c r="AC100" s="97"/>
      <c r="AD100" s="97"/>
      <c r="AE100" s="97"/>
      <c r="AF100" s="97"/>
    </row>
    <row r="101" spans="1:32" ht="14">
      <c r="A101">
        <f t="shared" si="1"/>
        <v>-57</v>
      </c>
      <c r="B101" s="22">
        <v>23</v>
      </c>
      <c r="C101" s="27">
        <f t="shared" si="2"/>
        <v>31.669868606508935</v>
      </c>
      <c r="D101" s="80"/>
      <c r="E101" s="80"/>
      <c r="F101" s="80"/>
      <c r="G101" s="81"/>
      <c r="H101" s="81"/>
      <c r="I101" s="81"/>
      <c r="J101" s="81"/>
      <c r="K101" s="81"/>
      <c r="L101" s="3"/>
      <c r="M101" s="88"/>
      <c r="N101" s="88"/>
      <c r="O101" s="88"/>
      <c r="P101" s="88"/>
      <c r="Q101" s="88"/>
      <c r="R101" s="88"/>
      <c r="S101" s="88"/>
      <c r="T101" s="88"/>
      <c r="V101">
        <f t="shared" si="3"/>
        <v>-57</v>
      </c>
      <c r="X101" s="113">
        <f t="shared" si="4"/>
        <v>31.669868606508935</v>
      </c>
      <c r="Y101" s="97"/>
      <c r="Z101" s="97"/>
      <c r="AA101" s="97"/>
      <c r="AB101" s="97"/>
      <c r="AC101" s="97"/>
      <c r="AD101" s="97"/>
      <c r="AE101" s="97"/>
      <c r="AF101" s="97"/>
    </row>
    <row r="102" spans="1:32" ht="14">
      <c r="A102">
        <f t="shared" si="1"/>
        <v>-56</v>
      </c>
      <c r="B102" s="22">
        <v>24</v>
      </c>
      <c r="C102" s="27">
        <f t="shared" si="2"/>
        <v>34.58045878582773</v>
      </c>
      <c r="D102" s="80"/>
      <c r="E102" s="80"/>
      <c r="F102" s="80"/>
      <c r="G102" s="81"/>
      <c r="H102" s="81"/>
      <c r="I102" s="81"/>
      <c r="J102" s="81"/>
      <c r="K102" s="81"/>
      <c r="L102" s="3"/>
      <c r="M102" s="88"/>
      <c r="N102" s="88"/>
      <c r="O102" s="88"/>
      <c r="P102" s="88"/>
      <c r="Q102" s="88"/>
      <c r="R102" s="88"/>
      <c r="S102" s="88"/>
      <c r="T102" s="88"/>
      <c r="V102">
        <f t="shared" si="3"/>
        <v>-56</v>
      </c>
      <c r="X102" s="113">
        <f t="shared" si="4"/>
        <v>34.58045878582773</v>
      </c>
      <c r="Y102" s="97"/>
      <c r="Z102" s="97"/>
      <c r="AA102" s="97"/>
      <c r="AB102" s="97"/>
      <c r="AC102" s="97"/>
      <c r="AD102" s="97"/>
      <c r="AE102" s="97"/>
      <c r="AF102" s="97"/>
    </row>
    <row r="103" spans="1:32" ht="14">
      <c r="A103">
        <f t="shared" si="1"/>
        <v>-55</v>
      </c>
      <c r="B103" s="22">
        <v>25</v>
      </c>
      <c r="C103" s="27">
        <f t="shared" si="2"/>
        <v>37.570463933595661</v>
      </c>
      <c r="D103" s="80"/>
      <c r="E103" s="80"/>
      <c r="F103" s="80"/>
      <c r="G103" s="81"/>
      <c r="H103" s="81"/>
      <c r="I103" s="81"/>
      <c r="J103" s="81"/>
      <c r="K103" s="81"/>
      <c r="L103" s="3"/>
      <c r="M103" s="88"/>
      <c r="N103" s="88"/>
      <c r="O103" s="88"/>
      <c r="P103" s="88"/>
      <c r="Q103" s="88"/>
      <c r="R103" s="88"/>
      <c r="S103" s="88"/>
      <c r="T103" s="88"/>
      <c r="V103">
        <f t="shared" si="3"/>
        <v>-55</v>
      </c>
      <c r="X103" s="113">
        <f t="shared" si="4"/>
        <v>37.570463933595661</v>
      </c>
      <c r="Y103" s="97"/>
      <c r="Z103" s="97"/>
      <c r="AA103" s="97"/>
      <c r="AB103" s="97"/>
      <c r="AC103" s="97"/>
      <c r="AD103" s="97"/>
      <c r="AE103" s="97"/>
      <c r="AF103" s="97"/>
    </row>
    <row r="104" spans="1:32" ht="14">
      <c r="A104">
        <f t="shared" si="1"/>
        <v>-54</v>
      </c>
      <c r="B104" s="22">
        <v>26</v>
      </c>
      <c r="C104" s="27">
        <f t="shared" si="2"/>
        <v>40.63227222823452</v>
      </c>
      <c r="D104" s="80"/>
      <c r="E104" s="80"/>
      <c r="F104" s="80"/>
      <c r="G104" s="81"/>
      <c r="H104" s="81"/>
      <c r="I104" s="81"/>
      <c r="J104" s="81"/>
      <c r="K104" s="81"/>
      <c r="L104" s="3"/>
      <c r="M104" s="88"/>
      <c r="N104" s="88"/>
      <c r="O104" s="88"/>
      <c r="P104" s="88"/>
      <c r="Q104" s="88"/>
      <c r="R104" s="88"/>
      <c r="S104" s="88"/>
      <c r="T104" s="88"/>
      <c r="V104">
        <f t="shared" si="3"/>
        <v>-54</v>
      </c>
      <c r="X104" s="113">
        <f t="shared" si="4"/>
        <v>40.63227222823452</v>
      </c>
      <c r="Y104" s="97"/>
      <c r="Z104" s="97"/>
      <c r="AA104" s="97"/>
      <c r="AB104" s="97"/>
      <c r="AC104" s="97"/>
      <c r="AD104" s="97"/>
      <c r="AE104" s="97"/>
      <c r="AF104" s="97"/>
    </row>
    <row r="105" spans="1:32" ht="14">
      <c r="A105">
        <f t="shared" si="1"/>
        <v>-53</v>
      </c>
      <c r="B105" s="22">
        <v>27</v>
      </c>
      <c r="C105" s="27">
        <f t="shared" si="2"/>
        <v>43.758427330730001</v>
      </c>
      <c r="D105" s="80"/>
      <c r="E105" s="80"/>
      <c r="F105" s="80"/>
      <c r="G105" s="81"/>
      <c r="H105" s="81"/>
      <c r="I105" s="81"/>
      <c r="J105" s="81"/>
      <c r="K105" s="81"/>
      <c r="L105" s="3"/>
      <c r="M105" s="88"/>
      <c r="N105" s="88"/>
      <c r="O105" s="88"/>
      <c r="P105" s="88"/>
      <c r="Q105" s="88"/>
      <c r="R105" s="88"/>
      <c r="S105" s="88"/>
      <c r="T105" s="88"/>
      <c r="V105">
        <f t="shared" si="3"/>
        <v>-53</v>
      </c>
      <c r="X105" s="113">
        <f t="shared" si="4"/>
        <v>43.758427330730001</v>
      </c>
      <c r="Y105" s="97"/>
      <c r="Z105" s="97"/>
      <c r="AA105" s="97"/>
      <c r="AB105" s="97"/>
      <c r="AC105" s="97"/>
      <c r="AD105" s="97"/>
      <c r="AE105" s="97"/>
      <c r="AF105" s="97"/>
    </row>
    <row r="106" spans="1:32" ht="14">
      <c r="A106">
        <f t="shared" si="1"/>
        <v>-52</v>
      </c>
      <c r="B106" s="22">
        <v>28</v>
      </c>
      <c r="C106" s="27">
        <f t="shared" si="2"/>
        <v>46.941660204104622</v>
      </c>
      <c r="D106" s="80"/>
      <c r="E106" s="80"/>
      <c r="F106" s="80"/>
      <c r="G106" s="81"/>
      <c r="H106" s="81"/>
      <c r="I106" s="81"/>
      <c r="J106" s="81"/>
      <c r="K106" s="81"/>
      <c r="L106" s="3"/>
      <c r="M106" s="88"/>
      <c r="N106" s="88"/>
      <c r="O106" s="88"/>
      <c r="P106" s="88"/>
      <c r="Q106" s="88"/>
      <c r="R106" s="88"/>
      <c r="S106" s="88"/>
      <c r="T106" s="88"/>
      <c r="V106">
        <f t="shared" si="3"/>
        <v>-52</v>
      </c>
      <c r="X106" s="113">
        <f t="shared" si="4"/>
        <v>46.941660204104622</v>
      </c>
      <c r="Y106" s="97"/>
      <c r="Z106" s="97"/>
      <c r="AA106" s="97"/>
      <c r="AB106" s="97"/>
      <c r="AC106" s="97"/>
      <c r="AD106" s="97"/>
      <c r="AE106" s="97"/>
      <c r="AF106" s="97"/>
    </row>
    <row r="107" spans="1:32" ht="14">
      <c r="A107">
        <f t="shared" si="1"/>
        <v>-51</v>
      </c>
      <c r="B107" s="22">
        <v>29</v>
      </c>
      <c r="C107" s="27">
        <f t="shared" si="2"/>
        <v>50.174915085944882</v>
      </c>
      <c r="D107" s="80"/>
      <c r="E107" s="80"/>
      <c r="F107" s="80"/>
      <c r="G107" s="81"/>
      <c r="H107" s="81"/>
      <c r="I107" s="81"/>
      <c r="J107" s="81"/>
      <c r="K107" s="81"/>
      <c r="L107" s="3"/>
      <c r="M107" s="88"/>
      <c r="N107" s="88"/>
      <c r="O107" s="88"/>
      <c r="P107" s="88"/>
      <c r="Q107" s="88"/>
      <c r="R107" s="88"/>
      <c r="S107" s="88"/>
      <c r="T107" s="88"/>
      <c r="V107">
        <f t="shared" si="3"/>
        <v>-51</v>
      </c>
      <c r="X107" s="113">
        <f t="shared" si="4"/>
        <v>50.174915085944882</v>
      </c>
      <c r="Y107" s="97"/>
      <c r="Z107" s="97"/>
      <c r="AA107" s="97"/>
      <c r="AB107" s="97"/>
      <c r="AC107" s="97"/>
      <c r="AD107" s="97"/>
      <c r="AE107" s="97"/>
      <c r="AF107" s="97"/>
    </row>
    <row r="108" spans="1:32" ht="14">
      <c r="A108">
        <f t="shared" si="1"/>
        <v>-50</v>
      </c>
      <c r="B108" s="22">
        <v>30</v>
      </c>
      <c r="C108" s="27">
        <f t="shared" si="2"/>
        <v>53.451370312300639</v>
      </c>
      <c r="D108" s="80"/>
      <c r="E108" s="80"/>
      <c r="F108" s="80"/>
      <c r="G108" s="81"/>
      <c r="H108" s="81"/>
      <c r="I108" s="81"/>
      <c r="J108" s="81"/>
      <c r="K108" s="81"/>
      <c r="L108" s="3"/>
      <c r="M108" s="88"/>
      <c r="N108" s="88"/>
      <c r="O108" s="88"/>
      <c r="P108" s="88"/>
      <c r="Q108" s="88"/>
      <c r="R108" s="88"/>
      <c r="S108" s="88"/>
      <c r="T108" s="88"/>
      <c r="V108">
        <f t="shared" si="3"/>
        <v>-50</v>
      </c>
      <c r="X108" s="113">
        <f t="shared" si="4"/>
        <v>53.451370312300639</v>
      </c>
      <c r="Y108" s="97"/>
      <c r="Z108" s="97"/>
      <c r="AA108" s="97"/>
      <c r="AB108" s="97"/>
      <c r="AC108" s="97"/>
      <c r="AD108" s="97"/>
      <c r="AE108" s="97"/>
      <c r="AF108" s="97"/>
    </row>
    <row r="109" spans="1:32" ht="14">
      <c r="A109">
        <f t="shared" si="1"/>
        <v>-49</v>
      </c>
      <c r="B109" s="22">
        <v>31</v>
      </c>
      <c r="C109" s="27">
        <f t="shared" si="2"/>
        <v>56.764454619395174</v>
      </c>
      <c r="D109" s="80"/>
      <c r="E109" s="80"/>
      <c r="F109" s="80"/>
      <c r="G109" s="81"/>
      <c r="H109" s="81"/>
      <c r="I109" s="81"/>
      <c r="J109" s="81"/>
      <c r="K109" s="81"/>
      <c r="L109" s="3"/>
      <c r="M109" s="88"/>
      <c r="N109" s="88"/>
      <c r="O109" s="88"/>
      <c r="P109" s="88"/>
      <c r="Q109" s="88"/>
      <c r="R109" s="88"/>
      <c r="S109" s="88"/>
      <c r="T109" s="88"/>
      <c r="V109">
        <f t="shared" si="3"/>
        <v>-49</v>
      </c>
      <c r="X109" s="113">
        <f t="shared" si="4"/>
        <v>56.764454619395174</v>
      </c>
      <c r="Y109" s="97"/>
      <c r="Z109" s="97"/>
      <c r="AA109" s="97"/>
      <c r="AB109" s="97"/>
      <c r="AC109" s="97"/>
      <c r="AD109" s="97"/>
      <c r="AE109" s="97"/>
      <c r="AF109" s="97"/>
    </row>
    <row r="110" spans="1:32" ht="14">
      <c r="A110">
        <f t="shared" si="1"/>
        <v>-48</v>
      </c>
      <c r="B110" s="22">
        <v>32</v>
      </c>
      <c r="C110" s="27">
        <f t="shared" si="2"/>
        <v>60.107859484589369</v>
      </c>
      <c r="D110" s="80"/>
      <c r="E110" s="80"/>
      <c r="F110" s="80"/>
      <c r="G110" s="81"/>
      <c r="H110" s="81"/>
      <c r="I110" s="81"/>
      <c r="J110" s="81"/>
      <c r="K110" s="81"/>
      <c r="L110" s="3"/>
      <c r="M110" s="88"/>
      <c r="N110" s="88"/>
      <c r="O110" s="88"/>
      <c r="P110" s="88"/>
      <c r="Q110" s="88"/>
      <c r="R110" s="88"/>
      <c r="S110" s="88"/>
      <c r="T110" s="88"/>
      <c r="V110">
        <f t="shared" si="3"/>
        <v>-48</v>
      </c>
      <c r="X110" s="113">
        <f t="shared" si="4"/>
        <v>60.107859484589369</v>
      </c>
      <c r="Y110" s="97"/>
      <c r="Z110" s="97"/>
      <c r="AA110" s="97"/>
      <c r="AB110" s="97"/>
      <c r="AC110" s="97"/>
      <c r="AD110" s="97"/>
      <c r="AE110" s="97"/>
      <c r="AF110" s="97"/>
    </row>
    <row r="111" spans="1:32" ht="14">
      <c r="A111">
        <f t="shared" si="1"/>
        <v>-47</v>
      </c>
      <c r="B111" s="22">
        <v>33</v>
      </c>
      <c r="C111" s="27">
        <f t="shared" si="2"/>
        <v>63.475548009300326</v>
      </c>
      <c r="D111" s="80"/>
      <c r="E111" s="80"/>
      <c r="F111" s="80"/>
      <c r="G111" s="81"/>
      <c r="H111" s="81"/>
      <c r="I111" s="81"/>
      <c r="J111" s="81"/>
      <c r="K111" s="81"/>
      <c r="L111" s="3"/>
      <c r="M111" s="88"/>
      <c r="N111" s="88"/>
      <c r="O111" s="88"/>
      <c r="P111" s="88"/>
      <c r="Q111" s="88"/>
      <c r="R111" s="88"/>
      <c r="S111" s="88"/>
      <c r="T111" s="88"/>
      <c r="V111">
        <f t="shared" si="3"/>
        <v>-47</v>
      </c>
      <c r="X111" s="113">
        <f t="shared" si="4"/>
        <v>63.475548009300326</v>
      </c>
      <c r="Y111" s="97"/>
      <c r="Z111" s="97"/>
      <c r="AA111" s="97"/>
      <c r="AB111" s="97"/>
      <c r="AC111" s="97"/>
      <c r="AD111" s="97"/>
      <c r="AE111" s="97"/>
      <c r="AF111" s="97"/>
    </row>
    <row r="112" spans="1:32" ht="14">
      <c r="A112">
        <f t="shared" si="1"/>
        <v>-46</v>
      </c>
      <c r="B112" s="22">
        <v>34</v>
      </c>
      <c r="C112" s="27">
        <f t="shared" si="2"/>
        <v>66.861760793503805</v>
      </c>
      <c r="D112" s="80"/>
      <c r="E112" s="80"/>
      <c r="F112" s="80"/>
      <c r="G112" s="81"/>
      <c r="H112" s="81"/>
      <c r="I112" s="81"/>
      <c r="J112" s="81"/>
      <c r="K112" s="81"/>
      <c r="L112" s="3"/>
      <c r="M112" s="88"/>
      <c r="N112" s="88"/>
      <c r="O112" s="88"/>
      <c r="P112" s="88"/>
      <c r="Q112" s="88"/>
      <c r="R112" s="88"/>
      <c r="S112" s="88"/>
      <c r="T112" s="88"/>
      <c r="V112">
        <f t="shared" si="3"/>
        <v>-46</v>
      </c>
      <c r="X112" s="113">
        <f t="shared" si="4"/>
        <v>66.861760793503805</v>
      </c>
      <c r="Y112" s="97"/>
      <c r="Z112" s="97"/>
      <c r="AA112" s="97"/>
      <c r="AB112" s="97"/>
      <c r="AC112" s="97"/>
      <c r="AD112" s="97"/>
      <c r="AE112" s="97"/>
      <c r="AF112" s="97"/>
    </row>
    <row r="113" spans="1:32" ht="14">
      <c r="A113">
        <f t="shared" si="1"/>
        <v>-45</v>
      </c>
      <c r="B113" s="22">
        <v>35</v>
      </c>
      <c r="C113" s="27">
        <f t="shared" si="2"/>
        <v>70.261019203532101</v>
      </c>
      <c r="D113" s="80"/>
      <c r="E113" s="80"/>
      <c r="F113" s="80"/>
      <c r="G113" s="81"/>
      <c r="H113" s="81"/>
      <c r="I113" s="81"/>
      <c r="J113" s="81"/>
      <c r="K113" s="81"/>
      <c r="L113" s="3"/>
      <c r="M113" s="88"/>
      <c r="N113" s="88"/>
      <c r="O113" s="88"/>
      <c r="P113" s="88"/>
      <c r="Q113" s="88"/>
      <c r="R113" s="88"/>
      <c r="S113" s="88"/>
      <c r="T113" s="88"/>
      <c r="V113">
        <f t="shared" si="3"/>
        <v>-45</v>
      </c>
      <c r="X113" s="113">
        <f t="shared" si="4"/>
        <v>70.261019203532101</v>
      </c>
      <c r="Y113" s="97"/>
      <c r="Z113" s="97"/>
      <c r="AA113" s="97"/>
      <c r="AB113" s="97"/>
      <c r="AC113" s="97"/>
      <c r="AD113" s="97"/>
      <c r="AE113" s="97"/>
      <c r="AF113" s="97"/>
    </row>
    <row r="114" spans="1:32" ht="14">
      <c r="A114">
        <f t="shared" si="1"/>
        <v>-44</v>
      </c>
      <c r="B114" s="22">
        <v>36</v>
      </c>
      <c r="C114" s="27">
        <f t="shared" si="2"/>
        <v>73.668126391629585</v>
      </c>
      <c r="D114" s="80"/>
      <c r="E114" s="80"/>
      <c r="F114" s="80"/>
      <c r="G114" s="81"/>
      <c r="H114" s="81"/>
      <c r="I114" s="81"/>
      <c r="J114" s="81"/>
      <c r="K114" s="81"/>
      <c r="L114" s="3"/>
      <c r="M114" s="88"/>
      <c r="N114" s="88"/>
      <c r="O114" s="88"/>
      <c r="P114" s="88"/>
      <c r="Q114" s="88"/>
      <c r="R114" s="88"/>
      <c r="S114" s="88"/>
      <c r="T114" s="88"/>
      <c r="V114">
        <f t="shared" si="3"/>
        <v>-44</v>
      </c>
      <c r="X114" s="113">
        <f t="shared" si="4"/>
        <v>73.668126391629585</v>
      </c>
      <c r="Y114" s="97"/>
      <c r="Z114" s="97"/>
      <c r="AA114" s="97"/>
      <c r="AB114" s="97"/>
      <c r="AC114" s="97"/>
      <c r="AD114" s="97"/>
      <c r="AE114" s="97"/>
      <c r="AF114" s="97"/>
    </row>
    <row r="115" spans="1:32" ht="14">
      <c r="A115">
        <f t="shared" si="1"/>
        <v>-43</v>
      </c>
      <c r="B115" s="22">
        <v>37</v>
      </c>
      <c r="C115" s="27">
        <f t="shared" si="2"/>
        <v>77.07816638672098</v>
      </c>
      <c r="D115" s="80"/>
      <c r="E115" s="80"/>
      <c r="F115" s="80"/>
      <c r="G115" s="81"/>
      <c r="H115" s="81"/>
      <c r="I115" s="81"/>
      <c r="J115" s="81"/>
      <c r="K115" s="81"/>
      <c r="L115" s="3"/>
      <c r="M115" s="88"/>
      <c r="N115" s="88"/>
      <c r="O115" s="88"/>
      <c r="P115" s="88"/>
      <c r="Q115" s="88"/>
      <c r="R115" s="88"/>
      <c r="S115" s="88"/>
      <c r="T115" s="88"/>
      <c r="V115">
        <f t="shared" si="3"/>
        <v>-43</v>
      </c>
      <c r="X115" s="113">
        <f t="shared" si="4"/>
        <v>77.07816638672098</v>
      </c>
      <c r="Y115" s="97"/>
      <c r="Z115" s="97"/>
      <c r="AA115" s="97"/>
      <c r="AB115" s="97"/>
      <c r="AC115" s="97"/>
      <c r="AD115" s="97"/>
      <c r="AE115" s="97"/>
      <c r="AF115" s="97"/>
    </row>
    <row r="116" spans="1:32" ht="14">
      <c r="A116">
        <f t="shared" si="1"/>
        <v>-42</v>
      </c>
      <c r="B116" s="22">
        <v>38</v>
      </c>
      <c r="C116" s="27">
        <f t="shared" si="2"/>
        <v>80.486501540677807</v>
      </c>
      <c r="D116" s="80"/>
      <c r="E116" s="80"/>
      <c r="F116" s="80"/>
      <c r="G116" s="81"/>
      <c r="H116" s="81"/>
      <c r="I116" s="81"/>
      <c r="J116" s="81"/>
      <c r="K116" s="81"/>
      <c r="L116" s="3"/>
      <c r="M116" s="88"/>
      <c r="N116" s="88"/>
      <c r="O116" s="88"/>
      <c r="P116" s="88"/>
      <c r="Q116" s="88"/>
      <c r="R116" s="88"/>
      <c r="S116" s="88"/>
      <c r="T116" s="88"/>
      <c r="V116">
        <f t="shared" si="3"/>
        <v>-42</v>
      </c>
      <c r="X116" s="113">
        <f t="shared" si="4"/>
        <v>80.486501540677807</v>
      </c>
      <c r="Y116" s="97"/>
      <c r="Z116" s="97"/>
      <c r="AA116" s="97"/>
      <c r="AB116" s="97"/>
      <c r="AC116" s="97"/>
      <c r="AD116" s="97"/>
      <c r="AE116" s="97"/>
      <c r="AF116" s="97"/>
    </row>
    <row r="117" spans="1:32" ht="14">
      <c r="A117">
        <f t="shared" si="1"/>
        <v>-41</v>
      </c>
      <c r="B117" s="22">
        <v>39</v>
      </c>
      <c r="C117" s="27">
        <f t="shared" si="2"/>
        <v>83.888768582687646</v>
      </c>
      <c r="D117" s="80"/>
      <c r="E117" s="80"/>
      <c r="F117" s="80"/>
      <c r="G117" s="81"/>
      <c r="H117" s="81"/>
      <c r="I117" s="81"/>
      <c r="J117" s="81"/>
      <c r="K117" s="81"/>
      <c r="L117" s="3"/>
      <c r="M117" s="88"/>
      <c r="N117" s="88"/>
      <c r="O117" s="88"/>
      <c r="P117" s="88"/>
      <c r="Q117" s="88"/>
      <c r="R117" s="88"/>
      <c r="S117" s="88"/>
      <c r="T117" s="88"/>
      <c r="V117">
        <f t="shared" si="3"/>
        <v>-41</v>
      </c>
      <c r="X117" s="113">
        <f t="shared" si="4"/>
        <v>83.888768582687646</v>
      </c>
      <c r="Y117" s="97"/>
      <c r="Z117" s="97"/>
      <c r="AA117" s="97"/>
      <c r="AB117" s="97"/>
      <c r="AC117" s="97"/>
      <c r="AD117" s="97"/>
      <c r="AE117" s="97"/>
      <c r="AF117" s="97"/>
    </row>
    <row r="118" spans="1:32" ht="14">
      <c r="A118">
        <f t="shared" si="1"/>
        <v>-40</v>
      </c>
      <c r="B118" s="22">
        <v>40</v>
      </c>
      <c r="C118" s="27">
        <f t="shared" si="2"/>
        <v>87.280873505803271</v>
      </c>
      <c r="D118" s="80"/>
      <c r="E118" s="80"/>
      <c r="F118" s="80"/>
      <c r="G118" s="81"/>
      <c r="H118" s="81"/>
      <c r="I118" s="81"/>
      <c r="J118" s="81"/>
      <c r="K118" s="81"/>
      <c r="L118" s="3"/>
      <c r="M118" s="88"/>
      <c r="N118" s="88"/>
      <c r="O118" s="88"/>
      <c r="P118" s="88"/>
      <c r="Q118" s="88"/>
      <c r="R118" s="88"/>
      <c r="S118" s="88"/>
      <c r="T118" s="88"/>
      <c r="V118">
        <f t="shared" si="3"/>
        <v>-40</v>
      </c>
      <c r="X118" s="113">
        <f t="shared" si="4"/>
        <v>87.280873505803271</v>
      </c>
      <c r="Y118" s="97"/>
      <c r="Z118" s="97"/>
      <c r="AA118" s="97"/>
      <c r="AB118" s="97"/>
      <c r="AC118" s="97"/>
      <c r="AD118" s="97"/>
      <c r="AE118" s="97"/>
      <c r="AF118" s="97"/>
    </row>
    <row r="119" spans="1:32" ht="14">
      <c r="A119">
        <f t="shared" si="1"/>
        <v>-39</v>
      </c>
      <c r="B119" s="22">
        <v>41</v>
      </c>
      <c r="C119" s="27">
        <f t="shared" si="2"/>
        <v>90.658985484082081</v>
      </c>
      <c r="D119" s="80"/>
      <c r="E119" s="80"/>
      <c r="F119" s="80"/>
      <c r="G119" s="81"/>
      <c r="H119" s="81"/>
      <c r="I119" s="81"/>
      <c r="J119" s="81"/>
      <c r="K119" s="81"/>
      <c r="L119" s="3"/>
      <c r="M119" s="88"/>
      <c r="N119" s="88"/>
      <c r="O119" s="88"/>
      <c r="P119" s="88"/>
      <c r="Q119" s="88"/>
      <c r="R119" s="88"/>
      <c r="S119" s="88"/>
      <c r="T119" s="88"/>
      <c r="V119">
        <f t="shared" si="3"/>
        <v>-39</v>
      </c>
      <c r="X119" s="113">
        <f t="shared" si="4"/>
        <v>90.658985484082081</v>
      </c>
      <c r="Y119" s="97"/>
      <c r="Z119" s="97"/>
      <c r="AA119" s="97"/>
      <c r="AB119" s="97"/>
      <c r="AC119" s="97"/>
      <c r="AD119" s="97"/>
      <c r="AE119" s="97"/>
      <c r="AF119" s="97"/>
    </row>
    <row r="120" spans="1:32" ht="14">
      <c r="A120">
        <f t="shared" si="1"/>
        <v>-38</v>
      </c>
      <c r="B120" s="22">
        <v>42</v>
      </c>
      <c r="C120" s="27">
        <f t="shared" si="2"/>
        <v>94.019529995648853</v>
      </c>
      <c r="D120" s="80"/>
      <c r="E120" s="80"/>
      <c r="F120" s="80"/>
      <c r="G120" s="81"/>
      <c r="H120" s="81"/>
      <c r="I120" s="81"/>
      <c r="J120" s="81"/>
      <c r="K120" s="81"/>
      <c r="L120" s="3"/>
      <c r="M120" s="88"/>
      <c r="N120" s="88"/>
      <c r="O120" s="88"/>
      <c r="P120" s="88"/>
      <c r="Q120" s="88"/>
      <c r="R120" s="88"/>
      <c r="S120" s="88"/>
      <c r="T120" s="88"/>
      <c r="V120">
        <f t="shared" si="3"/>
        <v>-38</v>
      </c>
      <c r="X120" s="113">
        <f t="shared" si="4"/>
        <v>94.019529995648853</v>
      </c>
      <c r="Y120" s="97"/>
      <c r="Z120" s="97"/>
      <c r="AA120" s="97"/>
      <c r="AB120" s="97"/>
      <c r="AC120" s="97"/>
      <c r="AD120" s="97"/>
      <c r="AE120" s="97"/>
      <c r="AF120" s="97"/>
    </row>
    <row r="121" spans="1:32" ht="14">
      <c r="A121">
        <f t="shared" si="1"/>
        <v>-37</v>
      </c>
      <c r="B121" s="22">
        <v>43</v>
      </c>
      <c r="C121" s="27">
        <f t="shared" si="2"/>
        <v>97.359181306284555</v>
      </c>
      <c r="D121" s="80"/>
      <c r="E121" s="80"/>
      <c r="F121" s="80"/>
      <c r="G121" s="81"/>
      <c r="H121" s="81"/>
      <c r="I121" s="81"/>
      <c r="J121" s="81"/>
      <c r="K121" s="81"/>
      <c r="L121" s="3"/>
      <c r="M121" s="88"/>
      <c r="N121" s="88"/>
      <c r="O121" s="88"/>
      <c r="P121" s="88"/>
      <c r="Q121" s="88"/>
      <c r="R121" s="88"/>
      <c r="S121" s="88"/>
      <c r="T121" s="88"/>
      <c r="V121">
        <f t="shared" si="3"/>
        <v>-37</v>
      </c>
      <c r="X121" s="113">
        <f t="shared" si="4"/>
        <v>97.359181306284555</v>
      </c>
      <c r="Y121" s="97"/>
      <c r="Z121" s="97"/>
      <c r="AA121" s="97"/>
      <c r="AB121" s="97"/>
      <c r="AC121" s="97"/>
      <c r="AD121" s="97"/>
      <c r="AE121" s="97"/>
      <c r="AF121" s="97"/>
    </row>
    <row r="122" spans="1:32" ht="14">
      <c r="A122">
        <f t="shared" si="1"/>
        <v>-36</v>
      </c>
      <c r="B122" s="22">
        <v>44</v>
      </c>
      <c r="C122" s="27">
        <f t="shared" si="2"/>
        <v>100.67485444952841</v>
      </c>
      <c r="D122" s="80"/>
      <c r="E122" s="80"/>
      <c r="F122" s="80"/>
      <c r="G122" s="81"/>
      <c r="H122" s="81"/>
      <c r="I122" s="81"/>
      <c r="J122" s="81"/>
      <c r="K122" s="81"/>
      <c r="L122" s="3"/>
      <c r="M122" s="88"/>
      <c r="N122" s="88"/>
      <c r="O122" s="88"/>
      <c r="P122" s="88"/>
      <c r="Q122" s="88"/>
      <c r="R122" s="88"/>
      <c r="S122" s="88"/>
      <c r="T122" s="88"/>
      <c r="V122">
        <f t="shared" si="3"/>
        <v>-36</v>
      </c>
      <c r="X122" s="113">
        <f t="shared" si="4"/>
        <v>100.67485444952841</v>
      </c>
      <c r="Y122" s="97"/>
      <c r="Z122" s="97"/>
      <c r="AA122" s="97"/>
      <c r="AB122" s="97"/>
      <c r="AC122" s="97"/>
      <c r="AD122" s="97"/>
      <c r="AE122" s="97"/>
      <c r="AF122" s="97"/>
    </row>
    <row r="123" spans="1:32" ht="14">
      <c r="A123">
        <f t="shared" si="1"/>
        <v>-35</v>
      </c>
      <c r="B123" s="22">
        <v>45</v>
      </c>
      <c r="C123" s="27">
        <f t="shared" si="2"/>
        <v>103.96369682259511</v>
      </c>
      <c r="D123" s="80"/>
      <c r="E123" s="80"/>
      <c r="F123" s="80"/>
      <c r="G123" s="81"/>
      <c r="H123" s="81"/>
      <c r="I123" s="81"/>
      <c r="J123" s="81"/>
      <c r="K123" s="81"/>
      <c r="L123" s="3"/>
      <c r="M123" s="88"/>
      <c r="N123" s="88"/>
      <c r="O123" s="88"/>
      <c r="P123" s="88"/>
      <c r="Q123" s="88"/>
      <c r="R123" s="88"/>
      <c r="S123" s="88"/>
      <c r="T123" s="88"/>
      <c r="V123">
        <f t="shared" si="3"/>
        <v>-35</v>
      </c>
      <c r="X123" s="113">
        <f t="shared" si="4"/>
        <v>103.96369682259511</v>
      </c>
      <c r="Y123" s="97"/>
      <c r="Z123" s="97"/>
      <c r="AA123" s="97"/>
      <c r="AB123" s="97"/>
      <c r="AC123" s="97"/>
      <c r="AD123" s="97"/>
      <c r="AE123" s="97"/>
      <c r="AF123" s="97"/>
    </row>
    <row r="124" spans="1:32" ht="14">
      <c r="A124">
        <f t="shared" si="1"/>
        <v>-34</v>
      </c>
      <c r="B124" s="22">
        <v>46</v>
      </c>
      <c r="C124" s="27">
        <f t="shared" si="2"/>
        <v>107.2230795024452</v>
      </c>
      <c r="D124" s="80"/>
      <c r="E124" s="80"/>
      <c r="F124" s="80"/>
      <c r="G124" s="81"/>
      <c r="H124" s="81"/>
      <c r="I124" s="81"/>
      <c r="J124" s="81"/>
      <c r="K124" s="81"/>
      <c r="L124" s="3"/>
      <c r="M124" s="88"/>
      <c r="N124" s="88"/>
      <c r="O124" s="88"/>
      <c r="P124" s="88"/>
      <c r="Q124" s="88"/>
      <c r="R124" s="88"/>
      <c r="S124" s="88"/>
      <c r="T124" s="88"/>
      <c r="V124">
        <f t="shared" si="3"/>
        <v>-34</v>
      </c>
      <c r="X124" s="113">
        <f t="shared" si="4"/>
        <v>107.2230795024452</v>
      </c>
      <c r="Y124" s="97"/>
      <c r="Z124" s="97"/>
      <c r="AA124" s="97"/>
      <c r="AB124" s="97"/>
      <c r="AC124" s="97"/>
      <c r="AD124" s="97"/>
      <c r="AE124" s="97"/>
      <c r="AF124" s="97"/>
    </row>
    <row r="125" spans="1:32" ht="14">
      <c r="A125">
        <f t="shared" si="1"/>
        <v>-33</v>
      </c>
      <c r="B125" s="22">
        <v>47</v>
      </c>
      <c r="C125" s="27">
        <f t="shared" si="2"/>
        <v>110.45058837296403</v>
      </c>
      <c r="D125" s="80"/>
      <c r="E125" s="80"/>
      <c r="F125" s="80"/>
      <c r="G125" s="81"/>
      <c r="H125" s="81"/>
      <c r="I125" s="81"/>
      <c r="J125" s="81"/>
      <c r="K125" s="81"/>
      <c r="L125" s="3"/>
      <c r="M125" s="88"/>
      <c r="N125" s="88"/>
      <c r="O125" s="88"/>
      <c r="P125" s="88"/>
      <c r="Q125" s="88"/>
      <c r="R125" s="88"/>
      <c r="S125" s="88"/>
      <c r="T125" s="88"/>
      <c r="V125">
        <f t="shared" si="3"/>
        <v>-33</v>
      </c>
      <c r="X125" s="113">
        <f t="shared" si="4"/>
        <v>110.45058837296403</v>
      </c>
      <c r="Y125" s="97"/>
      <c r="Z125" s="97"/>
      <c r="AA125" s="97"/>
      <c r="AB125" s="97"/>
      <c r="AC125" s="97"/>
      <c r="AD125" s="97"/>
      <c r="AE125" s="97"/>
      <c r="AF125" s="97"/>
    </row>
    <row r="126" spans="1:32" ht="14">
      <c r="A126">
        <f t="shared" si="1"/>
        <v>-32</v>
      </c>
      <c r="B126" s="22">
        <v>48</v>
      </c>
      <c r="C126" s="27">
        <f t="shared" si="2"/>
        <v>113.64401514222945</v>
      </c>
      <c r="D126" s="80"/>
      <c r="E126" s="80"/>
      <c r="F126" s="80"/>
      <c r="G126" s="81"/>
      <c r="H126" s="81"/>
      <c r="I126" s="81"/>
      <c r="J126" s="81"/>
      <c r="K126" s="81"/>
      <c r="L126" s="3"/>
      <c r="M126" s="88"/>
      <c r="N126" s="88"/>
      <c r="O126" s="88"/>
      <c r="P126" s="88"/>
      <c r="Q126" s="88"/>
      <c r="R126" s="88"/>
      <c r="S126" s="88"/>
      <c r="T126" s="88"/>
      <c r="V126">
        <f t="shared" si="3"/>
        <v>-32</v>
      </c>
      <c r="X126" s="113">
        <f t="shared" si="4"/>
        <v>113.64401514222945</v>
      </c>
      <c r="Y126" s="97"/>
      <c r="Z126" s="97"/>
      <c r="AA126" s="97"/>
      <c r="AB126" s="97"/>
      <c r="AC126" s="97"/>
      <c r="AD126" s="97"/>
      <c r="AE126" s="97"/>
      <c r="AF126" s="97"/>
    </row>
    <row r="127" spans="1:32" ht="14">
      <c r="A127">
        <f t="shared" si="1"/>
        <v>-31</v>
      </c>
      <c r="B127" s="22">
        <v>49</v>
      </c>
      <c r="C127" s="27">
        <f t="shared" si="2"/>
        <v>116.80134831815622</v>
      </c>
      <c r="D127" s="80"/>
      <c r="E127" s="80"/>
      <c r="F127" s="82"/>
      <c r="G127" s="81"/>
      <c r="H127" s="81"/>
      <c r="I127" s="81"/>
      <c r="J127" s="81"/>
      <c r="K127" s="81"/>
      <c r="L127" s="3"/>
      <c r="M127" s="88"/>
      <c r="N127" s="88"/>
      <c r="O127" s="88"/>
      <c r="P127" s="88"/>
      <c r="Q127" s="88"/>
      <c r="R127" s="88"/>
      <c r="S127" s="88"/>
      <c r="T127" s="88"/>
      <c r="V127">
        <f t="shared" si="3"/>
        <v>-31</v>
      </c>
      <c r="X127" s="113">
        <f t="shared" si="4"/>
        <v>116.80134831815622</v>
      </c>
      <c r="Y127" s="97"/>
      <c r="Z127" s="97"/>
      <c r="AA127" s="97"/>
      <c r="AB127" s="97"/>
      <c r="AC127" s="97"/>
      <c r="AD127" s="97"/>
      <c r="AE127" s="97"/>
      <c r="AF127" s="97"/>
    </row>
    <row r="128" spans="1:32" ht="14">
      <c r="A128">
        <f t="shared" si="1"/>
        <v>-30</v>
      </c>
      <c r="B128" s="22">
        <v>50</v>
      </c>
      <c r="C128" s="27">
        <f t="shared" si="2"/>
        <v>119.92076420126777</v>
      </c>
      <c r="D128" s="80"/>
      <c r="E128" s="80"/>
      <c r="F128" s="82"/>
      <c r="G128" s="81"/>
      <c r="H128" s="81"/>
      <c r="I128" s="81"/>
      <c r="J128" s="81"/>
      <c r="K128" s="81"/>
      <c r="L128" s="3"/>
      <c r="M128" s="88"/>
      <c r="N128" s="88"/>
      <c r="O128" s="88"/>
      <c r="P128" s="88"/>
      <c r="Q128" s="88"/>
      <c r="R128" s="88"/>
      <c r="S128" s="88"/>
      <c r="T128" s="88"/>
      <c r="V128">
        <f t="shared" si="3"/>
        <v>-30</v>
      </c>
      <c r="X128" s="113">
        <f t="shared" si="4"/>
        <v>119.92076420126777</v>
      </c>
      <c r="Y128" s="97"/>
      <c r="Z128" s="97"/>
      <c r="AA128" s="97"/>
      <c r="AB128" s="97"/>
      <c r="AC128" s="97"/>
      <c r="AD128" s="97"/>
      <c r="AE128" s="97"/>
      <c r="AF128" s="97"/>
    </row>
    <row r="129" spans="1:32" ht="14">
      <c r="A129">
        <f t="shared" si="1"/>
        <v>-29</v>
      </c>
      <c r="B129" s="22">
        <v>51</v>
      </c>
      <c r="C129" s="27">
        <f t="shared" si="2"/>
        <v>123.00061794484722</v>
      </c>
      <c r="D129" s="80"/>
      <c r="E129" s="80"/>
      <c r="F129" s="82"/>
      <c r="G129" s="81"/>
      <c r="H129" s="81"/>
      <c r="I129" s="81"/>
      <c r="J129" s="81"/>
      <c r="K129" s="81"/>
      <c r="L129" s="3"/>
      <c r="M129" s="88"/>
      <c r="N129" s="88"/>
      <c r="O129" s="88"/>
      <c r="P129" s="88"/>
      <c r="Q129" s="88"/>
      <c r="R129" s="88"/>
      <c r="S129" s="88"/>
      <c r="T129" s="88"/>
      <c r="V129">
        <f t="shared" si="3"/>
        <v>-29</v>
      </c>
      <c r="X129" s="113">
        <f t="shared" si="4"/>
        <v>123.00061794484722</v>
      </c>
      <c r="Y129" s="97"/>
      <c r="Z129" s="97"/>
      <c r="AA129" s="97"/>
      <c r="AB129" s="97"/>
      <c r="AC129" s="97"/>
      <c r="AD129" s="97"/>
      <c r="AE129" s="97"/>
      <c r="AF129" s="97"/>
    </row>
    <row r="130" spans="1:32" ht="14">
      <c r="A130">
        <f t="shared" si="1"/>
        <v>-28</v>
      </c>
      <c r="B130" s="22">
        <v>52</v>
      </c>
      <c r="C130" s="27">
        <f t="shared" si="2"/>
        <v>126.0394347251612</v>
      </c>
      <c r="D130" s="80"/>
      <c r="E130" s="80"/>
      <c r="F130" s="82"/>
      <c r="G130" s="81"/>
      <c r="H130" s="81"/>
      <c r="I130" s="81"/>
      <c r="J130" s="81"/>
      <c r="K130" s="81"/>
      <c r="L130" s="3"/>
      <c r="M130" s="88"/>
      <c r="N130" s="88"/>
      <c r="O130" s="88"/>
      <c r="P130" s="88"/>
      <c r="Q130" s="88"/>
      <c r="R130" s="88"/>
      <c r="S130" s="88"/>
      <c r="T130" s="88"/>
      <c r="V130">
        <f t="shared" si="3"/>
        <v>-28</v>
      </c>
      <c r="X130" s="113">
        <f t="shared" si="4"/>
        <v>126.0394347251612</v>
      </c>
      <c r="Y130" s="97"/>
      <c r="Z130" s="97"/>
      <c r="AA130" s="97"/>
      <c r="AB130" s="97"/>
      <c r="AC130" s="97"/>
      <c r="AD130" s="97"/>
      <c r="AE130" s="97"/>
      <c r="AF130" s="97"/>
    </row>
    <row r="131" spans="1:32" ht="14">
      <c r="A131">
        <f t="shared" si="1"/>
        <v>-27</v>
      </c>
      <c r="B131" s="22">
        <v>53</v>
      </c>
      <c r="C131" s="27">
        <f t="shared" si="2"/>
        <v>129.03590105773682</v>
      </c>
      <c r="D131" s="80"/>
      <c r="E131" s="80"/>
      <c r="F131" s="82"/>
      <c r="G131" s="81"/>
      <c r="H131" s="81"/>
      <c r="I131" s="81"/>
      <c r="J131" s="81"/>
      <c r="K131" s="81"/>
      <c r="L131" s="3"/>
      <c r="M131" s="88"/>
      <c r="N131" s="88"/>
      <c r="O131" s="88"/>
      <c r="P131" s="88"/>
      <c r="Q131" s="88"/>
      <c r="R131" s="88"/>
      <c r="S131" s="88"/>
      <c r="T131" s="88"/>
      <c r="V131">
        <f t="shared" si="3"/>
        <v>-27</v>
      </c>
      <c r="X131" s="113">
        <f t="shared" si="4"/>
        <v>129.03590105773682</v>
      </c>
      <c r="Y131" s="97"/>
      <c r="Z131" s="97"/>
      <c r="AA131" s="97"/>
      <c r="AB131" s="97"/>
      <c r="AC131" s="97"/>
      <c r="AD131" s="97"/>
      <c r="AE131" s="97"/>
      <c r="AF131" s="97"/>
    </row>
    <row r="132" spans="1:32" ht="14">
      <c r="A132">
        <f t="shared" si="1"/>
        <v>-26</v>
      </c>
      <c r="B132" s="22">
        <v>54</v>
      </c>
      <c r="C132" s="27">
        <f t="shared" si="2"/>
        <v>131.98885628971937</v>
      </c>
      <c r="D132" s="80"/>
      <c r="E132" s="80"/>
      <c r="F132" s="82"/>
      <c r="G132" s="81"/>
      <c r="H132" s="81"/>
      <c r="I132" s="81"/>
      <c r="J132" s="81"/>
      <c r="K132" s="81"/>
      <c r="L132" s="3"/>
      <c r="M132" s="88"/>
      <c r="N132" s="88"/>
      <c r="O132" s="88"/>
      <c r="P132" s="88"/>
      <c r="Q132" s="88"/>
      <c r="R132" s="88"/>
      <c r="S132" s="88"/>
      <c r="T132" s="88"/>
      <c r="V132">
        <f t="shared" si="3"/>
        <v>-26</v>
      </c>
      <c r="X132" s="113">
        <f t="shared" si="4"/>
        <v>131.98885628971937</v>
      </c>
      <c r="Y132" s="97"/>
      <c r="Z132" s="97"/>
      <c r="AA132" s="97"/>
      <c r="AB132" s="97"/>
      <c r="AC132" s="97"/>
      <c r="AD132" s="97"/>
      <c r="AE132" s="97"/>
      <c r="AF132" s="97"/>
    </row>
    <row r="133" spans="1:32" ht="14">
      <c r="A133">
        <f t="shared" si="1"/>
        <v>-25</v>
      </c>
      <c r="B133" s="22">
        <v>55</v>
      </c>
      <c r="C133" s="27">
        <f t="shared" si="2"/>
        <v>134.89728429307098</v>
      </c>
      <c r="D133" s="80"/>
      <c r="E133" s="80"/>
      <c r="F133" s="82"/>
      <c r="G133" s="81"/>
      <c r="H133" s="81"/>
      <c r="I133" s="81"/>
      <c r="J133" s="81"/>
      <c r="K133" s="81"/>
      <c r="L133" s="3"/>
      <c r="M133" s="88"/>
      <c r="N133" s="88"/>
      <c r="O133" s="88"/>
      <c r="P133" s="88"/>
      <c r="Q133" s="88"/>
      <c r="R133" s="88"/>
      <c r="S133" s="88"/>
      <c r="T133" s="88"/>
      <c r="V133">
        <f t="shared" si="3"/>
        <v>-25</v>
      </c>
      <c r="X133" s="113">
        <f t="shared" si="4"/>
        <v>134.89728429307098</v>
      </c>
      <c r="Y133" s="97"/>
      <c r="Z133" s="97"/>
      <c r="AA133" s="97"/>
      <c r="AB133" s="97"/>
      <c r="AC133" s="97"/>
      <c r="AD133" s="97"/>
      <c r="AE133" s="97"/>
      <c r="AF133" s="97"/>
    </row>
    <row r="134" spans="1:32" ht="14">
      <c r="A134">
        <f t="shared" si="1"/>
        <v>-24</v>
      </c>
      <c r="B134" s="22">
        <v>56</v>
      </c>
      <c r="C134" s="27">
        <f t="shared" si="2"/>
        <v>137.76030537871881</v>
      </c>
      <c r="D134" s="80"/>
      <c r="E134" s="80"/>
      <c r="F134" s="82"/>
      <c r="G134" s="81"/>
      <c r="H134" s="81"/>
      <c r="I134" s="81"/>
      <c r="J134" s="81"/>
      <c r="K134" s="81"/>
      <c r="L134" s="3"/>
      <c r="M134" s="88"/>
      <c r="N134" s="88"/>
      <c r="O134" s="88"/>
      <c r="P134" s="88"/>
      <c r="Q134" s="88"/>
      <c r="R134" s="88"/>
      <c r="S134" s="88"/>
      <c r="T134" s="88"/>
      <c r="V134">
        <f t="shared" si="3"/>
        <v>-24</v>
      </c>
      <c r="X134" s="113">
        <f t="shared" si="4"/>
        <v>137.76030537871881</v>
      </c>
      <c r="Y134" s="97"/>
      <c r="Z134" s="97"/>
      <c r="AA134" s="97"/>
      <c r="AB134" s="97"/>
      <c r="AC134" s="97"/>
      <c r="AD134" s="97"/>
      <c r="AE134" s="97"/>
      <c r="AF134" s="97"/>
    </row>
    <row r="135" spans="1:32" ht="14">
      <c r="A135">
        <f t="shared" si="1"/>
        <v>-23</v>
      </c>
      <c r="B135" s="22">
        <v>57</v>
      </c>
      <c r="C135" s="27">
        <f t="shared" si="2"/>
        <v>140.57716844766176</v>
      </c>
      <c r="D135" s="80"/>
      <c r="E135" s="80"/>
      <c r="F135" s="82"/>
      <c r="G135" s="81"/>
      <c r="H135" s="81"/>
      <c r="I135" s="81"/>
      <c r="J135" s="81"/>
      <c r="K135" s="81"/>
      <c r="L135" s="3"/>
      <c r="M135" s="88"/>
      <c r="N135" s="88"/>
      <c r="O135" s="88"/>
      <c r="P135" s="88"/>
      <c r="Q135" s="88"/>
      <c r="R135" s="88"/>
      <c r="S135" s="88"/>
      <c r="T135" s="88"/>
      <c r="V135">
        <f t="shared" si="3"/>
        <v>-23</v>
      </c>
      <c r="X135" s="113">
        <f t="shared" si="4"/>
        <v>140.57716844766176</v>
      </c>
      <c r="Y135" s="97"/>
      <c r="Z135" s="97"/>
      <c r="AA135" s="97"/>
      <c r="AB135" s="97"/>
      <c r="AC135" s="97"/>
      <c r="AD135" s="97"/>
      <c r="AE135" s="97"/>
      <c r="AF135" s="97"/>
    </row>
    <row r="136" spans="1:32" ht="14">
      <c r="A136">
        <f t="shared" si="1"/>
        <v>-22</v>
      </c>
      <c r="B136" s="22">
        <v>58</v>
      </c>
      <c r="C136" s="27">
        <f t="shared" si="2"/>
        <v>143.34724339144259</v>
      </c>
      <c r="D136" s="80"/>
      <c r="E136" s="80"/>
      <c r="F136" s="82"/>
      <c r="G136" s="81"/>
      <c r="H136" s="81"/>
      <c r="I136" s="81"/>
      <c r="J136" s="81"/>
      <c r="K136" s="81"/>
      <c r="L136" s="3"/>
      <c r="M136" s="88"/>
      <c r="N136" s="88"/>
      <c r="O136" s="88"/>
      <c r="P136" s="88"/>
      <c r="Q136" s="88"/>
      <c r="R136" s="88"/>
      <c r="S136" s="88"/>
      <c r="T136" s="88"/>
      <c r="V136">
        <f t="shared" si="3"/>
        <v>-22</v>
      </c>
      <c r="X136" s="113">
        <f t="shared" si="4"/>
        <v>143.34724339144259</v>
      </c>
      <c r="Y136" s="97"/>
      <c r="Z136" s="97"/>
      <c r="AA136" s="97"/>
      <c r="AB136" s="97"/>
      <c r="AC136" s="97"/>
      <c r="AD136" s="97"/>
      <c r="AE136" s="97"/>
      <c r="AF136" s="97"/>
    </row>
    <row r="137" spans="1:32" ht="14">
      <c r="A137">
        <f t="shared" si="1"/>
        <v>-21</v>
      </c>
      <c r="B137" s="22">
        <v>59</v>
      </c>
      <c r="C137" s="27">
        <f t="shared" si="2"/>
        <v>146.07001375123471</v>
      </c>
      <c r="D137" s="80"/>
      <c r="E137" s="80"/>
      <c r="F137" s="82"/>
      <c r="G137" s="81"/>
      <c r="H137" s="81"/>
      <c r="I137" s="81"/>
      <c r="J137" s="81"/>
      <c r="K137" s="81"/>
      <c r="L137" s="3"/>
      <c r="M137" s="88"/>
      <c r="N137" s="88"/>
      <c r="O137" s="88"/>
      <c r="P137" s="88"/>
      <c r="Q137" s="88"/>
      <c r="R137" s="88"/>
      <c r="S137" s="88"/>
      <c r="T137" s="88"/>
      <c r="V137">
        <f t="shared" si="3"/>
        <v>-21</v>
      </c>
      <c r="X137" s="113">
        <f t="shared" si="4"/>
        <v>146.07001375123471</v>
      </c>
      <c r="Y137" s="97"/>
      <c r="Z137" s="97"/>
      <c r="AA137" s="97"/>
      <c r="AB137" s="97"/>
      <c r="AC137" s="97"/>
      <c r="AD137" s="97"/>
      <c r="AE137" s="97"/>
      <c r="AF137" s="97"/>
    </row>
    <row r="138" spans="1:32" ht="14">
      <c r="A138">
        <f t="shared" si="1"/>
        <v>-20</v>
      </c>
      <c r="B138" s="22">
        <v>60</v>
      </c>
      <c r="C138" s="27">
        <f t="shared" si="2"/>
        <v>148.74506964203445</v>
      </c>
      <c r="D138" s="80"/>
      <c r="E138" s="80"/>
      <c r="F138" s="82"/>
      <c r="G138" s="81"/>
      <c r="H138" s="81"/>
      <c r="I138" s="81"/>
      <c r="J138" s="81"/>
      <c r="K138" s="81"/>
      <c r="L138" s="3"/>
      <c r="M138" s="88"/>
      <c r="N138" s="88"/>
      <c r="O138" s="88"/>
      <c r="P138" s="88"/>
      <c r="Q138" s="88"/>
      <c r="R138" s="88"/>
      <c r="S138" s="88"/>
      <c r="T138" s="88"/>
      <c r="V138">
        <f t="shared" si="3"/>
        <v>-20</v>
      </c>
      <c r="X138" s="113">
        <f t="shared" si="4"/>
        <v>148.74506964203445</v>
      </c>
      <c r="Y138" s="97"/>
      <c r="Z138" s="97"/>
      <c r="AA138" s="97"/>
      <c r="AB138" s="97"/>
      <c r="AC138" s="97"/>
      <c r="AD138" s="97"/>
      <c r="AE138" s="97"/>
      <c r="AF138" s="97"/>
    </row>
    <row r="139" spans="1:32" ht="14">
      <c r="A139">
        <f t="shared" si="1"/>
        <v>-19</v>
      </c>
      <c r="B139" s="22">
        <v>61</v>
      </c>
      <c r="C139" s="27">
        <f t="shared" si="2"/>
        <v>151.37210094604612</v>
      </c>
      <c r="D139" s="80"/>
      <c r="E139" s="80"/>
      <c r="F139" s="82"/>
      <c r="G139" s="81"/>
      <c r="H139" s="81"/>
      <c r="I139" s="81"/>
      <c r="J139" s="81"/>
      <c r="K139" s="81"/>
      <c r="L139" s="3"/>
      <c r="M139" s="88"/>
      <c r="N139" s="88"/>
      <c r="O139" s="88"/>
      <c r="P139" s="88"/>
      <c r="Q139" s="88"/>
      <c r="R139" s="88"/>
      <c r="S139" s="88"/>
      <c r="T139" s="88"/>
      <c r="V139">
        <f t="shared" si="3"/>
        <v>-19</v>
      </c>
      <c r="X139" s="113">
        <f t="shared" si="4"/>
        <v>151.37210094604612</v>
      </c>
      <c r="Y139" s="97"/>
      <c r="Z139" s="97"/>
      <c r="AA139" s="97"/>
      <c r="AB139" s="97"/>
      <c r="AC139" s="97"/>
      <c r="AD139" s="97"/>
      <c r="AE139" s="97"/>
      <c r="AF139" s="97"/>
    </row>
    <row r="140" spans="1:32" ht="14">
      <c r="A140">
        <f t="shared" si="1"/>
        <v>-18</v>
      </c>
      <c r="B140" s="22">
        <v>62</v>
      </c>
      <c r="C140" s="27">
        <f t="shared" si="2"/>
        <v>153.95089077726772</v>
      </c>
      <c r="D140" s="80"/>
      <c r="E140" s="80"/>
      <c r="F140" s="82"/>
      <c r="G140" s="81"/>
      <c r="H140" s="81"/>
      <c r="I140" s="81"/>
      <c r="J140" s="81"/>
      <c r="K140" s="81"/>
      <c r="L140" s="3"/>
      <c r="M140" s="88"/>
      <c r="N140" s="88"/>
      <c r="O140" s="88"/>
      <c r="P140" s="88"/>
      <c r="Q140" s="88"/>
      <c r="R140" s="88"/>
      <c r="S140" s="88"/>
      <c r="T140" s="88"/>
      <c r="V140">
        <f t="shared" si="3"/>
        <v>-18</v>
      </c>
      <c r="X140" s="113">
        <f t="shared" si="4"/>
        <v>153.95089077726772</v>
      </c>
      <c r="Y140" s="97"/>
      <c r="Z140" s="97"/>
      <c r="AA140" s="97"/>
      <c r="AB140" s="97"/>
      <c r="AC140" s="97"/>
      <c r="AD140" s="97"/>
      <c r="AE140" s="97"/>
      <c r="AF140" s="97"/>
    </row>
    <row r="141" spans="1:32" ht="14">
      <c r="A141">
        <f t="shared" si="1"/>
        <v>-17</v>
      </c>
      <c r="B141" s="22">
        <v>63</v>
      </c>
      <c r="C141" s="27">
        <f t="shared" si="2"/>
        <v>156.4813092174835</v>
      </c>
      <c r="D141" s="80"/>
      <c r="E141" s="80"/>
      <c r="F141" s="82"/>
      <c r="G141" s="81"/>
      <c r="H141" s="81"/>
      <c r="I141" s="81"/>
      <c r="J141" s="81"/>
      <c r="K141" s="81"/>
      <c r="L141" s="3"/>
      <c r="M141" s="88"/>
      <c r="N141" s="88"/>
      <c r="O141" s="88"/>
      <c r="P141" s="88"/>
      <c r="Q141" s="88"/>
      <c r="R141" s="88"/>
      <c r="S141" s="88"/>
      <c r="T141" s="88"/>
      <c r="V141">
        <f t="shared" si="3"/>
        <v>-17</v>
      </c>
      <c r="X141" s="113">
        <f t="shared" si="4"/>
        <v>156.4813092174835</v>
      </c>
      <c r="Y141" s="97"/>
      <c r="Z141" s="97"/>
      <c r="AA141" s="97"/>
      <c r="AB141" s="97"/>
      <c r="AC141" s="97"/>
      <c r="AD141" s="97"/>
      <c r="AE141" s="97"/>
      <c r="AF141" s="97"/>
    </row>
    <row r="142" spans="1:32" ht="14">
      <c r="A142">
        <f t="shared" ref="A142:A156" si="5">A143-1</f>
        <v>-16</v>
      </c>
      <c r="B142" s="22">
        <v>64</v>
      </c>
      <c r="C142" s="27">
        <f t="shared" ref="C142:C205" si="6">B$8*(1-EXP(-B$9*$B142))^3</f>
        <v>158.96330732232784</v>
      </c>
      <c r="D142" s="80"/>
      <c r="E142" s="80"/>
      <c r="F142" s="82"/>
      <c r="G142" s="81"/>
      <c r="H142" s="81"/>
      <c r="I142" s="81"/>
      <c r="J142" s="81"/>
      <c r="K142" s="81"/>
      <c r="L142" s="3"/>
      <c r="M142" s="88"/>
      <c r="N142" s="88"/>
      <c r="O142" s="88"/>
      <c r="P142" s="88"/>
      <c r="Q142" s="88"/>
      <c r="R142" s="88"/>
      <c r="S142" s="88"/>
      <c r="T142" s="88"/>
      <c r="V142">
        <f t="shared" ref="V142:V205" si="7">A142</f>
        <v>-16</v>
      </c>
      <c r="X142" s="113">
        <f t="shared" ref="X142:X205" si="8">C142</f>
        <v>158.96330732232784</v>
      </c>
      <c r="Y142" s="97"/>
      <c r="Z142" s="97"/>
      <c r="AA142" s="97"/>
      <c r="AB142" s="97"/>
      <c r="AC142" s="97"/>
      <c r="AD142" s="97"/>
      <c r="AE142" s="97"/>
      <c r="AF142" s="97"/>
    </row>
    <row r="143" spans="1:32" ht="14">
      <c r="A143">
        <f t="shared" si="5"/>
        <v>-15</v>
      </c>
      <c r="B143" s="22">
        <v>65</v>
      </c>
      <c r="C143" s="27">
        <f t="shared" si="6"/>
        <v>161.39691139476818</v>
      </c>
      <c r="D143" s="80"/>
      <c r="E143" s="80"/>
      <c r="F143" s="82"/>
      <c r="G143" s="81"/>
      <c r="H143" s="81"/>
      <c r="I143" s="81"/>
      <c r="J143" s="81"/>
      <c r="K143" s="81"/>
      <c r="L143" s="3"/>
      <c r="M143" s="88"/>
      <c r="N143" s="88"/>
      <c r="O143" s="88"/>
      <c r="P143" s="88"/>
      <c r="Q143" s="88"/>
      <c r="R143" s="88"/>
      <c r="S143" s="88"/>
      <c r="T143" s="88"/>
      <c r="V143">
        <f t="shared" si="7"/>
        <v>-15</v>
      </c>
      <c r="X143" s="113">
        <f t="shared" si="8"/>
        <v>161.39691139476818</v>
      </c>
      <c r="Y143" s="97"/>
      <c r="Z143" s="97"/>
      <c r="AA143" s="97"/>
      <c r="AB143" s="97"/>
      <c r="AC143" s="97"/>
      <c r="AD143" s="97"/>
      <c r="AE143" s="97"/>
      <c r="AF143" s="97"/>
    </row>
    <row r="144" spans="1:32" ht="14">
      <c r="A144">
        <f t="shared" si="5"/>
        <v>-14</v>
      </c>
      <c r="B144" s="22">
        <v>66</v>
      </c>
      <c r="C144" s="27">
        <f t="shared" si="6"/>
        <v>163.78221752223573</v>
      </c>
      <c r="D144" s="80"/>
      <c r="E144" s="80"/>
      <c r="F144" s="82"/>
      <c r="G144" s="81"/>
      <c r="H144" s="81"/>
      <c r="I144" s="81"/>
      <c r="J144" s="81"/>
      <c r="K144" s="81"/>
      <c r="L144" s="3"/>
      <c r="M144" s="88"/>
      <c r="N144" s="88"/>
      <c r="O144" s="88"/>
      <c r="P144" s="88"/>
      <c r="Q144" s="88"/>
      <c r="R144" s="88"/>
      <c r="S144" s="88"/>
      <c r="T144" s="88"/>
      <c r="V144">
        <f t="shared" si="7"/>
        <v>-14</v>
      </c>
      <c r="X144" s="113">
        <f t="shared" si="8"/>
        <v>163.78221752223573</v>
      </c>
      <c r="Y144" s="97"/>
      <c r="Z144" s="97"/>
      <c r="AA144" s="97"/>
      <c r="AB144" s="97"/>
      <c r="AC144" s="97"/>
      <c r="AD144" s="97"/>
      <c r="AE144" s="97"/>
      <c r="AF144" s="97"/>
    </row>
    <row r="145" spans="1:33" ht="14">
      <c r="A145">
        <f t="shared" si="5"/>
        <v>-13</v>
      </c>
      <c r="B145" s="22">
        <v>67</v>
      </c>
      <c r="C145" s="27">
        <f t="shared" si="6"/>
        <v>166.11938637269762</v>
      </c>
      <c r="D145" s="80"/>
      <c r="E145" s="80"/>
      <c r="F145" s="82"/>
      <c r="G145" s="81"/>
      <c r="H145" s="81"/>
      <c r="I145" s="81"/>
      <c r="J145" s="81"/>
      <c r="K145" s="81"/>
      <c r="L145" s="3"/>
      <c r="M145" s="88"/>
      <c r="N145" s="88"/>
      <c r="O145" s="88"/>
      <c r="P145" s="88"/>
      <c r="Q145" s="88"/>
      <c r="R145" s="88"/>
      <c r="S145" s="88"/>
      <c r="T145" s="88"/>
      <c r="V145">
        <f t="shared" si="7"/>
        <v>-13</v>
      </c>
      <c r="X145" s="113">
        <f t="shared" si="8"/>
        <v>166.11938637269762</v>
      </c>
      <c r="Y145" s="97"/>
      <c r="Z145" s="97"/>
      <c r="AA145" s="97"/>
      <c r="AB145" s="97"/>
      <c r="AC145" s="97"/>
      <c r="AD145" s="97"/>
      <c r="AE145" s="97"/>
      <c r="AF145" s="97"/>
    </row>
    <row r="146" spans="1:33" ht="14">
      <c r="A146">
        <f t="shared" si="5"/>
        <v>-12</v>
      </c>
      <c r="B146" s="22">
        <v>68</v>
      </c>
      <c r="C146" s="27">
        <f t="shared" si="6"/>
        <v>168.40863824418489</v>
      </c>
      <c r="D146" s="80"/>
      <c r="E146" s="80"/>
      <c r="F146" s="82"/>
      <c r="G146" s="81"/>
      <c r="H146" s="81"/>
      <c r="I146" s="81"/>
      <c r="J146" s="81"/>
      <c r="K146" s="81"/>
      <c r="L146" s="3"/>
      <c r="M146" s="88"/>
      <c r="N146" s="88"/>
      <c r="O146" s="88"/>
      <c r="P146" s="88"/>
      <c r="Q146" s="88"/>
      <c r="R146" s="88"/>
      <c r="S146" s="88"/>
      <c r="T146" s="88"/>
      <c r="V146">
        <f t="shared" si="7"/>
        <v>-12</v>
      </c>
      <c r="X146" s="113">
        <f t="shared" si="8"/>
        <v>168.40863824418489</v>
      </c>
      <c r="Y146" s="97"/>
      <c r="Z146" s="97"/>
      <c r="AA146" s="97"/>
      <c r="AB146" s="97"/>
      <c r="AC146" s="97"/>
      <c r="AD146" s="97"/>
      <c r="AE146" s="97"/>
      <c r="AF146" s="97"/>
    </row>
    <row r="147" spans="1:33" ht="14">
      <c r="A147">
        <f t="shared" si="5"/>
        <v>-11</v>
      </c>
      <c r="B147" s="22">
        <v>69</v>
      </c>
      <c r="C147" s="27">
        <f t="shared" si="6"/>
        <v>170.65024836164835</v>
      </c>
      <c r="D147" s="80"/>
      <c r="E147" s="80"/>
      <c r="F147" s="82"/>
      <c r="G147" s="81"/>
      <c r="H147" s="81"/>
      <c r="I147" s="81"/>
      <c r="J147" s="81"/>
      <c r="K147" s="81"/>
      <c r="L147" s="3"/>
      <c r="M147" s="88"/>
      <c r="N147" s="88"/>
      <c r="O147" s="88"/>
      <c r="P147" s="88"/>
      <c r="Q147" s="88"/>
      <c r="R147" s="88"/>
      <c r="S147" s="88"/>
      <c r="T147" s="88"/>
      <c r="V147">
        <f t="shared" si="7"/>
        <v>-11</v>
      </c>
      <c r="X147" s="113">
        <f t="shared" si="8"/>
        <v>170.65024836164835</v>
      </c>
      <c r="Y147" s="97"/>
      <c r="Z147" s="97"/>
      <c r="AA147" s="97"/>
      <c r="AB147" s="97"/>
      <c r="AC147" s="97"/>
      <c r="AD147" s="97"/>
      <c r="AE147" s="97"/>
      <c r="AF147" s="97"/>
    </row>
    <row r="148" spans="1:33" ht="14">
      <c r="A148">
        <f t="shared" si="5"/>
        <v>-10</v>
      </c>
      <c r="B148" s="22">
        <v>70</v>
      </c>
      <c r="C148" s="27">
        <f t="shared" si="6"/>
        <v>172.84454241450456</v>
      </c>
      <c r="D148" s="80"/>
      <c r="E148" s="80"/>
      <c r="F148" s="82"/>
      <c r="G148" s="81"/>
      <c r="H148" s="81"/>
      <c r="I148" s="81"/>
      <c r="J148" s="81"/>
      <c r="K148" s="81"/>
      <c r="L148" s="3"/>
      <c r="M148" s="88"/>
      <c r="N148" s="88"/>
      <c r="O148" s="88"/>
      <c r="P148" s="88"/>
      <c r="Q148" s="88"/>
      <c r="R148" s="88"/>
      <c r="S148" s="88"/>
      <c r="T148" s="88"/>
      <c r="V148">
        <f t="shared" si="7"/>
        <v>-10</v>
      </c>
      <c r="X148" s="113">
        <f t="shared" si="8"/>
        <v>172.84454241450456</v>
      </c>
      <c r="Y148" s="97"/>
      <c r="Z148" s="97"/>
      <c r="AA148" s="97"/>
      <c r="AB148" s="97"/>
      <c r="AC148" s="97"/>
      <c r="AD148" s="97"/>
      <c r="AE148" s="97"/>
      <c r="AF148" s="97"/>
    </row>
    <row r="149" spans="1:33" ht="14">
      <c r="A149">
        <f t="shared" si="5"/>
        <v>-9</v>
      </c>
      <c r="B149" s="22">
        <v>71</v>
      </c>
      <c r="C149" s="27">
        <f t="shared" si="6"/>
        <v>174.9918923278212</v>
      </c>
      <c r="D149" s="80"/>
      <c r="E149" s="80"/>
      <c r="F149" s="82"/>
      <c r="G149" s="81"/>
      <c r="H149" s="81"/>
      <c r="I149" s="81"/>
      <c r="J149" s="81"/>
      <c r="K149" s="81"/>
      <c r="L149" s="3"/>
      <c r="M149" s="88"/>
      <c r="N149" s="88"/>
      <c r="O149" s="88"/>
      <c r="P149" s="88"/>
      <c r="Q149" s="88"/>
      <c r="R149" s="88"/>
      <c r="S149" s="88"/>
      <c r="T149" s="88"/>
      <c r="V149">
        <f t="shared" si="7"/>
        <v>-9</v>
      </c>
      <c r="X149" s="113">
        <f t="shared" si="8"/>
        <v>174.9918923278212</v>
      </c>
      <c r="Y149" s="97"/>
      <c r="Z149" s="97"/>
      <c r="AA149" s="97"/>
      <c r="AB149" s="97"/>
      <c r="AC149" s="97"/>
      <c r="AD149" s="97"/>
      <c r="AE149" s="97"/>
      <c r="AF149" s="97"/>
    </row>
    <row r="150" spans="1:33" ht="14">
      <c r="A150">
        <f t="shared" si="5"/>
        <v>-8</v>
      </c>
      <c r="B150" s="22">
        <v>72</v>
      </c>
      <c r="C150" s="27">
        <f t="shared" si="6"/>
        <v>177.092712259786</v>
      </c>
      <c r="D150" s="80"/>
      <c r="E150" s="80"/>
      <c r="F150" s="82"/>
      <c r="G150" s="81"/>
      <c r="H150" s="81"/>
      <c r="I150" s="81"/>
      <c r="J150" s="81"/>
      <c r="K150" s="81"/>
      <c r="L150" s="3"/>
      <c r="M150" s="88"/>
      <c r="N150" s="88"/>
      <c r="O150" s="88"/>
      <c r="P150" s="88"/>
      <c r="Q150" s="88"/>
      <c r="R150" s="88"/>
      <c r="S150" s="88"/>
      <c r="T150" s="88"/>
      <c r="V150">
        <f t="shared" si="7"/>
        <v>-8</v>
      </c>
      <c r="X150" s="113">
        <f t="shared" si="8"/>
        <v>177.092712259786</v>
      </c>
      <c r="Y150" s="97"/>
      <c r="Z150" s="97"/>
      <c r="AA150" s="97"/>
      <c r="AB150" s="97"/>
      <c r="AC150" s="97"/>
      <c r="AD150" s="97"/>
      <c r="AE150" s="97"/>
      <c r="AF150" s="97"/>
    </row>
    <row r="151" spans="1:33" ht="14">
      <c r="A151">
        <f t="shared" si="5"/>
        <v>-7</v>
      </c>
      <c r="B151" s="22">
        <v>73</v>
      </c>
      <c r="C151" s="27">
        <f t="shared" si="6"/>
        <v>179.14745481787176</v>
      </c>
      <c r="D151" s="80"/>
      <c r="E151" s="80"/>
      <c r="F151" s="82"/>
      <c r="G151" s="81"/>
      <c r="H151" s="81"/>
      <c r="I151" s="81"/>
      <c r="J151" s="81"/>
      <c r="K151" s="81"/>
      <c r="L151" s="3"/>
      <c r="M151" s="88"/>
      <c r="N151" s="88"/>
      <c r="O151" s="88"/>
      <c r="P151" s="88"/>
      <c r="Q151" s="88"/>
      <c r="R151" s="88"/>
      <c r="S151" s="88"/>
      <c r="T151" s="88"/>
      <c r="V151">
        <f t="shared" si="7"/>
        <v>-7</v>
      </c>
      <c r="X151" s="113">
        <f t="shared" si="8"/>
        <v>179.14745481787176</v>
      </c>
      <c r="Y151" s="97"/>
      <c r="Z151" s="97"/>
      <c r="AA151" s="97"/>
      <c r="AB151" s="97"/>
      <c r="AC151" s="97"/>
      <c r="AD151" s="97"/>
      <c r="AE151" s="97"/>
      <c r="AF151" s="97"/>
    </row>
    <row r="152" spans="1:33" ht="14">
      <c r="A152">
        <f t="shared" si="5"/>
        <v>-6</v>
      </c>
      <c r="B152" s="22">
        <v>74</v>
      </c>
      <c r="C152" s="27">
        <f t="shared" si="6"/>
        <v>181.15660748595889</v>
      </c>
      <c r="D152" s="80"/>
      <c r="E152" s="80"/>
      <c r="F152" s="82"/>
      <c r="G152" s="81"/>
      <c r="H152" s="81"/>
      <c r="I152" s="81"/>
      <c r="J152" s="81"/>
      <c r="K152" s="81"/>
      <c r="L152" s="3"/>
      <c r="M152" s="88"/>
      <c r="N152" s="88"/>
      <c r="O152" s="88"/>
      <c r="P152" s="88"/>
      <c r="Q152" s="88"/>
      <c r="R152" s="88"/>
      <c r="S152" s="88"/>
      <c r="T152" s="88"/>
      <c r="V152">
        <f t="shared" si="7"/>
        <v>-6</v>
      </c>
      <c r="X152" s="113">
        <f t="shared" si="8"/>
        <v>181.15660748595889</v>
      </c>
      <c r="Y152" s="97"/>
      <c r="Z152" s="97"/>
      <c r="AA152" s="97"/>
      <c r="AB152" s="97"/>
      <c r="AC152" s="97"/>
      <c r="AD152" s="97"/>
      <c r="AE152" s="97"/>
      <c r="AF152" s="97"/>
    </row>
    <row r="153" spans="1:33" ht="14">
      <c r="A153">
        <f t="shared" si="5"/>
        <v>-5</v>
      </c>
      <c r="B153" s="22">
        <v>75</v>
      </c>
      <c r="C153" s="27">
        <f t="shared" si="6"/>
        <v>183.12068925458482</v>
      </c>
      <c r="D153" s="80"/>
      <c r="E153" s="80"/>
      <c r="F153" s="82"/>
      <c r="G153" s="81"/>
      <c r="H153" s="81"/>
      <c r="I153" s="81"/>
      <c r="J153" s="81"/>
      <c r="K153" s="81"/>
      <c r="L153" s="3"/>
      <c r="M153" s="88"/>
      <c r="N153" s="88"/>
      <c r="O153" s="88"/>
      <c r="P153" s="88"/>
      <c r="Q153" s="88"/>
      <c r="R153" s="88"/>
      <c r="S153" s="88"/>
      <c r="T153" s="88"/>
      <c r="V153">
        <f t="shared" si="7"/>
        <v>-5</v>
      </c>
      <c r="X153" s="113">
        <f t="shared" si="8"/>
        <v>183.12068925458482</v>
      </c>
      <c r="Y153" s="97"/>
      <c r="Z153" s="97"/>
      <c r="AA153" s="97"/>
      <c r="AB153" s="97"/>
      <c r="AC153" s="97"/>
      <c r="AD153" s="97"/>
      <c r="AE153" s="97"/>
      <c r="AF153" s="97"/>
    </row>
    <row r="154" spans="1:33" ht="14">
      <c r="A154">
        <f t="shared" si="5"/>
        <v>-4</v>
      </c>
      <c r="B154" s="22">
        <v>76</v>
      </c>
      <c r="C154" s="27">
        <f t="shared" si="6"/>
        <v>185.04024744645591</v>
      </c>
      <c r="D154" s="80"/>
      <c r="E154" s="80"/>
      <c r="F154" s="82"/>
      <c r="G154" s="81"/>
      <c r="H154" s="81"/>
      <c r="I154" s="81"/>
      <c r="J154" s="81"/>
      <c r="K154" s="81"/>
      <c r="L154" s="3"/>
      <c r="M154" s="88"/>
      <c r="N154" s="88"/>
      <c r="O154" s="88"/>
      <c r="P154" s="88"/>
      <c r="Q154" s="88"/>
      <c r="R154" s="88"/>
      <c r="S154" s="88"/>
      <c r="T154" s="88"/>
      <c r="V154">
        <f t="shared" si="7"/>
        <v>-4</v>
      </c>
      <c r="X154" s="113">
        <f t="shared" si="8"/>
        <v>185.04024744645591</v>
      </c>
      <c r="Y154" s="97"/>
      <c r="Z154" s="97"/>
      <c r="AA154" s="97"/>
      <c r="AB154" s="97"/>
      <c r="AC154" s="97"/>
      <c r="AD154" s="97"/>
      <c r="AE154" s="97"/>
      <c r="AF154" s="97"/>
    </row>
    <row r="155" spans="1:33" ht="14">
      <c r="A155">
        <f t="shared" si="5"/>
        <v>-3</v>
      </c>
      <c r="B155" s="22">
        <v>77</v>
      </c>
      <c r="C155" s="27">
        <f t="shared" si="6"/>
        <v>186.91585472936842</v>
      </c>
      <c r="D155" s="80"/>
      <c r="E155" s="80"/>
      <c r="F155" s="82"/>
      <c r="G155" s="81"/>
      <c r="H155" s="81"/>
      <c r="I155" s="81"/>
      <c r="J155" s="81"/>
      <c r="K155" s="81"/>
      <c r="L155" s="3"/>
      <c r="M155" s="88"/>
      <c r="N155" s="88"/>
      <c r="O155" s="88"/>
      <c r="P155" s="88"/>
      <c r="Q155" s="88"/>
      <c r="R155" s="88"/>
      <c r="S155" s="88"/>
      <c r="T155" s="88"/>
      <c r="V155">
        <f t="shared" si="7"/>
        <v>-3</v>
      </c>
      <c r="X155" s="113">
        <f t="shared" si="8"/>
        <v>186.91585472936842</v>
      </c>
      <c r="Y155" s="97"/>
      <c r="Z155" s="97"/>
      <c r="AA155" s="97"/>
      <c r="AB155" s="97"/>
      <c r="AC155" s="97"/>
      <c r="AD155" s="97"/>
      <c r="AE155" s="97"/>
      <c r="AF155" s="97"/>
    </row>
    <row r="156" spans="1:33" ht="14">
      <c r="A156">
        <f t="shared" si="5"/>
        <v>-2</v>
      </c>
      <c r="B156" s="22">
        <v>78</v>
      </c>
      <c r="C156" s="27">
        <f t="shared" si="6"/>
        <v>188.74810630873807</v>
      </c>
      <c r="D156" s="80"/>
      <c r="E156" s="80"/>
      <c r="F156" s="82"/>
      <c r="G156" s="81"/>
      <c r="H156" s="81"/>
      <c r="I156" s="81"/>
      <c r="J156" s="81"/>
      <c r="K156" s="81"/>
      <c r="L156" s="3"/>
      <c r="M156" s="88"/>
      <c r="N156" s="88"/>
      <c r="O156" s="88"/>
      <c r="P156" s="88"/>
      <c r="Q156" s="88"/>
      <c r="R156" s="88"/>
      <c r="S156" s="88"/>
      <c r="T156" s="88"/>
      <c r="V156">
        <f t="shared" si="7"/>
        <v>-2</v>
      </c>
      <c r="X156" s="113">
        <f t="shared" si="8"/>
        <v>188.74810630873807</v>
      </c>
      <c r="Y156" s="97"/>
      <c r="Z156" s="97"/>
      <c r="AA156" s="97"/>
      <c r="AB156" s="97"/>
      <c r="AC156" s="97"/>
      <c r="AD156" s="97"/>
      <c r="AE156" s="97"/>
      <c r="AF156" s="97"/>
    </row>
    <row r="157" spans="1:33" ht="14">
      <c r="A157">
        <f>A158-1</f>
        <v>-1</v>
      </c>
      <c r="B157" s="22">
        <v>79</v>
      </c>
      <c r="C157" s="27">
        <f t="shared" si="6"/>
        <v>190.53761729202773</v>
      </c>
      <c r="D157" s="80"/>
      <c r="E157" s="80"/>
      <c r="F157" s="82"/>
      <c r="G157" s="81"/>
      <c r="H157" s="81"/>
      <c r="I157" s="81"/>
      <c r="J157" s="81"/>
      <c r="K157" s="81"/>
      <c r="L157" s="3"/>
      <c r="M157" s="88"/>
      <c r="N157" s="88"/>
      <c r="O157" s="88"/>
      <c r="P157" s="88"/>
      <c r="Q157" s="88"/>
      <c r="R157" s="88"/>
      <c r="S157" s="88"/>
      <c r="T157" s="88"/>
      <c r="V157">
        <f t="shared" si="7"/>
        <v>-1</v>
      </c>
      <c r="X157" s="113">
        <f t="shared" si="8"/>
        <v>190.53761729202773</v>
      </c>
      <c r="Y157" s="97"/>
      <c r="Z157" s="97"/>
      <c r="AA157" s="97"/>
      <c r="AB157" s="97"/>
      <c r="AC157" s="97"/>
      <c r="AD157" s="97"/>
      <c r="AE157" s="97"/>
      <c r="AF157" s="97"/>
    </row>
    <row r="158" spans="1:33" ht="14">
      <c r="A158">
        <v>0</v>
      </c>
      <c r="B158" s="22">
        <v>80</v>
      </c>
      <c r="C158" s="27">
        <f t="shared" si="6"/>
        <v>192.28502021747596</v>
      </c>
      <c r="D158" s="83">
        <f>C$158*(0.4*D$14)*('Product half-life and C flows'!B19/100)</f>
        <v>19.228502021747598</v>
      </c>
      <c r="E158" s="83">
        <f t="shared" ref="E158:E189" si="9">C$8*(1-EXP(-C$9*$B78))^3</f>
        <v>0</v>
      </c>
      <c r="F158" s="84">
        <f>(C$158*((0.4*B$14))-(C$158*0.03))</f>
        <v>51.916955458718519</v>
      </c>
      <c r="G158" s="83">
        <f>(C$158*((0.6*B$15)))</f>
        <v>27.689042911316537</v>
      </c>
      <c r="H158" s="83">
        <f>C$158*(0.6*C$15)*('Product half-life and C flows'!L19/100)</f>
        <v>86.528259097864179</v>
      </c>
      <c r="I158" s="83">
        <f>C$158*0.6*('Product half-life and C flows'!N19/100)</f>
        <v>0</v>
      </c>
      <c r="J158" s="83">
        <f>C$158*0.6*('Product half-life and C flows'!P19/100)</f>
        <v>0</v>
      </c>
      <c r="K158" s="83">
        <f>(H158*K$43)</f>
        <v>49.321107685782579</v>
      </c>
      <c r="L158" s="3"/>
      <c r="M158" s="88"/>
      <c r="N158" s="88"/>
      <c r="O158" s="88"/>
      <c r="P158" s="88"/>
      <c r="Q158" s="88"/>
      <c r="R158" s="88"/>
      <c r="S158" s="88"/>
      <c r="T158" s="88"/>
      <c r="V158">
        <f t="shared" si="7"/>
        <v>0</v>
      </c>
      <c r="W158" s="3">
        <f>D$8*(1-EXP(-D$9*$B78))^3</f>
        <v>0</v>
      </c>
      <c r="X158" s="113">
        <f t="shared" si="8"/>
        <v>192.28502021747596</v>
      </c>
      <c r="Y158" s="98">
        <f t="shared" ref="Y158:Y189" si="10">D158+M158</f>
        <v>19.228502021747598</v>
      </c>
      <c r="Z158" s="98">
        <f t="shared" ref="Z158:Z189" si="11">E158+N158</f>
        <v>0</v>
      </c>
      <c r="AA158" s="98">
        <f t="shared" ref="AA158:AA189" si="12">F158+O158</f>
        <v>51.916955458718519</v>
      </c>
      <c r="AB158" s="98">
        <f t="shared" ref="AB158:AB189" si="13">G158+P158</f>
        <v>27.689042911316537</v>
      </c>
      <c r="AC158" s="98">
        <f t="shared" ref="AC158:AC189" si="14">H158+Q158</f>
        <v>86.528259097864179</v>
      </c>
      <c r="AD158" s="98">
        <f t="shared" ref="AD158:AD189" si="15">I158+R158</f>
        <v>0</v>
      </c>
      <c r="AE158" s="98">
        <f t="shared" ref="AE158:AE189" si="16">J158+S158</f>
        <v>0</v>
      </c>
      <c r="AF158" s="98">
        <f t="shared" ref="AF158:AF189" si="17">K158+T158</f>
        <v>49.321107685782579</v>
      </c>
      <c r="AG158" s="3">
        <f t="shared" ref="AG158:AG189" si="18">SUM(Z158:AE158)</f>
        <v>166.13425746789923</v>
      </c>
    </row>
    <row r="159" spans="1:33" ht="14">
      <c r="A159">
        <f>A158+1</f>
        <v>1</v>
      </c>
      <c r="B159" s="22">
        <v>81</v>
      </c>
      <c r="C159" s="27">
        <f t="shared" si="6"/>
        <v>193.9909627396743</v>
      </c>
      <c r="D159" s="83">
        <f>C$158*(0.4*D$14)*('Product half-life and C flows'!B20/100)</f>
        <v>18.573508653610848</v>
      </c>
      <c r="E159" s="83">
        <f t="shared" si="9"/>
        <v>2.3299439689354041E-2</v>
      </c>
      <c r="F159" s="83">
        <f>F158</f>
        <v>51.916955458718519</v>
      </c>
      <c r="G159" s="83">
        <f>G158</f>
        <v>27.689042911316537</v>
      </c>
      <c r="H159" s="83">
        <f>C$158*(0.6*C$15)*('Product half-life and C flows'!L20/100)</f>
        <v>85.205653279399783</v>
      </c>
      <c r="I159" s="83">
        <f>C$158*0.6*('Product half-life and C flows'!N20/100)</f>
        <v>0.88261894952191289</v>
      </c>
      <c r="J159" s="83">
        <f>C$158*0.6*('Product half-life and C flows'!P20/100)</f>
        <v>0.44086860615480167</v>
      </c>
      <c r="K159" s="83">
        <f>K158</f>
        <v>49.321107685782579</v>
      </c>
      <c r="L159" s="3"/>
      <c r="M159" s="88"/>
      <c r="N159" s="88"/>
      <c r="O159" s="88"/>
      <c r="P159" s="88"/>
      <c r="Q159" s="88"/>
      <c r="R159" s="88"/>
      <c r="S159" s="88"/>
      <c r="T159" s="88"/>
      <c r="V159">
        <f t="shared" si="7"/>
        <v>1</v>
      </c>
      <c r="W159" s="3">
        <f t="shared" ref="W159:W222" si="19">D$8*(1-EXP(-D$9*$B79))^3</f>
        <v>4.5413628458847548E-2</v>
      </c>
      <c r="X159" s="113">
        <f t="shared" si="8"/>
        <v>193.9909627396743</v>
      </c>
      <c r="Y159" s="98">
        <f t="shared" si="10"/>
        <v>18.573508653610848</v>
      </c>
      <c r="Z159" s="98">
        <f t="shared" si="11"/>
        <v>2.3299439689354041E-2</v>
      </c>
      <c r="AA159" s="98">
        <f t="shared" si="12"/>
        <v>51.916955458718519</v>
      </c>
      <c r="AB159" s="98">
        <f t="shared" si="13"/>
        <v>27.689042911316537</v>
      </c>
      <c r="AC159" s="98">
        <f t="shared" si="14"/>
        <v>85.205653279399783</v>
      </c>
      <c r="AD159" s="98">
        <f t="shared" si="15"/>
        <v>0.88261894952191289</v>
      </c>
      <c r="AE159" s="98">
        <f t="shared" si="16"/>
        <v>0.44086860615480167</v>
      </c>
      <c r="AF159" s="98">
        <f t="shared" si="17"/>
        <v>49.321107685782579</v>
      </c>
      <c r="AG159" s="3">
        <f t="shared" si="18"/>
        <v>166.1584386448009</v>
      </c>
    </row>
    <row r="160" spans="1:33" ht="14">
      <c r="A160">
        <f t="shared" ref="A160:A175" si="20">A159+1</f>
        <v>2</v>
      </c>
      <c r="B160" s="22">
        <v>82</v>
      </c>
      <c r="C160" s="27">
        <f t="shared" si="6"/>
        <v>195.65610546470202</v>
      </c>
      <c r="D160" s="83">
        <f>C$158*(0.4*D$14)*('Product half-life and C flows'!B21/100)</f>
        <v>17.940826764122711</v>
      </c>
      <c r="E160" s="83">
        <f t="shared" si="9"/>
        <v>0.17308940564749506</v>
      </c>
      <c r="F160" s="83">
        <f t="shared" ref="F160:G223" si="21">F159</f>
        <v>51.916955458718519</v>
      </c>
      <c r="G160" s="83">
        <f t="shared" si="21"/>
        <v>27.689042911316537</v>
      </c>
      <c r="H160" s="83">
        <f>C$158*(0.6*C$15)*('Product half-life and C flows'!L21/100)</f>
        <v>83.903263817640962</v>
      </c>
      <c r="I160" s="83">
        <f>C$158*0.6*('Product half-life and C flows'!N21/100)</f>
        <v>1.7517468503356259</v>
      </c>
      <c r="J160" s="83">
        <f>C$158*0.6*('Product half-life and C flows'!P21/100)</f>
        <v>0.87499842674107187</v>
      </c>
      <c r="K160" s="83">
        <f t="shared" ref="K160:K223" si="22">K159</f>
        <v>49.321107685782579</v>
      </c>
      <c r="L160" s="3"/>
      <c r="M160" s="88"/>
      <c r="N160" s="88"/>
      <c r="O160" s="88"/>
      <c r="P160" s="88"/>
      <c r="Q160" s="88"/>
      <c r="R160" s="88"/>
      <c r="S160" s="88"/>
      <c r="T160" s="88"/>
      <c r="V160">
        <f t="shared" si="7"/>
        <v>2</v>
      </c>
      <c r="W160" s="3">
        <f t="shared" si="19"/>
        <v>0.30944767108822763</v>
      </c>
      <c r="X160" s="113">
        <f t="shared" si="8"/>
        <v>195.65610546470202</v>
      </c>
      <c r="Y160" s="98">
        <f t="shared" si="10"/>
        <v>17.940826764122711</v>
      </c>
      <c r="Z160" s="98">
        <f t="shared" si="11"/>
        <v>0.17308940564749506</v>
      </c>
      <c r="AA160" s="98">
        <f t="shared" si="12"/>
        <v>51.916955458718519</v>
      </c>
      <c r="AB160" s="98">
        <f t="shared" si="13"/>
        <v>27.689042911316537</v>
      </c>
      <c r="AC160" s="98">
        <f t="shared" si="14"/>
        <v>83.903263817640962</v>
      </c>
      <c r="AD160" s="98">
        <f t="shared" si="15"/>
        <v>1.7517468503356259</v>
      </c>
      <c r="AE160" s="98">
        <f t="shared" si="16"/>
        <v>0.87499842674107187</v>
      </c>
      <c r="AF160" s="98">
        <f t="shared" si="17"/>
        <v>49.321107685782579</v>
      </c>
      <c r="AG160" s="3">
        <f t="shared" si="18"/>
        <v>166.3090968704002</v>
      </c>
    </row>
    <row r="161" spans="1:33" ht="14">
      <c r="A161">
        <f t="shared" si="20"/>
        <v>3</v>
      </c>
      <c r="B161" s="22">
        <v>83</v>
      </c>
      <c r="C161" s="27">
        <f t="shared" si="6"/>
        <v>197.28111992770428</v>
      </c>
      <c r="D161" s="83">
        <f>C$158*(0.4*D$14)*('Product half-life and C flows'!B22/100)</f>
        <v>17.329696342413307</v>
      </c>
      <c r="E161" s="83">
        <f t="shared" si="9"/>
        <v>0.54281342361735241</v>
      </c>
      <c r="F161" s="83">
        <f t="shared" si="21"/>
        <v>51.916955458718519</v>
      </c>
      <c r="G161" s="83">
        <f t="shared" si="21"/>
        <v>27.689042911316537</v>
      </c>
      <c r="H161" s="83">
        <f>C$158*(0.6*C$15)*('Product half-life and C flows'!L22/100)</f>
        <v>82.620781700580721</v>
      </c>
      <c r="I161" s="83">
        <f>C$158*0.6*('Product half-life and C flows'!N22/100)</f>
        <v>2.6075899164538248</v>
      </c>
      <c r="J161" s="83">
        <f>C$158*0.6*('Product half-life and C flows'!P22/100)</f>
        <v>1.302492465761151</v>
      </c>
      <c r="K161" s="83">
        <f t="shared" si="22"/>
        <v>49.321107685782579</v>
      </c>
      <c r="L161" s="3"/>
      <c r="M161" s="88"/>
      <c r="N161" s="88"/>
      <c r="O161" s="88"/>
      <c r="P161" s="88"/>
      <c r="Q161" s="88"/>
      <c r="R161" s="88"/>
      <c r="S161" s="88"/>
      <c r="T161" s="88"/>
      <c r="V161">
        <f t="shared" si="7"/>
        <v>3</v>
      </c>
      <c r="W161" s="3">
        <f t="shared" si="19"/>
        <v>0.89224158647924967</v>
      </c>
      <c r="X161" s="113">
        <f t="shared" si="8"/>
        <v>197.28111992770428</v>
      </c>
      <c r="Y161" s="98">
        <f t="shared" si="10"/>
        <v>17.329696342413307</v>
      </c>
      <c r="Z161" s="98">
        <f t="shared" si="11"/>
        <v>0.54281342361735241</v>
      </c>
      <c r="AA161" s="98">
        <f t="shared" si="12"/>
        <v>51.916955458718519</v>
      </c>
      <c r="AB161" s="98">
        <f t="shared" si="13"/>
        <v>27.689042911316537</v>
      </c>
      <c r="AC161" s="98">
        <f t="shared" si="14"/>
        <v>82.620781700580721</v>
      </c>
      <c r="AD161" s="98">
        <f t="shared" si="15"/>
        <v>2.6075899164538248</v>
      </c>
      <c r="AE161" s="98">
        <f t="shared" si="16"/>
        <v>1.302492465761151</v>
      </c>
      <c r="AF161" s="98">
        <f t="shared" si="17"/>
        <v>49.321107685782579</v>
      </c>
      <c r="AG161" s="3">
        <f t="shared" si="18"/>
        <v>166.67967587644813</v>
      </c>
    </row>
    <row r="162" spans="1:33" ht="14">
      <c r="A162">
        <f t="shared" si="20"/>
        <v>4</v>
      </c>
      <c r="B162" s="22">
        <v>84</v>
      </c>
      <c r="C162" s="27">
        <f t="shared" si="6"/>
        <v>198.86668670599443</v>
      </c>
      <c r="D162" s="83">
        <f>C$158*(0.4*D$14)*('Product half-life and C flows'!B23/100)</f>
        <v>16.739383266373032</v>
      </c>
      <c r="E162" s="83">
        <f t="shared" si="9"/>
        <v>1.1963113621512833</v>
      </c>
      <c r="F162" s="83">
        <f t="shared" si="21"/>
        <v>51.916955458718519</v>
      </c>
      <c r="G162" s="83">
        <f t="shared" si="21"/>
        <v>27.689042911316537</v>
      </c>
      <c r="H162" s="83">
        <f>C$158*(0.6*C$15)*('Product half-life and C flows'!L23/100)</f>
        <v>81.357902639536931</v>
      </c>
      <c r="I162" s="83">
        <f>C$158*0.6*('Product half-life and C flows'!N23/100)</f>
        <v>3.4503512098570486</v>
      </c>
      <c r="J162" s="83">
        <f>C$158*0.6*('Product half-life and C flows'!P23/100)</f>
        <v>1.7234521527757483</v>
      </c>
      <c r="K162" s="83">
        <f t="shared" si="22"/>
        <v>49.321107685782579</v>
      </c>
      <c r="L162" s="3"/>
      <c r="M162" s="88"/>
      <c r="N162" s="88"/>
      <c r="O162" s="88"/>
      <c r="P162" s="88"/>
      <c r="Q162" s="88"/>
      <c r="R162" s="88"/>
      <c r="S162" s="88"/>
      <c r="T162" s="88"/>
      <c r="V162">
        <f t="shared" si="7"/>
        <v>4</v>
      </c>
      <c r="W162" s="3">
        <f t="shared" si="19"/>
        <v>1.81228554374809</v>
      </c>
      <c r="X162" s="113">
        <f t="shared" si="8"/>
        <v>198.86668670599443</v>
      </c>
      <c r="Y162" s="98">
        <f t="shared" si="10"/>
        <v>16.739383266373032</v>
      </c>
      <c r="Z162" s="98">
        <f t="shared" si="11"/>
        <v>1.1963113621512833</v>
      </c>
      <c r="AA162" s="98">
        <f t="shared" si="12"/>
        <v>51.916955458718519</v>
      </c>
      <c r="AB162" s="98">
        <f t="shared" si="13"/>
        <v>27.689042911316537</v>
      </c>
      <c r="AC162" s="98">
        <f t="shared" si="14"/>
        <v>81.357902639536931</v>
      </c>
      <c r="AD162" s="98">
        <f t="shared" si="15"/>
        <v>3.4503512098570486</v>
      </c>
      <c r="AE162" s="98">
        <f t="shared" si="16"/>
        <v>1.7234521527757483</v>
      </c>
      <c r="AF162" s="98">
        <f t="shared" si="17"/>
        <v>49.321107685782579</v>
      </c>
      <c r="AG162" s="3">
        <f t="shared" si="18"/>
        <v>167.33401573435606</v>
      </c>
    </row>
    <row r="163" spans="1:33" ht="14">
      <c r="A163">
        <f t="shared" si="20"/>
        <v>5</v>
      </c>
      <c r="B163" s="22">
        <v>85</v>
      </c>
      <c r="C163" s="27">
        <f t="shared" si="6"/>
        <v>200.41349366096094</v>
      </c>
      <c r="D163" s="83">
        <f>C$158*(0.4*D$14)*('Product half-life and C flows'!B24/100)</f>
        <v>16.169178420786356</v>
      </c>
      <c r="E163" s="83">
        <f t="shared" si="9"/>
        <v>2.1738150521394615</v>
      </c>
      <c r="F163" s="83">
        <f t="shared" si="21"/>
        <v>51.916955458718519</v>
      </c>
      <c r="G163" s="83">
        <f t="shared" si="21"/>
        <v>27.689042911316537</v>
      </c>
      <c r="H163" s="83">
        <f>C$158*(0.6*C$15)*('Product half-life and C flows'!L24/100)</f>
        <v>80.114326996955114</v>
      </c>
      <c r="I163" s="83">
        <f>C$158*0.6*('Product half-life and C flows'!N24/100)</f>
        <v>4.2802306886733135</v>
      </c>
      <c r="J163" s="83">
        <f>C$158*0.6*('Product half-life and C flows'!P24/100)</f>
        <v>2.1379773669696873</v>
      </c>
      <c r="K163" s="83">
        <f t="shared" si="22"/>
        <v>49.321107685782579</v>
      </c>
      <c r="L163" s="3"/>
      <c r="M163" s="88"/>
      <c r="N163" s="88"/>
      <c r="O163" s="88"/>
      <c r="P163" s="88"/>
      <c r="Q163" s="88"/>
      <c r="R163" s="88"/>
      <c r="S163" s="88"/>
      <c r="T163" s="88"/>
      <c r="V163">
        <f t="shared" si="7"/>
        <v>5</v>
      </c>
      <c r="W163" s="3">
        <f t="shared" si="19"/>
        <v>3.0421849573207438</v>
      </c>
      <c r="X163" s="113">
        <f t="shared" si="8"/>
        <v>200.41349366096094</v>
      </c>
      <c r="Y163" s="98">
        <f t="shared" si="10"/>
        <v>16.169178420786356</v>
      </c>
      <c r="Z163" s="98">
        <f t="shared" si="11"/>
        <v>2.1738150521394615</v>
      </c>
      <c r="AA163" s="98">
        <f t="shared" si="12"/>
        <v>51.916955458718519</v>
      </c>
      <c r="AB163" s="98">
        <f t="shared" si="13"/>
        <v>27.689042911316537</v>
      </c>
      <c r="AC163" s="98">
        <f t="shared" si="14"/>
        <v>80.114326996955114</v>
      </c>
      <c r="AD163" s="98">
        <f t="shared" si="15"/>
        <v>4.2802306886733135</v>
      </c>
      <c r="AE163" s="98">
        <f t="shared" si="16"/>
        <v>2.1379773669696873</v>
      </c>
      <c r="AF163" s="98">
        <f t="shared" si="17"/>
        <v>49.321107685782579</v>
      </c>
      <c r="AG163" s="3">
        <f t="shared" si="18"/>
        <v>168.31234847477262</v>
      </c>
    </row>
    <row r="164" spans="1:33" ht="14">
      <c r="A164">
        <f t="shared" si="20"/>
        <v>6</v>
      </c>
      <c r="B164" s="22">
        <v>86</v>
      </c>
      <c r="C164" s="27">
        <f t="shared" si="6"/>
        <v>201.92223430227185</v>
      </c>
      <c r="D164" s="83">
        <f>C$158*(0.4*D$14)*('Product half-life and C flows'!B25/100)</f>
        <v>15.618396845505206</v>
      </c>
      <c r="E164" s="83">
        <f t="shared" si="9"/>
        <v>3.4969162977871946</v>
      </c>
      <c r="F164" s="83">
        <f t="shared" si="21"/>
        <v>51.916955458718519</v>
      </c>
      <c r="G164" s="83">
        <f t="shared" si="21"/>
        <v>27.689042911316537</v>
      </c>
      <c r="H164" s="83">
        <f>C$158*(0.6*C$15)*('Product half-life and C flows'!L25/100)</f>
        <v>78.889759715314895</v>
      </c>
      <c r="I164" s="83">
        <f>C$158*0.6*('Product half-life and C flows'!N25/100)</f>
        <v>5.0974252546212249</v>
      </c>
      <c r="J164" s="83">
        <f>C$158*0.6*('Product half-life and C flows'!P25/100)</f>
        <v>2.5461664608497627</v>
      </c>
      <c r="K164" s="83">
        <f t="shared" si="22"/>
        <v>49.321107685782579</v>
      </c>
      <c r="L164" s="3"/>
      <c r="M164" s="88"/>
      <c r="N164" s="88"/>
      <c r="O164" s="88"/>
      <c r="P164" s="88"/>
      <c r="Q164" s="88"/>
      <c r="R164" s="88"/>
      <c r="S164" s="88"/>
      <c r="T164" s="88"/>
      <c r="V164">
        <f t="shared" si="7"/>
        <v>6</v>
      </c>
      <c r="W164" s="3">
        <f t="shared" si="19"/>
        <v>4.5316074841825058</v>
      </c>
      <c r="X164" s="113">
        <f t="shared" si="8"/>
        <v>201.92223430227185</v>
      </c>
      <c r="Y164" s="98">
        <f t="shared" si="10"/>
        <v>15.618396845505206</v>
      </c>
      <c r="Z164" s="98">
        <f t="shared" si="11"/>
        <v>3.4969162977871946</v>
      </c>
      <c r="AA164" s="98">
        <f t="shared" si="12"/>
        <v>51.916955458718519</v>
      </c>
      <c r="AB164" s="98">
        <f t="shared" si="13"/>
        <v>27.689042911316537</v>
      </c>
      <c r="AC164" s="98">
        <f t="shared" si="14"/>
        <v>78.889759715314895</v>
      </c>
      <c r="AD164" s="98">
        <f t="shared" si="15"/>
        <v>5.0974252546212249</v>
      </c>
      <c r="AE164" s="98">
        <f t="shared" si="16"/>
        <v>2.5461664608497627</v>
      </c>
      <c r="AF164" s="98">
        <f t="shared" si="17"/>
        <v>49.321107685782579</v>
      </c>
      <c r="AG164" s="3">
        <f t="shared" si="18"/>
        <v>169.63626609860813</v>
      </c>
    </row>
    <row r="165" spans="1:33" ht="14">
      <c r="A165">
        <f t="shared" si="20"/>
        <v>7</v>
      </c>
      <c r="B165" s="22">
        <v>87</v>
      </c>
      <c r="C165" s="27">
        <f t="shared" si="6"/>
        <v>203.3936062680844</v>
      </c>
      <c r="D165" s="83">
        <f>C$158*(0.4*D$14)*('Product half-life and C flows'!B26/100)</f>
        <v>15.086376912638688</v>
      </c>
      <c r="E165" s="83">
        <f t="shared" si="9"/>
        <v>5.1726694305274696</v>
      </c>
      <c r="F165" s="83">
        <f t="shared" si="21"/>
        <v>51.916955458718519</v>
      </c>
      <c r="G165" s="83">
        <f t="shared" si="21"/>
        <v>27.689042911316537</v>
      </c>
      <c r="H165" s="83">
        <f>C$158*(0.6*C$15)*('Product half-life and C flows'!L26/100)</f>
        <v>77.683910247122952</v>
      </c>
      <c r="I165" s="83">
        <f>C$158*0.6*('Product half-life and C flows'!N26/100)</f>
        <v>5.9021287997279783</v>
      </c>
      <c r="J165" s="83">
        <f>C$158*0.6*('Product half-life and C flows'!P26/100)</f>
        <v>2.9481162835804091</v>
      </c>
      <c r="K165" s="83">
        <f t="shared" si="22"/>
        <v>49.321107685782579</v>
      </c>
      <c r="L165" s="3"/>
      <c r="M165" s="88"/>
      <c r="N165" s="88"/>
      <c r="O165" s="88"/>
      <c r="P165" s="88"/>
      <c r="Q165" s="88"/>
      <c r="R165" s="88"/>
      <c r="S165" s="88"/>
      <c r="T165" s="88"/>
      <c r="V165">
        <f t="shared" si="7"/>
        <v>7</v>
      </c>
      <c r="W165" s="3">
        <f t="shared" si="19"/>
        <v>6.2215856241059271</v>
      </c>
      <c r="X165" s="113">
        <f t="shared" si="8"/>
        <v>203.3936062680844</v>
      </c>
      <c r="Y165" s="98">
        <f t="shared" si="10"/>
        <v>15.086376912638688</v>
      </c>
      <c r="Z165" s="98">
        <f t="shared" si="11"/>
        <v>5.1726694305274696</v>
      </c>
      <c r="AA165" s="98">
        <f t="shared" si="12"/>
        <v>51.916955458718519</v>
      </c>
      <c r="AB165" s="98">
        <f t="shared" si="13"/>
        <v>27.689042911316537</v>
      </c>
      <c r="AC165" s="98">
        <f t="shared" si="14"/>
        <v>77.683910247122952</v>
      </c>
      <c r="AD165" s="98">
        <f t="shared" si="15"/>
        <v>5.9021287997279783</v>
      </c>
      <c r="AE165" s="98">
        <f t="shared" si="16"/>
        <v>2.9481162835804091</v>
      </c>
      <c r="AF165" s="98">
        <f t="shared" si="17"/>
        <v>49.321107685782579</v>
      </c>
      <c r="AG165" s="3">
        <f t="shared" si="18"/>
        <v>171.31282313099391</v>
      </c>
    </row>
    <row r="166" spans="1:33" ht="14">
      <c r="A166">
        <f t="shared" si="20"/>
        <v>8</v>
      </c>
      <c r="B166" s="22">
        <v>88</v>
      </c>
      <c r="C166" s="27">
        <f t="shared" si="6"/>
        <v>204.82830991518776</v>
      </c>
      <c r="D166" s="83">
        <f>C$158*(0.4*D$14)*('Product half-life and C flows'!B27/100)</f>
        <v>14.57247953177076</v>
      </c>
      <c r="E166" s="83">
        <f t="shared" si="9"/>
        <v>7.196966127491617</v>
      </c>
      <c r="F166" s="83">
        <f t="shared" si="21"/>
        <v>51.916955458718519</v>
      </c>
      <c r="G166" s="83">
        <f t="shared" si="21"/>
        <v>27.689042911316537</v>
      </c>
      <c r="H166" s="83">
        <f>C$158*(0.6*C$15)*('Product half-life and C flows'!L27/100)</f>
        <v>76.496492485976219</v>
      </c>
      <c r="I166" s="83">
        <f>C$158*0.6*('Product half-life and C flows'!N27/100)</f>
        <v>6.694532252333234</v>
      </c>
      <c r="J166" s="83">
        <f>C$158*0.6*('Product half-life and C flows'!P27/100)</f>
        <v>3.3439222039626548</v>
      </c>
      <c r="K166" s="83">
        <f t="shared" si="22"/>
        <v>49.321107685782579</v>
      </c>
      <c r="L166" s="3"/>
      <c r="M166" s="88"/>
      <c r="N166" s="88"/>
      <c r="O166" s="88"/>
      <c r="P166" s="88"/>
      <c r="Q166" s="88"/>
      <c r="R166" s="88"/>
      <c r="S166" s="88"/>
      <c r="T166" s="88"/>
      <c r="V166">
        <f t="shared" si="7"/>
        <v>8</v>
      </c>
      <c r="W166" s="3">
        <f t="shared" si="19"/>
        <v>8.0530599003571037</v>
      </c>
      <c r="X166" s="113">
        <f t="shared" si="8"/>
        <v>204.82830991518776</v>
      </c>
      <c r="Y166" s="98">
        <f t="shared" si="10"/>
        <v>14.57247953177076</v>
      </c>
      <c r="Z166" s="98">
        <f t="shared" si="11"/>
        <v>7.196966127491617</v>
      </c>
      <c r="AA166" s="98">
        <f t="shared" si="12"/>
        <v>51.916955458718519</v>
      </c>
      <c r="AB166" s="98">
        <f t="shared" si="13"/>
        <v>27.689042911316537</v>
      </c>
      <c r="AC166" s="98">
        <f t="shared" si="14"/>
        <v>76.496492485976219</v>
      </c>
      <c r="AD166" s="98">
        <f t="shared" si="15"/>
        <v>6.694532252333234</v>
      </c>
      <c r="AE166" s="98">
        <f t="shared" si="16"/>
        <v>3.3439222039626548</v>
      </c>
      <c r="AF166" s="98">
        <f t="shared" si="17"/>
        <v>49.321107685782579</v>
      </c>
      <c r="AG166" s="3">
        <f t="shared" si="18"/>
        <v>173.33791143979877</v>
      </c>
    </row>
    <row r="167" spans="1:33" ht="14">
      <c r="A167">
        <f t="shared" si="20"/>
        <v>9</v>
      </c>
      <c r="B167" s="22">
        <v>89</v>
      </c>
      <c r="C167" s="27">
        <f t="shared" si="6"/>
        <v>206.2270470132288</v>
      </c>
      <c r="D167" s="83">
        <f>C$158*(0.4*D$14)*('Product half-life and C flows'!B28/100)</f>
        <v>14.076087382251099</v>
      </c>
      <c r="E167" s="83">
        <f t="shared" si="9"/>
        <v>9.5572993662711845</v>
      </c>
      <c r="F167" s="83">
        <f t="shared" si="21"/>
        <v>51.916955458718519</v>
      </c>
      <c r="G167" s="83">
        <f t="shared" si="21"/>
        <v>27.689042911316537</v>
      </c>
      <c r="H167" s="83">
        <f>C$158*(0.6*C$15)*('Product half-life and C flows'!L28/100)</f>
        <v>75.327224698678634</v>
      </c>
      <c r="I167" s="83">
        <f>C$158*0.6*('Product half-life and C flows'!N28/100)</f>
        <v>7.4748236223898168</v>
      </c>
      <c r="J167" s="83">
        <f>C$158*0.6*('Product half-life and C flows'!P28/100)</f>
        <v>3.7336781330618467</v>
      </c>
      <c r="K167" s="83">
        <f t="shared" si="22"/>
        <v>49.321107685782579</v>
      </c>
      <c r="L167" s="3"/>
      <c r="M167" s="88"/>
      <c r="N167" s="88"/>
      <c r="O167" s="88"/>
      <c r="P167" s="88"/>
      <c r="Q167" s="88"/>
      <c r="R167" s="88"/>
      <c r="S167" s="88"/>
      <c r="T167" s="88"/>
      <c r="V167">
        <f t="shared" si="7"/>
        <v>9</v>
      </c>
      <c r="W167" s="3">
        <f t="shared" si="19"/>
        <v>9.9716445205211208</v>
      </c>
      <c r="X167" s="113">
        <f t="shared" si="8"/>
        <v>206.2270470132288</v>
      </c>
      <c r="Y167" s="98">
        <f t="shared" si="10"/>
        <v>14.076087382251099</v>
      </c>
      <c r="Z167" s="98">
        <f t="shared" si="11"/>
        <v>9.5572993662711845</v>
      </c>
      <c r="AA167" s="98">
        <f t="shared" si="12"/>
        <v>51.916955458718519</v>
      </c>
      <c r="AB167" s="98">
        <f t="shared" si="13"/>
        <v>27.689042911316537</v>
      </c>
      <c r="AC167" s="98">
        <f t="shared" si="14"/>
        <v>75.327224698678634</v>
      </c>
      <c r="AD167" s="98">
        <f t="shared" si="15"/>
        <v>7.4748236223898168</v>
      </c>
      <c r="AE167" s="98">
        <f t="shared" si="16"/>
        <v>3.7336781330618467</v>
      </c>
      <c r="AF167" s="98">
        <f t="shared" si="17"/>
        <v>49.321107685782579</v>
      </c>
      <c r="AG167" s="3">
        <f t="shared" si="18"/>
        <v>175.69902419043655</v>
      </c>
    </row>
    <row r="168" spans="1:33" ht="14">
      <c r="A168">
        <f t="shared" si="20"/>
        <v>10</v>
      </c>
      <c r="B168" s="22">
        <v>90</v>
      </c>
      <c r="C168" s="27">
        <f t="shared" si="6"/>
        <v>207.59051953739234</v>
      </c>
      <c r="D168" s="83">
        <f>C$158*(0.4*D$14)*('Product half-life and C flows'!B29/100)</f>
        <v>13.596604171636967</v>
      </c>
      <c r="E168" s="83">
        <f t="shared" si="9"/>
        <v>12.235015602193171</v>
      </c>
      <c r="F168" s="83">
        <f t="shared" si="21"/>
        <v>51.916955458718519</v>
      </c>
      <c r="G168" s="83">
        <f t="shared" si="21"/>
        <v>27.689042911316537</v>
      </c>
      <c r="H168" s="83">
        <f>C$158*(0.6*C$15)*('Product half-life and C flows'!L29/100)</f>
        <v>74.175829458395711</v>
      </c>
      <c r="I168" s="83">
        <f>C$158*0.6*('Product half-life and C flows'!N29/100)</f>
        <v>8.2431880460719533</v>
      </c>
      <c r="J168" s="83">
        <f>C$158*0.6*('Product half-life and C flows'!P29/100)</f>
        <v>4.1174765464894874</v>
      </c>
      <c r="K168" s="83">
        <f t="shared" si="22"/>
        <v>49.321107685782579</v>
      </c>
      <c r="L168" s="3"/>
      <c r="M168" s="88"/>
      <c r="N168" s="88"/>
      <c r="O168" s="88"/>
      <c r="P168" s="88"/>
      <c r="Q168" s="88"/>
      <c r="R168" s="88"/>
      <c r="S168" s="88"/>
      <c r="T168" s="88"/>
      <c r="V168">
        <f t="shared" si="7"/>
        <v>10</v>
      </c>
      <c r="W168" s="3">
        <f t="shared" si="19"/>
        <v>11.929966613847396</v>
      </c>
      <c r="X168" s="113">
        <f t="shared" si="8"/>
        <v>207.59051953739234</v>
      </c>
      <c r="Y168" s="98">
        <f t="shared" si="10"/>
        <v>13.596604171636967</v>
      </c>
      <c r="Z168" s="98">
        <f t="shared" si="11"/>
        <v>12.235015602193171</v>
      </c>
      <c r="AA168" s="98">
        <f t="shared" si="12"/>
        <v>51.916955458718519</v>
      </c>
      <c r="AB168" s="98">
        <f t="shared" si="13"/>
        <v>27.689042911316537</v>
      </c>
      <c r="AC168" s="98">
        <f t="shared" si="14"/>
        <v>74.175829458395711</v>
      </c>
      <c r="AD168" s="98">
        <f t="shared" si="15"/>
        <v>8.2431880460719533</v>
      </c>
      <c r="AE168" s="98">
        <f t="shared" si="16"/>
        <v>4.1174765464894874</v>
      </c>
      <c r="AF168" s="98">
        <f t="shared" si="17"/>
        <v>49.321107685782579</v>
      </c>
      <c r="AG168" s="3">
        <f t="shared" si="18"/>
        <v>178.37750802318538</v>
      </c>
    </row>
    <row r="169" spans="1:33" ht="14">
      <c r="A169">
        <f t="shared" si="20"/>
        <v>11</v>
      </c>
      <c r="B169" s="22">
        <v>91</v>
      </c>
      <c r="C169" s="27">
        <f t="shared" si="6"/>
        <v>208.91942855413095</v>
      </c>
      <c r="D169" s="83">
        <f>C$158*(0.4*D$14)*('Product half-life and C flows'!B30/100)</f>
        <v>13.133453919395251</v>
      </c>
      <c r="E169" s="83">
        <f t="shared" si="9"/>
        <v>15.207139091037117</v>
      </c>
      <c r="F169" s="83">
        <f t="shared" si="21"/>
        <v>51.916955458718519</v>
      </c>
      <c r="G169" s="83">
        <f t="shared" si="21"/>
        <v>27.689042911316537</v>
      </c>
      <c r="H169" s="83">
        <f>C$158*(0.6*C$15)*('Product half-life and C flows'!L30/100)</f>
        <v>73.042033578830655</v>
      </c>
      <c r="I169" s="83">
        <f>C$158*0.6*('Product half-life and C flows'!N30/100)</f>
        <v>8.999807829701707</v>
      </c>
      <c r="J169" s="83">
        <f>C$158*0.6*('Product half-life and C flows'!P30/100)</f>
        <v>4.4954085063445088</v>
      </c>
      <c r="K169" s="83">
        <f t="shared" si="22"/>
        <v>49.321107685782579</v>
      </c>
      <c r="L169" s="3"/>
      <c r="M169" s="88"/>
      <c r="N169" s="88"/>
      <c r="O169" s="88"/>
      <c r="P169" s="88"/>
      <c r="Q169" s="88"/>
      <c r="R169" s="88"/>
      <c r="S169" s="88"/>
      <c r="T169" s="88"/>
      <c r="V169">
        <f t="shared" si="7"/>
        <v>11</v>
      </c>
      <c r="W169" s="3">
        <f t="shared" si="19"/>
        <v>13.888491416526435</v>
      </c>
      <c r="X169" s="113">
        <f t="shared" si="8"/>
        <v>208.91942855413095</v>
      </c>
      <c r="Y169" s="98">
        <f t="shared" si="10"/>
        <v>13.133453919395251</v>
      </c>
      <c r="Z169" s="98">
        <f t="shared" si="11"/>
        <v>15.207139091037117</v>
      </c>
      <c r="AA169" s="98">
        <f t="shared" si="12"/>
        <v>51.916955458718519</v>
      </c>
      <c r="AB169" s="98">
        <f t="shared" si="13"/>
        <v>27.689042911316537</v>
      </c>
      <c r="AC169" s="98">
        <f t="shared" si="14"/>
        <v>73.042033578830655</v>
      </c>
      <c r="AD169" s="98">
        <f t="shared" si="15"/>
        <v>8.999807829701707</v>
      </c>
      <c r="AE169" s="98">
        <f t="shared" si="16"/>
        <v>4.4954085063445088</v>
      </c>
      <c r="AF169" s="98">
        <f t="shared" si="17"/>
        <v>49.321107685782579</v>
      </c>
      <c r="AG169" s="3">
        <f t="shared" si="18"/>
        <v>181.35038737594903</v>
      </c>
    </row>
    <row r="170" spans="1:33" ht="14">
      <c r="A170">
        <f t="shared" si="20"/>
        <v>12</v>
      </c>
      <c r="B170" s="22">
        <v>92</v>
      </c>
      <c r="C170" s="27">
        <f t="shared" si="6"/>
        <v>210.21447319475655</v>
      </c>
      <c r="D170" s="83">
        <f>C$158*(0.4*D$14)*('Product half-life and C flows'!B31/100)</f>
        <v>12.686080265004273</v>
      </c>
      <c r="E170" s="83">
        <f t="shared" si="9"/>
        <v>18.447839359936097</v>
      </c>
      <c r="F170" s="83">
        <f t="shared" si="21"/>
        <v>51.916955458718519</v>
      </c>
      <c r="G170" s="83">
        <f t="shared" si="21"/>
        <v>27.689042911316537</v>
      </c>
      <c r="H170" s="83">
        <f>C$158*(0.6*C$15)*('Product half-life and C flows'!L31/100)</f>
        <v>71.92556804940665</v>
      </c>
      <c r="I170" s="83">
        <f>C$158*0.6*('Product half-life and C flows'!N31/100)</f>
        <v>9.7448624930039873</v>
      </c>
      <c r="J170" s="83">
        <f>C$158*0.6*('Product half-life and C flows'!P31/100)</f>
        <v>4.8675636828191742</v>
      </c>
      <c r="K170" s="83">
        <f t="shared" si="22"/>
        <v>49.321107685782579</v>
      </c>
      <c r="L170" s="3"/>
      <c r="M170" s="88"/>
      <c r="N170" s="88"/>
      <c r="O170" s="88"/>
      <c r="P170" s="88"/>
      <c r="Q170" s="88"/>
      <c r="R170" s="88"/>
      <c r="S170" s="88"/>
      <c r="T170" s="88"/>
      <c r="V170">
        <f t="shared" si="7"/>
        <v>12</v>
      </c>
      <c r="W170" s="3">
        <f t="shared" si="19"/>
        <v>15.815442201126219</v>
      </c>
      <c r="X170" s="113">
        <f t="shared" si="8"/>
        <v>210.21447319475655</v>
      </c>
      <c r="Y170" s="98">
        <f t="shared" si="10"/>
        <v>12.686080265004273</v>
      </c>
      <c r="Z170" s="98">
        <f t="shared" si="11"/>
        <v>18.447839359936097</v>
      </c>
      <c r="AA170" s="98">
        <f t="shared" si="12"/>
        <v>51.916955458718519</v>
      </c>
      <c r="AB170" s="98">
        <f t="shared" si="13"/>
        <v>27.689042911316537</v>
      </c>
      <c r="AC170" s="98">
        <f t="shared" si="14"/>
        <v>71.92556804940665</v>
      </c>
      <c r="AD170" s="98">
        <f t="shared" si="15"/>
        <v>9.7448624930039873</v>
      </c>
      <c r="AE170" s="98">
        <f t="shared" si="16"/>
        <v>4.8675636828191742</v>
      </c>
      <c r="AF170" s="98">
        <f t="shared" si="17"/>
        <v>49.321107685782579</v>
      </c>
      <c r="AG170" s="3">
        <f t="shared" si="18"/>
        <v>184.59183195520095</v>
      </c>
    </row>
    <row r="171" spans="1:33" ht="14">
      <c r="A171">
        <f t="shared" si="20"/>
        <v>13</v>
      </c>
      <c r="B171" s="22">
        <v>93</v>
      </c>
      <c r="C171" s="27">
        <f t="shared" si="6"/>
        <v>211.47634971192613</v>
      </c>
      <c r="D171" s="83">
        <f>C$158*(0.4*D$14)*('Product half-life and C flows'!B32/100)</f>
        <v>12.253945799624161</v>
      </c>
      <c r="E171" s="83">
        <f t="shared" si="9"/>
        <v>21.929601827142822</v>
      </c>
      <c r="F171" s="83">
        <f t="shared" si="21"/>
        <v>51.916955458718519</v>
      </c>
      <c r="G171" s="83">
        <f t="shared" si="21"/>
        <v>27.689042911316537</v>
      </c>
      <c r="H171" s="83">
        <f>C$158*(0.6*C$15)*('Product half-life and C flows'!L32/100)</f>
        <v>70.8261679714401</v>
      </c>
      <c r="I171" s="83">
        <f>C$158*0.6*('Product half-life and C flows'!N32/100)</f>
        <v>10.478528811700336</v>
      </c>
      <c r="J171" s="83">
        <f>C$158*0.6*('Product half-life and C flows'!P32/100)</f>
        <v>5.2340303754746937</v>
      </c>
      <c r="K171" s="83">
        <f t="shared" si="22"/>
        <v>49.321107685782579</v>
      </c>
      <c r="L171" s="3"/>
      <c r="M171" s="88"/>
      <c r="N171" s="88"/>
      <c r="O171" s="88"/>
      <c r="P171" s="88"/>
      <c r="Q171" s="88"/>
      <c r="R171" s="88"/>
      <c r="S171" s="88"/>
      <c r="T171" s="88"/>
      <c r="V171">
        <f t="shared" si="7"/>
        <v>13</v>
      </c>
      <c r="W171" s="3">
        <f t="shared" si="19"/>
        <v>17.68621497668914</v>
      </c>
      <c r="X171" s="113">
        <f t="shared" si="8"/>
        <v>211.47634971192613</v>
      </c>
      <c r="Y171" s="98">
        <f t="shared" si="10"/>
        <v>12.253945799624161</v>
      </c>
      <c r="Z171" s="98">
        <f t="shared" si="11"/>
        <v>21.929601827142822</v>
      </c>
      <c r="AA171" s="98">
        <f t="shared" si="12"/>
        <v>51.916955458718519</v>
      </c>
      <c r="AB171" s="98">
        <f t="shared" si="13"/>
        <v>27.689042911316537</v>
      </c>
      <c r="AC171" s="98">
        <f t="shared" si="14"/>
        <v>70.8261679714401</v>
      </c>
      <c r="AD171" s="98">
        <f t="shared" si="15"/>
        <v>10.478528811700336</v>
      </c>
      <c r="AE171" s="98">
        <f t="shared" si="16"/>
        <v>5.2340303754746937</v>
      </c>
      <c r="AF171" s="98">
        <f t="shared" si="17"/>
        <v>49.321107685782579</v>
      </c>
      <c r="AG171" s="3">
        <f t="shared" si="18"/>
        <v>188.074327355793</v>
      </c>
    </row>
    <row r="172" spans="1:33" ht="14">
      <c r="A172">
        <f t="shared" si="20"/>
        <v>14</v>
      </c>
      <c r="B172" s="22">
        <v>94</v>
      </c>
      <c r="C172" s="27">
        <f t="shared" si="6"/>
        <v>212.70575061426524</v>
      </c>
      <c r="D172" s="83">
        <f>C$158*(0.4*D$14)*('Product half-life and C flows'!B33/100)</f>
        <v>11.836531420532992</v>
      </c>
      <c r="E172" s="83">
        <f t="shared" si="9"/>
        <v>25.624152208889779</v>
      </c>
      <c r="F172" s="83">
        <f t="shared" si="21"/>
        <v>51.916955458718519</v>
      </c>
      <c r="G172" s="83">
        <f t="shared" si="21"/>
        <v>27.689042911316537</v>
      </c>
      <c r="H172" s="83">
        <f>C$158*(0.6*C$15)*('Product half-life and C flows'!L33/100)</f>
        <v>69.743572495289172</v>
      </c>
      <c r="I172" s="83">
        <f>C$158*0.6*('Product half-life and C flows'!N33/100)</f>
        <v>11.200980859451724</v>
      </c>
      <c r="J172" s="83">
        <f>C$158*0.6*('Product half-life and C flows'!P33/100)</f>
        <v>5.5948955341916697</v>
      </c>
      <c r="K172" s="83">
        <f t="shared" si="22"/>
        <v>49.321107685782579</v>
      </c>
      <c r="L172" s="3"/>
      <c r="M172" s="88"/>
      <c r="N172" s="88"/>
      <c r="O172" s="88"/>
      <c r="P172" s="88"/>
      <c r="Q172" s="88"/>
      <c r="R172" s="88"/>
      <c r="S172" s="88"/>
      <c r="T172" s="88"/>
      <c r="V172">
        <f t="shared" si="7"/>
        <v>14</v>
      </c>
      <c r="W172" s="3">
        <f t="shared" si="19"/>
        <v>19.482545484729361</v>
      </c>
      <c r="X172" s="113">
        <f t="shared" si="8"/>
        <v>212.70575061426524</v>
      </c>
      <c r="Y172" s="98">
        <f t="shared" si="10"/>
        <v>11.836531420532992</v>
      </c>
      <c r="Z172" s="98">
        <f t="shared" si="11"/>
        <v>25.624152208889779</v>
      </c>
      <c r="AA172" s="98">
        <f t="shared" si="12"/>
        <v>51.916955458718519</v>
      </c>
      <c r="AB172" s="98">
        <f t="shared" si="13"/>
        <v>27.689042911316537</v>
      </c>
      <c r="AC172" s="98">
        <f t="shared" si="14"/>
        <v>69.743572495289172</v>
      </c>
      <c r="AD172" s="98">
        <f t="shared" si="15"/>
        <v>11.200980859451724</v>
      </c>
      <c r="AE172" s="98">
        <f t="shared" si="16"/>
        <v>5.5948955341916697</v>
      </c>
      <c r="AF172" s="98">
        <f t="shared" si="17"/>
        <v>49.321107685782579</v>
      </c>
      <c r="AG172" s="3">
        <f t="shared" si="18"/>
        <v>191.7695994678574</v>
      </c>
    </row>
    <row r="173" spans="1:33" ht="14">
      <c r="A173">
        <f t="shared" si="20"/>
        <v>15</v>
      </c>
      <c r="B173" s="22">
        <v>95</v>
      </c>
      <c r="C173" s="27">
        <f t="shared" si="6"/>
        <v>213.90336387458598</v>
      </c>
      <c r="D173" s="83">
        <f>C$158*(0.4*D$14)*('Product half-life and C flows'!B34/100)</f>
        <v>11.433335707553224</v>
      </c>
      <c r="E173" s="83">
        <f t="shared" si="9"/>
        <v>29.503177390087529</v>
      </c>
      <c r="F173" s="83">
        <f t="shared" si="21"/>
        <v>51.916955458718519</v>
      </c>
      <c r="G173" s="83">
        <f t="shared" si="21"/>
        <v>27.689042911316537</v>
      </c>
      <c r="H173" s="83">
        <f>C$158*(0.6*C$15)*('Product half-life and C flows'!L34/100)</f>
        <v>68.677524758463264</v>
      </c>
      <c r="I173" s="83">
        <f>C$158*0.6*('Product half-life and C flows'!N34/100)</f>
        <v>11.912390049160207</v>
      </c>
      <c r="J173" s="83">
        <f>C$158*0.6*('Product half-life and C flows'!P34/100)</f>
        <v>5.9502447798003022</v>
      </c>
      <c r="K173" s="83">
        <f t="shared" si="22"/>
        <v>49.321107685782579</v>
      </c>
      <c r="L173" s="3"/>
      <c r="M173" s="88"/>
      <c r="N173" s="88"/>
      <c r="O173" s="88"/>
      <c r="P173" s="88"/>
      <c r="Q173" s="88"/>
      <c r="R173" s="88"/>
      <c r="S173" s="88"/>
      <c r="T173" s="88"/>
      <c r="V173">
        <f t="shared" si="7"/>
        <v>15</v>
      </c>
      <c r="W173" s="3">
        <f t="shared" si="19"/>
        <v>21.191589642630458</v>
      </c>
      <c r="X173" s="113">
        <f t="shared" si="8"/>
        <v>213.90336387458598</v>
      </c>
      <c r="Y173" s="98">
        <f t="shared" si="10"/>
        <v>11.433335707553224</v>
      </c>
      <c r="Z173" s="98">
        <f t="shared" si="11"/>
        <v>29.503177390087529</v>
      </c>
      <c r="AA173" s="98">
        <f t="shared" si="12"/>
        <v>51.916955458718519</v>
      </c>
      <c r="AB173" s="98">
        <f t="shared" si="13"/>
        <v>27.689042911316537</v>
      </c>
      <c r="AC173" s="98">
        <f t="shared" si="14"/>
        <v>68.677524758463264</v>
      </c>
      <c r="AD173" s="98">
        <f t="shared" si="15"/>
        <v>11.912390049160207</v>
      </c>
      <c r="AE173" s="98">
        <f t="shared" si="16"/>
        <v>5.9502447798003022</v>
      </c>
      <c r="AF173" s="98">
        <f t="shared" si="17"/>
        <v>49.321107685782579</v>
      </c>
      <c r="AG173" s="3">
        <f t="shared" si="18"/>
        <v>195.64933534754636</v>
      </c>
    </row>
    <row r="174" spans="1:33" ht="14">
      <c r="A174">
        <f t="shared" si="20"/>
        <v>16</v>
      </c>
      <c r="B174" s="22">
        <v>96</v>
      </c>
      <c r="C174" s="27">
        <f t="shared" si="6"/>
        <v>215.06987220735667</v>
      </c>
      <c r="D174" s="83">
        <f>C$158*(0.4*D$14)*('Product half-life and C flows'!B35/100)</f>
        <v>11.043874320719315</v>
      </c>
      <c r="E174" s="83">
        <f t="shared" si="9"/>
        <v>33.538878670669241</v>
      </c>
      <c r="F174" s="83">
        <f t="shared" si="21"/>
        <v>51.916955458718519</v>
      </c>
      <c r="G174" s="83">
        <f t="shared" si="21"/>
        <v>27.689042911316537</v>
      </c>
      <c r="H174" s="83">
        <f>C$158*(0.6*C$15)*('Product half-life and C flows'!L35/100)</f>
        <v>67.627771824678447</v>
      </c>
      <c r="I174" s="83">
        <f>C$158*0.6*('Product half-life and C flows'!N35/100)</f>
        <v>12.61292517363928</v>
      </c>
      <c r="J174" s="83">
        <f>C$158*0.6*('Product half-life and C flows'!P35/100)</f>
        <v>6.3001624243952445</v>
      </c>
      <c r="K174" s="83">
        <f t="shared" si="22"/>
        <v>49.321107685782579</v>
      </c>
      <c r="L174" s="3"/>
      <c r="M174" s="88"/>
      <c r="N174" s="88"/>
      <c r="O174" s="88"/>
      <c r="P174" s="88"/>
      <c r="Q174" s="88"/>
      <c r="R174" s="88"/>
      <c r="S174" s="88"/>
      <c r="T174" s="88"/>
      <c r="V174">
        <f t="shared" si="7"/>
        <v>16</v>
      </c>
      <c r="W174" s="3">
        <f t="shared" si="19"/>
        <v>22.80501416065654</v>
      </c>
      <c r="X174" s="113">
        <f t="shared" si="8"/>
        <v>215.06987220735667</v>
      </c>
      <c r="Y174" s="98">
        <f t="shared" si="10"/>
        <v>11.043874320719315</v>
      </c>
      <c r="Z174" s="98">
        <f t="shared" si="11"/>
        <v>33.538878670669241</v>
      </c>
      <c r="AA174" s="98">
        <f t="shared" si="12"/>
        <v>51.916955458718519</v>
      </c>
      <c r="AB174" s="98">
        <f t="shared" si="13"/>
        <v>27.689042911316537</v>
      </c>
      <c r="AC174" s="98">
        <f t="shared" si="14"/>
        <v>67.627771824678447</v>
      </c>
      <c r="AD174" s="98">
        <f t="shared" si="15"/>
        <v>12.61292517363928</v>
      </c>
      <c r="AE174" s="98">
        <f t="shared" si="16"/>
        <v>6.3001624243952445</v>
      </c>
      <c r="AF174" s="98">
        <f t="shared" si="17"/>
        <v>49.321107685782579</v>
      </c>
      <c r="AG174" s="3">
        <f t="shared" si="18"/>
        <v>199.68573646341724</v>
      </c>
    </row>
    <row r="175" spans="1:33" ht="14">
      <c r="A175">
        <f t="shared" si="20"/>
        <v>17</v>
      </c>
      <c r="B175" s="22">
        <v>97</v>
      </c>
      <c r="C175" s="27">
        <f t="shared" si="6"/>
        <v>216.20595241128498</v>
      </c>
      <c r="D175" s="83">
        <f>C$158*(0.4*D$14)*('Product half-life and C flows'!B36/100)</f>
        <v>10.667679418462987</v>
      </c>
      <c r="E175" s="83">
        <f t="shared" si="9"/>
        <v>37.704387555938411</v>
      </c>
      <c r="F175" s="83">
        <f t="shared" si="21"/>
        <v>51.916955458718519</v>
      </c>
      <c r="G175" s="83">
        <f t="shared" si="21"/>
        <v>27.689042911316537</v>
      </c>
      <c r="H175" s="83">
        <f>C$158*(0.6*C$15)*('Product half-life and C flows'!L36/100)</f>
        <v>66.594064623844318</v>
      </c>
      <c r="I175" s="83">
        <f>C$158*0.6*('Product half-life and C flows'!N36/100)</f>
        <v>13.302752445662582</v>
      </c>
      <c r="J175" s="83">
        <f>C$158*0.6*('Product half-life and C flows'!P36/100)</f>
        <v>6.644731491339952</v>
      </c>
      <c r="K175" s="83">
        <f t="shared" si="22"/>
        <v>49.321107685782579</v>
      </c>
      <c r="L175" s="3"/>
      <c r="M175" s="88"/>
      <c r="N175" s="88"/>
      <c r="O175" s="88"/>
      <c r="P175" s="88"/>
      <c r="Q175" s="88"/>
      <c r="R175" s="88"/>
      <c r="S175" s="88"/>
      <c r="T175" s="88"/>
      <c r="V175">
        <f t="shared" si="7"/>
        <v>17</v>
      </c>
      <c r="W175" s="3">
        <f t="shared" si="19"/>
        <v>24.318151629457937</v>
      </c>
      <c r="X175" s="113">
        <f t="shared" si="8"/>
        <v>216.20595241128498</v>
      </c>
      <c r="Y175" s="98">
        <f t="shared" si="10"/>
        <v>10.667679418462987</v>
      </c>
      <c r="Z175" s="98">
        <f t="shared" si="11"/>
        <v>37.704387555938411</v>
      </c>
      <c r="AA175" s="98">
        <f t="shared" si="12"/>
        <v>51.916955458718519</v>
      </c>
      <c r="AB175" s="98">
        <f t="shared" si="13"/>
        <v>27.689042911316537</v>
      </c>
      <c r="AC175" s="98">
        <f t="shared" si="14"/>
        <v>66.594064623844318</v>
      </c>
      <c r="AD175" s="98">
        <f t="shared" si="15"/>
        <v>13.302752445662582</v>
      </c>
      <c r="AE175" s="98">
        <f t="shared" si="16"/>
        <v>6.644731491339952</v>
      </c>
      <c r="AF175" s="98">
        <f t="shared" si="17"/>
        <v>49.321107685782579</v>
      </c>
      <c r="AG175" s="3">
        <f t="shared" si="18"/>
        <v>203.85193448682031</v>
      </c>
    </row>
    <row r="176" spans="1:33" ht="14">
      <c r="A176">
        <f t="shared" ref="A176:B191" si="23">A175+1</f>
        <v>18</v>
      </c>
      <c r="B176" s="22">
        <v>98</v>
      </c>
      <c r="C176" s="27">
        <f t="shared" si="6"/>
        <v>217.31227477306837</v>
      </c>
      <c r="D176" s="83">
        <f>C$158*(0.4*D$14)*('Product half-life and C flows'!B37/100)</f>
        <v>10.304299095617267</v>
      </c>
      <c r="E176" s="83">
        <f t="shared" si="9"/>
        <v>41.974069387440238</v>
      </c>
      <c r="F176" s="83">
        <f t="shared" si="21"/>
        <v>51.916955458718519</v>
      </c>
      <c r="G176" s="83">
        <f t="shared" si="21"/>
        <v>27.689042911316537</v>
      </c>
      <c r="H176" s="83">
        <f>C$158*(0.6*C$15)*('Product half-life and C flows'!L37/100)</f>
        <v>65.576157892968411</v>
      </c>
      <c r="I176" s="83">
        <f>C$158*0.6*('Product half-life and C flows'!N37/100)</f>
        <v>13.98203553740044</v>
      </c>
      <c r="J176" s="83">
        <f>C$158*0.6*('Product half-life and C flows'!P37/100)</f>
        <v>6.9840337349652541</v>
      </c>
      <c r="K176" s="83">
        <f t="shared" si="22"/>
        <v>49.321107685782579</v>
      </c>
      <c r="L176" s="3"/>
      <c r="M176" s="88"/>
      <c r="N176" s="88"/>
      <c r="O176" s="88"/>
      <c r="P176" s="88"/>
      <c r="Q176" s="88"/>
      <c r="R176" s="88"/>
      <c r="S176" s="88"/>
      <c r="T176" s="88"/>
      <c r="V176">
        <f t="shared" si="7"/>
        <v>18</v>
      </c>
      <c r="W176" s="3">
        <f t="shared" si="19"/>
        <v>25.729246979878138</v>
      </c>
      <c r="X176" s="113">
        <f t="shared" si="8"/>
        <v>217.31227477306837</v>
      </c>
      <c r="Y176" s="98">
        <f t="shared" si="10"/>
        <v>10.304299095617267</v>
      </c>
      <c r="Z176" s="98">
        <f t="shared" si="11"/>
        <v>41.974069387440238</v>
      </c>
      <c r="AA176" s="98">
        <f t="shared" si="12"/>
        <v>51.916955458718519</v>
      </c>
      <c r="AB176" s="98">
        <f t="shared" si="13"/>
        <v>27.689042911316537</v>
      </c>
      <c r="AC176" s="98">
        <f t="shared" si="14"/>
        <v>65.576157892968411</v>
      </c>
      <c r="AD176" s="98">
        <f t="shared" si="15"/>
        <v>13.98203553740044</v>
      </c>
      <c r="AE176" s="98">
        <f t="shared" si="16"/>
        <v>6.9840337349652541</v>
      </c>
      <c r="AF176" s="98">
        <f t="shared" si="17"/>
        <v>49.321107685782579</v>
      </c>
      <c r="AG176" s="3">
        <f t="shared" si="18"/>
        <v>208.1222949228094</v>
      </c>
    </row>
    <row r="177" spans="1:33" ht="14">
      <c r="A177">
        <f t="shared" si="23"/>
        <v>19</v>
      </c>
      <c r="B177" s="22">
        <v>99</v>
      </c>
      <c r="C177" s="27">
        <f t="shared" si="6"/>
        <v>218.38950252855477</v>
      </c>
      <c r="D177" s="83">
        <f>C$158*(0.4*D$14)*('Product half-life and C flows'!B38/100)</f>
        <v>9.9532968405641515</v>
      </c>
      <c r="E177" s="83">
        <f t="shared" si="9"/>
        <v>46.323735982377741</v>
      </c>
      <c r="F177" s="83">
        <f t="shared" si="21"/>
        <v>51.916955458718519</v>
      </c>
      <c r="G177" s="83">
        <f t="shared" si="21"/>
        <v>27.689042911316537</v>
      </c>
      <c r="H177" s="83">
        <f>C$158*(0.6*C$15)*('Product half-life and C flows'!L38/100)</f>
        <v>64.573810117963646</v>
      </c>
      <c r="I177" s="83">
        <f>C$158*0.6*('Product half-life and C flows'!N38/100)</f>
        <v>14.650935619253628</v>
      </c>
      <c r="J177" s="83">
        <f>C$158*0.6*('Product half-life and C flows'!P38/100)</f>
        <v>7.3181496599668474</v>
      </c>
      <c r="K177" s="83">
        <f t="shared" si="22"/>
        <v>49.321107685782579</v>
      </c>
      <c r="L177" s="3"/>
      <c r="M177" s="88"/>
      <c r="N177" s="88"/>
      <c r="O177" s="88"/>
      <c r="P177" s="88"/>
      <c r="Q177" s="88"/>
      <c r="R177" s="88"/>
      <c r="S177" s="88"/>
      <c r="T177" s="88"/>
      <c r="V177">
        <f t="shared" si="7"/>
        <v>19</v>
      </c>
      <c r="W177" s="3">
        <f t="shared" si="19"/>
        <v>27.038805006183715</v>
      </c>
      <c r="X177" s="113">
        <f t="shared" si="8"/>
        <v>218.38950252855477</v>
      </c>
      <c r="Y177" s="98">
        <f t="shared" si="10"/>
        <v>9.9532968405641515</v>
      </c>
      <c r="Z177" s="98">
        <f t="shared" si="11"/>
        <v>46.323735982377741</v>
      </c>
      <c r="AA177" s="98">
        <f t="shared" si="12"/>
        <v>51.916955458718519</v>
      </c>
      <c r="AB177" s="98">
        <f t="shared" si="13"/>
        <v>27.689042911316537</v>
      </c>
      <c r="AC177" s="98">
        <f t="shared" si="14"/>
        <v>64.573810117963646</v>
      </c>
      <c r="AD177" s="98">
        <f t="shared" si="15"/>
        <v>14.650935619253628</v>
      </c>
      <c r="AE177" s="98">
        <f t="shared" si="16"/>
        <v>7.3181496599668474</v>
      </c>
      <c r="AF177" s="98">
        <f t="shared" si="17"/>
        <v>49.321107685782579</v>
      </c>
      <c r="AG177" s="3">
        <f t="shared" si="18"/>
        <v>212.4726297495969</v>
      </c>
    </row>
    <row r="178" spans="1:33" ht="14">
      <c r="A178">
        <f t="shared" si="23"/>
        <v>20</v>
      </c>
      <c r="B178" s="22">
        <v>100</v>
      </c>
      <c r="C178" s="27">
        <f t="shared" si="6"/>
        <v>219.43829137774094</v>
      </c>
      <c r="D178" s="83">
        <f>C$158*(0.4*D$14)*('Product half-life and C flows'!B39/100)</f>
        <v>9.6142510108737991</v>
      </c>
      <c r="E178" s="83">
        <f t="shared" si="9"/>
        <v>50.730784954682932</v>
      </c>
      <c r="F178" s="83">
        <f t="shared" si="21"/>
        <v>51.916955458718519</v>
      </c>
      <c r="G178" s="83">
        <f t="shared" si="21"/>
        <v>27.689042911316537</v>
      </c>
      <c r="H178" s="83">
        <f>C$158*(0.6*C$15)*('Product half-life and C flows'!L39/100)</f>
        <v>63.586783476345438</v>
      </c>
      <c r="I178" s="83">
        <f>C$158*0.6*('Product half-life and C flows'!N39/100)</f>
        <v>15.309611398093507</v>
      </c>
      <c r="J178" s="83">
        <f>C$158*0.6*('Product half-life and C flows'!P39/100)</f>
        <v>7.647158540506247</v>
      </c>
      <c r="K178" s="83">
        <f t="shared" si="22"/>
        <v>49.321107685782579</v>
      </c>
      <c r="L178" s="3"/>
      <c r="M178" s="88"/>
      <c r="N178" s="88"/>
      <c r="O178" s="88"/>
      <c r="P178" s="88"/>
      <c r="Q178" s="88"/>
      <c r="R178" s="88"/>
      <c r="S178" s="88"/>
      <c r="T178" s="88"/>
      <c r="V178">
        <f t="shared" si="7"/>
        <v>20</v>
      </c>
      <c r="W178" s="3">
        <f t="shared" si="19"/>
        <v>28.249038255171467</v>
      </c>
      <c r="X178" s="113">
        <f t="shared" si="8"/>
        <v>219.43829137774094</v>
      </c>
      <c r="Y178" s="98">
        <f t="shared" si="10"/>
        <v>9.6142510108737991</v>
      </c>
      <c r="Z178" s="98">
        <f t="shared" si="11"/>
        <v>50.730784954682932</v>
      </c>
      <c r="AA178" s="98">
        <f t="shared" si="12"/>
        <v>51.916955458718519</v>
      </c>
      <c r="AB178" s="98">
        <f t="shared" si="13"/>
        <v>27.689042911316537</v>
      </c>
      <c r="AC178" s="98">
        <f t="shared" si="14"/>
        <v>63.586783476345438</v>
      </c>
      <c r="AD178" s="98">
        <f t="shared" si="15"/>
        <v>15.309611398093507</v>
      </c>
      <c r="AE178" s="98">
        <f t="shared" si="16"/>
        <v>7.647158540506247</v>
      </c>
      <c r="AF178" s="98">
        <f t="shared" si="17"/>
        <v>49.321107685782579</v>
      </c>
      <c r="AG178" s="3">
        <f t="shared" si="18"/>
        <v>216.88033673966316</v>
      </c>
    </row>
    <row r="179" spans="1:33" ht="14">
      <c r="A179">
        <f t="shared" si="23"/>
        <v>21</v>
      </c>
      <c r="B179" s="20">
        <f>B178+1</f>
        <v>101</v>
      </c>
      <c r="C179" s="27">
        <f t="shared" si="6"/>
        <v>220.4592890502108</v>
      </c>
      <c r="D179" s="83">
        <f>C$158*(0.4*D$14)*('Product half-life and C flows'!B40/100)</f>
        <v>9.2867543268054238</v>
      </c>
      <c r="E179" s="83">
        <f t="shared" si="9"/>
        <v>55.174280435662595</v>
      </c>
      <c r="F179" s="83">
        <f t="shared" si="21"/>
        <v>51.916955458718519</v>
      </c>
      <c r="G179" s="83">
        <f t="shared" si="21"/>
        <v>27.689042911316537</v>
      </c>
      <c r="H179" s="83">
        <f>C$158*(0.6*C$15)*('Product half-life and C flows'!L40/100)</f>
        <v>62.614843780804669</v>
      </c>
      <c r="I179" s="83">
        <f>C$158*0.6*('Product half-life and C flows'!N40/100)</f>
        <v>15.958219154917712</v>
      </c>
      <c r="J179" s="83">
        <f>C$158*0.6*('Product half-life and C flows'!P40/100)</f>
        <v>7.9711384390198354</v>
      </c>
      <c r="K179" s="83">
        <f t="shared" si="22"/>
        <v>49.321107685782579</v>
      </c>
      <c r="L179" s="3"/>
      <c r="M179" s="88"/>
      <c r="N179" s="88"/>
      <c r="O179" s="88"/>
      <c r="P179" s="88"/>
      <c r="Q179" s="88"/>
      <c r="R179" s="88"/>
      <c r="S179" s="88"/>
      <c r="T179" s="88"/>
      <c r="V179">
        <f t="shared" si="7"/>
        <v>21</v>
      </c>
      <c r="W179" s="3">
        <f t="shared" si="19"/>
        <v>29.363408699323703</v>
      </c>
      <c r="X179" s="113">
        <f t="shared" si="8"/>
        <v>220.4592890502108</v>
      </c>
      <c r="Y179" s="98">
        <f t="shared" si="10"/>
        <v>9.2867543268054238</v>
      </c>
      <c r="Z179" s="98">
        <f t="shared" si="11"/>
        <v>55.174280435662595</v>
      </c>
      <c r="AA179" s="98">
        <f t="shared" si="12"/>
        <v>51.916955458718519</v>
      </c>
      <c r="AB179" s="98">
        <f t="shared" si="13"/>
        <v>27.689042911316537</v>
      </c>
      <c r="AC179" s="98">
        <f t="shared" si="14"/>
        <v>62.614843780804669</v>
      </c>
      <c r="AD179" s="98">
        <f t="shared" si="15"/>
        <v>15.958219154917712</v>
      </c>
      <c r="AE179" s="98">
        <f t="shared" si="16"/>
        <v>7.9711384390198354</v>
      </c>
      <c r="AF179" s="98">
        <f t="shared" si="17"/>
        <v>49.321107685782579</v>
      </c>
      <c r="AG179" s="3">
        <f t="shared" si="18"/>
        <v>221.32448018043988</v>
      </c>
    </row>
    <row r="180" spans="1:33" ht="14">
      <c r="A180">
        <f t="shared" si="23"/>
        <v>22</v>
      </c>
      <c r="B180" s="20">
        <f t="shared" si="23"/>
        <v>102</v>
      </c>
      <c r="C180" s="27">
        <f t="shared" si="6"/>
        <v>221.45313491778913</v>
      </c>
      <c r="D180" s="83">
        <f>C$158*(0.4*D$14)*('Product half-life and C flows'!B41/100)</f>
        <v>8.9704133820613556</v>
      </c>
      <c r="E180" s="83">
        <f t="shared" si="9"/>
        <v>59.634987416407405</v>
      </c>
      <c r="F180" s="83">
        <f t="shared" si="21"/>
        <v>51.916955458718519</v>
      </c>
      <c r="G180" s="83">
        <f t="shared" si="21"/>
        <v>27.689042911316537</v>
      </c>
      <c r="H180" s="83">
        <f>C$158*(0.6*C$15)*('Product half-life and C flows'!L41/100)</f>
        <v>61.657760423643097</v>
      </c>
      <c r="I180" s="83">
        <f>C$158*0.6*('Product half-life and C flows'!N41/100)</f>
        <v>16.596912781930207</v>
      </c>
      <c r="J180" s="83">
        <f>C$158*0.6*('Product half-life and C flows'!P41/100)</f>
        <v>8.2901662247403625</v>
      </c>
      <c r="K180" s="83">
        <f t="shared" si="22"/>
        <v>49.321107685782579</v>
      </c>
      <c r="L180" s="3"/>
      <c r="M180" s="88"/>
      <c r="N180" s="88"/>
      <c r="O180" s="88"/>
      <c r="P180" s="88"/>
      <c r="Q180" s="88"/>
      <c r="R180" s="88"/>
      <c r="S180" s="88"/>
      <c r="T180" s="88"/>
      <c r="V180">
        <f t="shared" si="7"/>
        <v>22</v>
      </c>
      <c r="W180" s="3">
        <f t="shared" si="19"/>
        <v>30.386253645953975</v>
      </c>
      <c r="X180" s="113">
        <f t="shared" si="8"/>
        <v>221.45313491778913</v>
      </c>
      <c r="Y180" s="98">
        <f t="shared" si="10"/>
        <v>8.9704133820613556</v>
      </c>
      <c r="Z180" s="98">
        <f t="shared" si="11"/>
        <v>59.634987416407405</v>
      </c>
      <c r="AA180" s="98">
        <f t="shared" si="12"/>
        <v>51.916955458718519</v>
      </c>
      <c r="AB180" s="98">
        <f t="shared" si="13"/>
        <v>27.689042911316537</v>
      </c>
      <c r="AC180" s="98">
        <f t="shared" si="14"/>
        <v>61.657760423643097</v>
      </c>
      <c r="AD180" s="98">
        <f t="shared" si="15"/>
        <v>16.596912781930207</v>
      </c>
      <c r="AE180" s="98">
        <f t="shared" si="16"/>
        <v>8.2901662247403625</v>
      </c>
      <c r="AF180" s="98">
        <f t="shared" si="17"/>
        <v>49.321107685782579</v>
      </c>
      <c r="AG180" s="3">
        <f t="shared" si="18"/>
        <v>225.78582521675614</v>
      </c>
    </row>
    <row r="181" spans="1:33" ht="14">
      <c r="A181">
        <f t="shared" si="23"/>
        <v>23</v>
      </c>
      <c r="B181" s="20">
        <f t="shared" si="23"/>
        <v>103</v>
      </c>
      <c r="C181" s="27">
        <f t="shared" si="6"/>
        <v>222.42045965134901</v>
      </c>
      <c r="D181" s="83">
        <f>C$158*(0.4*D$14)*('Product half-life and C flows'!B42/100)</f>
        <v>8.6648481712066552</v>
      </c>
      <c r="E181" s="83">
        <f t="shared" si="9"/>
        <v>64.09536982929194</v>
      </c>
      <c r="F181" s="83">
        <f t="shared" si="21"/>
        <v>51.916955458718519</v>
      </c>
      <c r="G181" s="83">
        <f t="shared" si="21"/>
        <v>27.689042911316537</v>
      </c>
      <c r="H181" s="83">
        <f>C$158*(0.6*C$15)*('Product half-life and C flows'!L42/100)</f>
        <v>60.715306322058048</v>
      </c>
      <c r="I181" s="83">
        <f>C$158*0.6*('Product half-life and C flows'!N42/100)</f>
        <v>17.225843819054624</v>
      </c>
      <c r="J181" s="83">
        <f>C$158*0.6*('Product half-life and C flows'!P42/100)</f>
        <v>8.6043175919353754</v>
      </c>
      <c r="K181" s="83">
        <f t="shared" si="22"/>
        <v>49.321107685782579</v>
      </c>
      <c r="L181" s="3"/>
      <c r="M181" s="88"/>
      <c r="N181" s="88"/>
      <c r="O181" s="88"/>
      <c r="P181" s="88"/>
      <c r="Q181" s="88"/>
      <c r="R181" s="88"/>
      <c r="S181" s="88"/>
      <c r="T181" s="88"/>
      <c r="V181">
        <f t="shared" si="7"/>
        <v>23</v>
      </c>
      <c r="W181" s="3">
        <f t="shared" si="19"/>
        <v>31.322485209675641</v>
      </c>
      <c r="X181" s="113">
        <f t="shared" si="8"/>
        <v>222.42045965134901</v>
      </c>
      <c r="Y181" s="98">
        <f t="shared" si="10"/>
        <v>8.6648481712066552</v>
      </c>
      <c r="Z181" s="98">
        <f t="shared" si="11"/>
        <v>64.09536982929194</v>
      </c>
      <c r="AA181" s="98">
        <f t="shared" si="12"/>
        <v>51.916955458718519</v>
      </c>
      <c r="AB181" s="98">
        <f t="shared" si="13"/>
        <v>27.689042911316537</v>
      </c>
      <c r="AC181" s="98">
        <f t="shared" si="14"/>
        <v>60.715306322058048</v>
      </c>
      <c r="AD181" s="98">
        <f t="shared" si="15"/>
        <v>17.225843819054624</v>
      </c>
      <c r="AE181" s="98">
        <f t="shared" si="16"/>
        <v>8.6043175919353754</v>
      </c>
      <c r="AF181" s="98">
        <f t="shared" si="17"/>
        <v>49.321107685782579</v>
      </c>
      <c r="AG181" s="3">
        <f t="shared" si="18"/>
        <v>230.24683593237503</v>
      </c>
    </row>
    <row r="182" spans="1:33" ht="14">
      <c r="A182">
        <f t="shared" si="23"/>
        <v>24</v>
      </c>
      <c r="B182" s="20">
        <f t="shared" si="23"/>
        <v>104</v>
      </c>
      <c r="C182" s="27">
        <f t="shared" si="6"/>
        <v>223.36188491887108</v>
      </c>
      <c r="D182" s="83">
        <f>C$158*(0.4*D$14)*('Product half-life and C flows'!B43/100)</f>
        <v>8.3696916331865161</v>
      </c>
      <c r="E182" s="83">
        <f t="shared" si="9"/>
        <v>68.539560713299451</v>
      </c>
      <c r="F182" s="83">
        <f t="shared" si="21"/>
        <v>51.916955458718519</v>
      </c>
      <c r="G182" s="83">
        <f t="shared" si="21"/>
        <v>27.689042911316537</v>
      </c>
      <c r="H182" s="83">
        <f>C$158*(0.6*C$15)*('Product half-life and C flows'!L43/100)</f>
        <v>59.787257864263694</v>
      </c>
      <c r="I182" s="83">
        <f>C$158*0.6*('Product half-life and C flows'!N43/100)</f>
        <v>17.845161489889389</v>
      </c>
      <c r="J182" s="83">
        <f>C$158*0.6*('Product half-life and C flows'!P43/100)</f>
        <v>8.9136670778668279</v>
      </c>
      <c r="K182" s="83">
        <f t="shared" si="22"/>
        <v>49.321107685782579</v>
      </c>
      <c r="L182" s="3"/>
      <c r="M182" s="88"/>
      <c r="N182" s="88"/>
      <c r="O182" s="88"/>
      <c r="P182" s="88"/>
      <c r="Q182" s="88"/>
      <c r="R182" s="88"/>
      <c r="S182" s="88"/>
      <c r="T182" s="88"/>
      <c r="V182">
        <f t="shared" si="7"/>
        <v>24</v>
      </c>
      <c r="W182" s="3">
        <f t="shared" si="19"/>
        <v>32.177352669946607</v>
      </c>
      <c r="X182" s="113">
        <f t="shared" si="8"/>
        <v>223.36188491887108</v>
      </c>
      <c r="Y182" s="98">
        <f t="shared" si="10"/>
        <v>8.3696916331865161</v>
      </c>
      <c r="Z182" s="98">
        <f t="shared" si="11"/>
        <v>68.539560713299451</v>
      </c>
      <c r="AA182" s="98">
        <f t="shared" si="12"/>
        <v>51.916955458718519</v>
      </c>
      <c r="AB182" s="98">
        <f t="shared" si="13"/>
        <v>27.689042911316537</v>
      </c>
      <c r="AC182" s="98">
        <f t="shared" si="14"/>
        <v>59.787257864263694</v>
      </c>
      <c r="AD182" s="98">
        <f t="shared" si="15"/>
        <v>17.845161489889389</v>
      </c>
      <c r="AE182" s="98">
        <f t="shared" si="16"/>
        <v>8.9136670778668279</v>
      </c>
      <c r="AF182" s="98">
        <f t="shared" si="17"/>
        <v>49.321107685782579</v>
      </c>
      <c r="AG182" s="3">
        <f t="shared" si="18"/>
        <v>234.69164551535442</v>
      </c>
    </row>
    <row r="183" spans="1:33" ht="14">
      <c r="A183">
        <f t="shared" si="23"/>
        <v>25</v>
      </c>
      <c r="B183" s="20">
        <f t="shared" si="23"/>
        <v>105</v>
      </c>
      <c r="C183" s="27">
        <f t="shared" si="6"/>
        <v>224.27802312200387</v>
      </c>
      <c r="D183" s="83">
        <f>C$158*(0.4*D$14)*('Product half-life and C flows'!B44/100)</f>
        <v>8.0845892103931778</v>
      </c>
      <c r="E183" s="83">
        <f t="shared" si="9"/>
        <v>72.953311317543225</v>
      </c>
      <c r="F183" s="83">
        <f t="shared" si="21"/>
        <v>51.916955458718519</v>
      </c>
      <c r="G183" s="83">
        <f t="shared" si="21"/>
        <v>27.689042911316537</v>
      </c>
      <c r="H183" s="83">
        <f>C$158*(0.6*C$15)*('Product half-life and C flows'!L44/100)</f>
        <v>58.87339485643556</v>
      </c>
      <c r="I183" s="83">
        <f>C$158*0.6*('Product half-life and C flows'!N44/100)</f>
        <v>18.455012737113364</v>
      </c>
      <c r="J183" s="83">
        <f>C$158*0.6*('Product half-life and C flows'!P44/100)</f>
        <v>9.2182880804762046</v>
      </c>
      <c r="K183" s="83">
        <f t="shared" si="22"/>
        <v>49.321107685782579</v>
      </c>
      <c r="L183" s="3"/>
      <c r="M183" s="88"/>
      <c r="N183" s="88"/>
      <c r="O183" s="88"/>
      <c r="P183" s="88"/>
      <c r="Q183" s="88"/>
      <c r="R183" s="88"/>
      <c r="S183" s="88"/>
      <c r="T183" s="88"/>
      <c r="V183">
        <f t="shared" si="7"/>
        <v>25</v>
      </c>
      <c r="W183" s="3">
        <f t="shared" si="19"/>
        <v>32.956257670503547</v>
      </c>
      <c r="X183" s="113">
        <f t="shared" si="8"/>
        <v>224.27802312200387</v>
      </c>
      <c r="Y183" s="98">
        <f t="shared" si="10"/>
        <v>8.0845892103931778</v>
      </c>
      <c r="Z183" s="98">
        <f t="shared" si="11"/>
        <v>72.953311317543225</v>
      </c>
      <c r="AA183" s="98">
        <f t="shared" si="12"/>
        <v>51.916955458718519</v>
      </c>
      <c r="AB183" s="98">
        <f t="shared" si="13"/>
        <v>27.689042911316537</v>
      </c>
      <c r="AC183" s="98">
        <f t="shared" si="14"/>
        <v>58.87339485643556</v>
      </c>
      <c r="AD183" s="98">
        <f t="shared" si="15"/>
        <v>18.455012737113364</v>
      </c>
      <c r="AE183" s="98">
        <f t="shared" si="16"/>
        <v>9.2182880804762046</v>
      </c>
      <c r="AF183" s="98">
        <f t="shared" si="17"/>
        <v>49.321107685782579</v>
      </c>
      <c r="AG183" s="3">
        <f t="shared" si="18"/>
        <v>239.10600536160342</v>
      </c>
    </row>
    <row r="184" spans="1:33" ht="14">
      <c r="A184">
        <f t="shared" si="23"/>
        <v>26</v>
      </c>
      <c r="B184" s="20">
        <f t="shared" si="23"/>
        <v>106</v>
      </c>
      <c r="C184" s="27">
        <f t="shared" si="6"/>
        <v>225.16947716852243</v>
      </c>
      <c r="D184" s="83">
        <f>C$158*(0.4*D$14)*('Product half-life and C flows'!B45/100)</f>
        <v>7.809198422752603</v>
      </c>
      <c r="E184" s="83">
        <f t="shared" si="9"/>
        <v>77.323924746512787</v>
      </c>
      <c r="F184" s="83">
        <f t="shared" si="21"/>
        <v>51.916955458718519</v>
      </c>
      <c r="G184" s="83">
        <f t="shared" si="21"/>
        <v>27.689042911316537</v>
      </c>
      <c r="H184" s="83">
        <f>C$158*(0.6*C$15)*('Product half-life and C flows'!L45/100)</f>
        <v>57.973500470466178</v>
      </c>
      <c r="I184" s="83">
        <f>C$158*0.6*('Product half-life and C flows'!N45/100)</f>
        <v>19.055542257350272</v>
      </c>
      <c r="J184" s="83">
        <f>C$158*0.6*('Product half-life and C flows'!P45/100)</f>
        <v>9.5182528757993357</v>
      </c>
      <c r="K184" s="83">
        <f t="shared" si="22"/>
        <v>49.321107685782579</v>
      </c>
      <c r="L184" s="3"/>
      <c r="M184" s="88"/>
      <c r="N184" s="88"/>
      <c r="O184" s="88"/>
      <c r="P184" s="88"/>
      <c r="Q184" s="88"/>
      <c r="R184" s="88"/>
      <c r="S184" s="88"/>
      <c r="T184" s="88"/>
      <c r="V184">
        <f t="shared" si="7"/>
        <v>26</v>
      </c>
      <c r="W184" s="3">
        <f t="shared" si="19"/>
        <v>33.664613182176872</v>
      </c>
      <c r="X184" s="113">
        <f t="shared" si="8"/>
        <v>225.16947716852243</v>
      </c>
      <c r="Y184" s="98">
        <f t="shared" si="10"/>
        <v>7.809198422752603</v>
      </c>
      <c r="Z184" s="98">
        <f t="shared" si="11"/>
        <v>77.323924746512787</v>
      </c>
      <c r="AA184" s="98">
        <f t="shared" si="12"/>
        <v>51.916955458718519</v>
      </c>
      <c r="AB184" s="98">
        <f t="shared" si="13"/>
        <v>27.689042911316537</v>
      </c>
      <c r="AC184" s="98">
        <f t="shared" si="14"/>
        <v>57.973500470466178</v>
      </c>
      <c r="AD184" s="98">
        <f t="shared" si="15"/>
        <v>19.055542257350272</v>
      </c>
      <c r="AE184" s="98">
        <f t="shared" si="16"/>
        <v>9.5182528757993357</v>
      </c>
      <c r="AF184" s="98">
        <f t="shared" si="17"/>
        <v>49.321107685782579</v>
      </c>
      <c r="AG184" s="3">
        <f t="shared" si="18"/>
        <v>243.47721872016362</v>
      </c>
    </row>
    <row r="185" spans="1:33" ht="14">
      <c r="A185">
        <f t="shared" si="23"/>
        <v>27</v>
      </c>
      <c r="B185" s="20">
        <f t="shared" si="23"/>
        <v>107</v>
      </c>
      <c r="C185" s="27">
        <f t="shared" si="6"/>
        <v>226.03684027822064</v>
      </c>
      <c r="D185" s="83">
        <f>C$158*(0.4*D$14)*('Product half-life and C flows'!B46/100)</f>
        <v>7.5431884563193439</v>
      </c>
      <c r="E185" s="83">
        <f t="shared" si="9"/>
        <v>81.640178702812037</v>
      </c>
      <c r="F185" s="83">
        <f t="shared" si="21"/>
        <v>51.916955458718519</v>
      </c>
      <c r="G185" s="83">
        <f t="shared" si="21"/>
        <v>27.689042911316537</v>
      </c>
      <c r="H185" s="83">
        <f>C$158*(0.6*C$15)*('Product half-life and C flows'!L46/100)</f>
        <v>57.087361192519218</v>
      </c>
      <c r="I185" s="83">
        <f>C$158*0.6*('Product half-life and C flows'!N46/100)</f>
        <v>19.646892535500207</v>
      </c>
      <c r="J185" s="83">
        <f>C$158*0.6*('Product half-life and C flows'!P46/100)</f>
        <v>9.8136326351149883</v>
      </c>
      <c r="K185" s="83">
        <f t="shared" si="22"/>
        <v>49.321107685782579</v>
      </c>
      <c r="L185" s="3"/>
      <c r="M185" s="88"/>
      <c r="N185" s="88"/>
      <c r="O185" s="88"/>
      <c r="P185" s="88"/>
      <c r="Q185" s="88"/>
      <c r="R185" s="88"/>
      <c r="S185" s="88"/>
      <c r="T185" s="88"/>
      <c r="V185">
        <f t="shared" si="7"/>
        <v>27</v>
      </c>
      <c r="W185" s="3">
        <f t="shared" si="19"/>
        <v>34.307738247633928</v>
      </c>
      <c r="X185" s="113">
        <f t="shared" si="8"/>
        <v>226.03684027822064</v>
      </c>
      <c r="Y185" s="98">
        <f t="shared" si="10"/>
        <v>7.5431884563193439</v>
      </c>
      <c r="Z185" s="98">
        <f t="shared" si="11"/>
        <v>81.640178702812037</v>
      </c>
      <c r="AA185" s="98">
        <f t="shared" si="12"/>
        <v>51.916955458718519</v>
      </c>
      <c r="AB185" s="98">
        <f t="shared" si="13"/>
        <v>27.689042911316537</v>
      </c>
      <c r="AC185" s="98">
        <f t="shared" si="14"/>
        <v>57.087361192519218</v>
      </c>
      <c r="AD185" s="98">
        <f t="shared" si="15"/>
        <v>19.646892535500207</v>
      </c>
      <c r="AE185" s="98">
        <f t="shared" si="16"/>
        <v>9.8136326351149883</v>
      </c>
      <c r="AF185" s="98">
        <f t="shared" si="17"/>
        <v>49.321107685782579</v>
      </c>
      <c r="AG185" s="3">
        <f t="shared" si="18"/>
        <v>247.79406343598149</v>
      </c>
    </row>
    <row r="186" spans="1:33" ht="14">
      <c r="A186">
        <f t="shared" si="23"/>
        <v>28</v>
      </c>
      <c r="B186" s="20">
        <f t="shared" si="23"/>
        <v>108</v>
      </c>
      <c r="C186" s="27">
        <f t="shared" si="6"/>
        <v>226.88069581990882</v>
      </c>
      <c r="D186" s="83">
        <f>C$158*(0.4*D$14)*('Product half-life and C flows'!B47/100)</f>
        <v>7.2862397658853801</v>
      </c>
      <c r="E186" s="83">
        <f t="shared" si="9"/>
        <v>85.892241007417155</v>
      </c>
      <c r="F186" s="83">
        <f t="shared" si="21"/>
        <v>51.916955458718519</v>
      </c>
      <c r="G186" s="83">
        <f t="shared" si="21"/>
        <v>27.689042911316537</v>
      </c>
      <c r="H186" s="83">
        <f>C$158*(0.6*C$15)*('Product half-life and C flows'!L47/100)</f>
        <v>56.214766772370204</v>
      </c>
      <c r="I186" s="83">
        <f>C$158*0.6*('Product half-life and C flows'!N47/100)</f>
        <v>20.229203878546308</v>
      </c>
      <c r="J186" s="83">
        <f>C$158*0.6*('Product half-life and C flows'!P47/100)</f>
        <v>10.104497441831322</v>
      </c>
      <c r="K186" s="83">
        <f t="shared" si="22"/>
        <v>49.321107685782579</v>
      </c>
      <c r="L186" s="3"/>
      <c r="M186" s="88"/>
      <c r="N186" s="88"/>
      <c r="O186" s="88"/>
      <c r="P186" s="88"/>
      <c r="Q186" s="88"/>
      <c r="R186" s="88"/>
      <c r="S186" s="88"/>
      <c r="T186" s="88"/>
      <c r="V186">
        <f t="shared" si="7"/>
        <v>28</v>
      </c>
      <c r="W186" s="3">
        <f t="shared" si="19"/>
        <v>34.890781635323698</v>
      </c>
      <c r="X186" s="113">
        <f t="shared" si="8"/>
        <v>226.88069581990882</v>
      </c>
      <c r="Y186" s="98">
        <f t="shared" si="10"/>
        <v>7.2862397658853801</v>
      </c>
      <c r="Z186" s="98">
        <f t="shared" si="11"/>
        <v>85.892241007417155</v>
      </c>
      <c r="AA186" s="98">
        <f t="shared" si="12"/>
        <v>51.916955458718519</v>
      </c>
      <c r="AB186" s="98">
        <f t="shared" si="13"/>
        <v>27.689042911316537</v>
      </c>
      <c r="AC186" s="98">
        <f t="shared" si="14"/>
        <v>56.214766772370204</v>
      </c>
      <c r="AD186" s="98">
        <f t="shared" si="15"/>
        <v>20.229203878546308</v>
      </c>
      <c r="AE186" s="98">
        <f t="shared" si="16"/>
        <v>10.104497441831322</v>
      </c>
      <c r="AF186" s="98">
        <f t="shared" si="17"/>
        <v>49.321107685782579</v>
      </c>
      <c r="AG186" s="3">
        <f t="shared" si="18"/>
        <v>252.04670747020006</v>
      </c>
    </row>
    <row r="187" spans="1:33" ht="14">
      <c r="A187">
        <f t="shared" si="23"/>
        <v>29</v>
      </c>
      <c r="B187" s="20">
        <f t="shared" si="23"/>
        <v>109</v>
      </c>
      <c r="C187" s="27">
        <f t="shared" si="6"/>
        <v>227.70161717731571</v>
      </c>
      <c r="D187" s="83">
        <f>C$158*(0.4*D$14)*('Product half-life and C flows'!B48/100)</f>
        <v>7.0380436911255515</v>
      </c>
      <c r="E187" s="83">
        <f t="shared" si="9"/>
        <v>90.071580847281012</v>
      </c>
      <c r="F187" s="83">
        <f t="shared" si="21"/>
        <v>51.916955458718519</v>
      </c>
      <c r="G187" s="83">
        <f t="shared" si="21"/>
        <v>27.689042911316537</v>
      </c>
      <c r="H187" s="83">
        <f>C$158*(0.6*C$15)*('Product half-life and C flows'!L48/100)</f>
        <v>55.355510173521196</v>
      </c>
      <c r="I187" s="83">
        <f>C$158*0.6*('Product half-life and C flows'!N48/100)</f>
        <v>20.802614448844885</v>
      </c>
      <c r="J187" s="83">
        <f>C$158*0.6*('Product half-life and C flows'!P48/100)</f>
        <v>10.390916308114328</v>
      </c>
      <c r="K187" s="83">
        <f t="shared" si="22"/>
        <v>49.321107685782579</v>
      </c>
      <c r="L187" s="3"/>
      <c r="M187" s="88"/>
      <c r="N187" s="88"/>
      <c r="O187" s="88"/>
      <c r="P187" s="88"/>
      <c r="Q187" s="88"/>
      <c r="R187" s="88"/>
      <c r="S187" s="88"/>
      <c r="T187" s="88"/>
      <c r="V187">
        <f t="shared" si="7"/>
        <v>29</v>
      </c>
      <c r="W187" s="3">
        <f t="shared" si="19"/>
        <v>35.418668580403256</v>
      </c>
      <c r="X187" s="113">
        <f t="shared" si="8"/>
        <v>227.70161717731571</v>
      </c>
      <c r="Y187" s="98">
        <f t="shared" si="10"/>
        <v>7.0380436911255515</v>
      </c>
      <c r="Z187" s="98">
        <f t="shared" si="11"/>
        <v>90.071580847281012</v>
      </c>
      <c r="AA187" s="98">
        <f t="shared" si="12"/>
        <v>51.916955458718519</v>
      </c>
      <c r="AB187" s="98">
        <f t="shared" si="13"/>
        <v>27.689042911316537</v>
      </c>
      <c r="AC187" s="98">
        <f t="shared" si="14"/>
        <v>55.355510173521196</v>
      </c>
      <c r="AD187" s="98">
        <f t="shared" si="15"/>
        <v>20.802614448844885</v>
      </c>
      <c r="AE187" s="98">
        <f t="shared" si="16"/>
        <v>10.390916308114328</v>
      </c>
      <c r="AF187" s="98">
        <f t="shared" si="17"/>
        <v>49.321107685782579</v>
      </c>
      <c r="AG187" s="3">
        <f t="shared" si="18"/>
        <v>256.22662014779644</v>
      </c>
    </row>
    <row r="188" spans="1:33" ht="14">
      <c r="A188">
        <f t="shared" si="23"/>
        <v>30</v>
      </c>
      <c r="B188" s="20">
        <f t="shared" si="23"/>
        <v>110</v>
      </c>
      <c r="C188" s="27">
        <f t="shared" si="6"/>
        <v>228.50016764181592</v>
      </c>
      <c r="D188" s="83">
        <f>C$158*(0.4*D$14)*('Product half-life and C flows'!B49/100)</f>
        <v>6.7983020858184835</v>
      </c>
      <c r="E188" s="83">
        <f t="shared" si="9"/>
        <v>94.170878092914066</v>
      </c>
      <c r="F188" s="83">
        <f t="shared" si="21"/>
        <v>51.916955458718519</v>
      </c>
      <c r="G188" s="83">
        <f t="shared" si="21"/>
        <v>27.689042911316537</v>
      </c>
      <c r="H188" s="83">
        <f>C$158*(0.6*C$15)*('Product half-life and C flows'!L49/100)</f>
        <v>54.509387524078328</v>
      </c>
      <c r="I188" s="83">
        <f>C$158*0.6*('Product half-life and C flows'!N49/100)</f>
        <v>21.36726029690643</v>
      </c>
      <c r="J188" s="83">
        <f>C$158*0.6*('Product half-life and C flows'!P49/100)</f>
        <v>10.672957191261951</v>
      </c>
      <c r="K188" s="83">
        <f t="shared" si="22"/>
        <v>49.321107685782579</v>
      </c>
      <c r="L188" s="3"/>
      <c r="M188" s="88"/>
      <c r="N188" s="88"/>
      <c r="O188" s="88"/>
      <c r="P188" s="88"/>
      <c r="Q188" s="88"/>
      <c r="R188" s="88"/>
      <c r="S188" s="88"/>
      <c r="T188" s="88"/>
      <c r="V188">
        <f t="shared" si="7"/>
        <v>30</v>
      </c>
      <c r="W188" s="3">
        <f t="shared" si="19"/>
        <v>35.896065745975534</v>
      </c>
      <c r="X188" s="113">
        <f t="shared" si="8"/>
        <v>228.50016764181592</v>
      </c>
      <c r="Y188" s="98">
        <f t="shared" si="10"/>
        <v>6.7983020858184835</v>
      </c>
      <c r="Z188" s="98">
        <f t="shared" si="11"/>
        <v>94.170878092914066</v>
      </c>
      <c r="AA188" s="98">
        <f t="shared" si="12"/>
        <v>51.916955458718519</v>
      </c>
      <c r="AB188" s="98">
        <f t="shared" si="13"/>
        <v>27.689042911316537</v>
      </c>
      <c r="AC188" s="98">
        <f t="shared" si="14"/>
        <v>54.509387524078328</v>
      </c>
      <c r="AD188" s="98">
        <f t="shared" si="15"/>
        <v>21.36726029690643</v>
      </c>
      <c r="AE188" s="98">
        <f t="shared" si="16"/>
        <v>10.672957191261951</v>
      </c>
      <c r="AF188" s="98">
        <f t="shared" si="17"/>
        <v>49.321107685782579</v>
      </c>
      <c r="AG188" s="3">
        <f t="shared" si="18"/>
        <v>260.32648147519581</v>
      </c>
    </row>
    <row r="189" spans="1:33" ht="14">
      <c r="A189">
        <f t="shared" si="23"/>
        <v>31</v>
      </c>
      <c r="B189" s="20">
        <f t="shared" si="23"/>
        <v>111</v>
      </c>
      <c r="C189" s="27">
        <f t="shared" si="6"/>
        <v>229.27690033002406</v>
      </c>
      <c r="D189" s="83">
        <f>C$158*(0.4*D$14)*('Product half-life and C flows'!B50/100)</f>
        <v>6.5667269596976263</v>
      </c>
      <c r="E189" s="83">
        <f t="shared" si="9"/>
        <v>98.183932525184531</v>
      </c>
      <c r="F189" s="83">
        <f t="shared" si="21"/>
        <v>51.916955458718519</v>
      </c>
      <c r="G189" s="83">
        <f t="shared" si="21"/>
        <v>27.689042911316537</v>
      </c>
      <c r="H189" s="83">
        <f>C$158*(0.6*C$15)*('Product half-life and C flows'!L50/100)</f>
        <v>53.676198068379961</v>
      </c>
      <c r="I189" s="83">
        <f>C$158*0.6*('Product half-life and C flows'!N50/100)</f>
        <v>21.923275393675809</v>
      </c>
      <c r="J189" s="83">
        <f>C$158*0.6*('Product half-life and C flows'!P50/100)</f>
        <v>10.950687009828073</v>
      </c>
      <c r="K189" s="83">
        <f t="shared" si="22"/>
        <v>49.321107685782579</v>
      </c>
      <c r="L189" s="3"/>
      <c r="M189" s="88"/>
      <c r="N189" s="88"/>
      <c r="O189" s="88"/>
      <c r="P189" s="88"/>
      <c r="Q189" s="88"/>
      <c r="R189" s="88"/>
      <c r="S189" s="88"/>
      <c r="T189" s="88"/>
      <c r="V189">
        <f t="shared" si="7"/>
        <v>31</v>
      </c>
      <c r="W189" s="3">
        <f t="shared" si="19"/>
        <v>36.3273603829537</v>
      </c>
      <c r="X189" s="113">
        <f t="shared" si="8"/>
        <v>229.27690033002406</v>
      </c>
      <c r="Y189" s="98">
        <f t="shared" si="10"/>
        <v>6.5667269596976263</v>
      </c>
      <c r="Z189" s="98">
        <f t="shared" si="11"/>
        <v>98.183932525184531</v>
      </c>
      <c r="AA189" s="98">
        <f t="shared" si="12"/>
        <v>51.916955458718519</v>
      </c>
      <c r="AB189" s="98">
        <f t="shared" si="13"/>
        <v>27.689042911316537</v>
      </c>
      <c r="AC189" s="98">
        <f t="shared" si="14"/>
        <v>53.676198068379961</v>
      </c>
      <c r="AD189" s="98">
        <f t="shared" si="15"/>
        <v>21.923275393675809</v>
      </c>
      <c r="AE189" s="98">
        <f t="shared" si="16"/>
        <v>10.950687009828073</v>
      </c>
      <c r="AF189" s="98">
        <f t="shared" si="17"/>
        <v>49.321107685782579</v>
      </c>
      <c r="AG189" s="3">
        <f t="shared" si="18"/>
        <v>264.34009136710341</v>
      </c>
    </row>
    <row r="190" spans="1:33" ht="14">
      <c r="A190">
        <f t="shared" si="23"/>
        <v>32</v>
      </c>
      <c r="B190" s="20">
        <f t="shared" si="23"/>
        <v>112</v>
      </c>
      <c r="C190" s="27">
        <f t="shared" si="6"/>
        <v>230.03235812440488</v>
      </c>
      <c r="D190" s="83">
        <f>C$158*(0.4*D$14)*('Product half-life and C flows'!B51/100)</f>
        <v>6.3430401325021375</v>
      </c>
      <c r="E190" s="83">
        <f t="shared" ref="E190:E221" si="24">C$8*(1-EXP(-C$9*$B110))^3</f>
        <v>102.1055743946893</v>
      </c>
      <c r="F190" s="83">
        <f t="shared" si="21"/>
        <v>51.916955458718519</v>
      </c>
      <c r="G190" s="83">
        <f t="shared" si="21"/>
        <v>27.689042911316537</v>
      </c>
      <c r="H190" s="83">
        <f>C$158*(0.6*C$15)*('Product half-life and C flows'!L51/100)</f>
        <v>52.855744119364367</v>
      </c>
      <c r="I190" s="83">
        <f>C$158*0.6*('Product half-life and C flows'!N51/100)</f>
        <v>22.470791662318877</v>
      </c>
      <c r="J190" s="83">
        <f>C$158*0.6*('Product half-life and C flows'!P51/100)</f>
        <v>11.224171659499937</v>
      </c>
      <c r="K190" s="83">
        <f t="shared" si="22"/>
        <v>49.321107685782579</v>
      </c>
      <c r="L190" s="3"/>
      <c r="M190" s="88"/>
      <c r="N190" s="88"/>
      <c r="O190" s="88"/>
      <c r="P190" s="88"/>
      <c r="Q190" s="88"/>
      <c r="R190" s="88"/>
      <c r="S190" s="88"/>
      <c r="T190" s="88"/>
      <c r="V190">
        <f t="shared" si="7"/>
        <v>32</v>
      </c>
      <c r="W190" s="3">
        <f t="shared" si="19"/>
        <v>36.716650398708524</v>
      </c>
      <c r="X190" s="113">
        <f t="shared" si="8"/>
        <v>230.03235812440488</v>
      </c>
      <c r="Y190" s="98">
        <f t="shared" ref="Y190:Y221" si="25">D190+M190</f>
        <v>6.3430401325021375</v>
      </c>
      <c r="Z190" s="98">
        <f t="shared" ref="Z190:Z221" si="26">E190+N190</f>
        <v>102.1055743946893</v>
      </c>
      <c r="AA190" s="98">
        <f t="shared" ref="AA190:AA221" si="27">F190+O190</f>
        <v>51.916955458718519</v>
      </c>
      <c r="AB190" s="98">
        <f t="shared" ref="AB190:AB221" si="28">G190+P190</f>
        <v>27.689042911316537</v>
      </c>
      <c r="AC190" s="98">
        <f t="shared" ref="AC190:AC221" si="29">H190+Q190</f>
        <v>52.855744119364367</v>
      </c>
      <c r="AD190" s="98">
        <f t="shared" ref="AD190:AD221" si="30">I190+R190</f>
        <v>22.470791662318877</v>
      </c>
      <c r="AE190" s="98">
        <f t="shared" ref="AE190:AE221" si="31">J190+S190</f>
        <v>11.224171659499937</v>
      </c>
      <c r="AF190" s="98">
        <f t="shared" ref="AF190:AF221" si="32">K190+T190</f>
        <v>49.321107685782579</v>
      </c>
      <c r="AG190" s="3">
        <f t="shared" ref="AG190:AG221" si="33">SUM(Z190:AE190)</f>
        <v>268.26228020590753</v>
      </c>
    </row>
    <row r="191" spans="1:33" ht="14">
      <c r="A191">
        <f t="shared" si="23"/>
        <v>33</v>
      </c>
      <c r="B191" s="20">
        <f t="shared" si="23"/>
        <v>113</v>
      </c>
      <c r="C191" s="27">
        <f t="shared" si="6"/>
        <v>230.76707363515857</v>
      </c>
      <c r="D191" s="83">
        <f>C$158*(0.4*D$14)*('Product half-life and C flows'!B52/100)</f>
        <v>6.1269728998120803</v>
      </c>
      <c r="E191" s="83">
        <f t="shared" si="24"/>
        <v>105.93157739478167</v>
      </c>
      <c r="F191" s="83">
        <f t="shared" si="21"/>
        <v>51.916955458718519</v>
      </c>
      <c r="G191" s="83">
        <f t="shared" si="21"/>
        <v>27.689042911316537</v>
      </c>
      <c r="H191" s="83">
        <f>C$158*(0.6*C$15)*('Product half-life and C flows'!L52/100)</f>
        <v>52.047831011665394</v>
      </c>
      <c r="I191" s="83">
        <f>C$158*0.6*('Product half-life and C flows'!N52/100)</f>
        <v>23.009939009523322</v>
      </c>
      <c r="J191" s="83">
        <f>C$158*0.6*('Product half-life and C flows'!P52/100)</f>
        <v>11.493476028732927</v>
      </c>
      <c r="K191" s="83">
        <f t="shared" si="22"/>
        <v>49.321107685782579</v>
      </c>
      <c r="L191" s="3"/>
      <c r="M191" s="88"/>
      <c r="N191" s="88"/>
      <c r="O191" s="88"/>
      <c r="P191" s="88"/>
      <c r="Q191" s="88"/>
      <c r="R191" s="88"/>
      <c r="S191" s="88"/>
      <c r="T191" s="88"/>
      <c r="V191">
        <f t="shared" si="7"/>
        <v>33</v>
      </c>
      <c r="W191" s="3">
        <f t="shared" si="19"/>
        <v>37.067742668397024</v>
      </c>
      <c r="X191" s="113">
        <f t="shared" si="8"/>
        <v>230.76707363515857</v>
      </c>
      <c r="Y191" s="98">
        <f t="shared" si="25"/>
        <v>6.1269728998120803</v>
      </c>
      <c r="Z191" s="98">
        <f t="shared" si="26"/>
        <v>105.93157739478167</v>
      </c>
      <c r="AA191" s="98">
        <f t="shared" si="27"/>
        <v>51.916955458718519</v>
      </c>
      <c r="AB191" s="98">
        <f t="shared" si="28"/>
        <v>27.689042911316537</v>
      </c>
      <c r="AC191" s="98">
        <f t="shared" si="29"/>
        <v>52.047831011665394</v>
      </c>
      <c r="AD191" s="98">
        <f t="shared" si="30"/>
        <v>23.009939009523322</v>
      </c>
      <c r="AE191" s="98">
        <f t="shared" si="31"/>
        <v>11.493476028732927</v>
      </c>
      <c r="AF191" s="98">
        <f t="shared" si="32"/>
        <v>49.321107685782579</v>
      </c>
      <c r="AG191" s="3">
        <f t="shared" si="33"/>
        <v>272.08882181473831</v>
      </c>
    </row>
    <row r="192" spans="1:33" ht="14">
      <c r="A192">
        <f t="shared" ref="A192:B207" si="34">A191+1</f>
        <v>34</v>
      </c>
      <c r="B192" s="20">
        <f t="shared" si="34"/>
        <v>114</v>
      </c>
      <c r="C192" s="27">
        <f t="shared" si="6"/>
        <v>231.4815691817397</v>
      </c>
      <c r="D192" s="83">
        <f>C$158*(0.4*D$14)*('Product half-life and C flows'!B53/100)</f>
        <v>5.9182657102664962</v>
      </c>
      <c r="E192" s="83">
        <f t="shared" si="24"/>
        <v>109.65857484893542</v>
      </c>
      <c r="F192" s="83">
        <f t="shared" si="21"/>
        <v>51.916955458718519</v>
      </c>
      <c r="G192" s="83">
        <f t="shared" si="21"/>
        <v>27.689042911316537</v>
      </c>
      <c r="H192" s="83">
        <f>C$158*(0.6*C$15)*('Product half-life and C flows'!L53/100)</f>
        <v>51.252267055425122</v>
      </c>
      <c r="I192" s="83">
        <f>C$158*0.6*('Product half-life and C flows'!N53/100)</f>
        <v>23.540845356321</v>
      </c>
      <c r="J192" s="83">
        <f>C$158*0.6*('Product half-life and C flows'!P53/100)</f>
        <v>11.758664014146351</v>
      </c>
      <c r="K192" s="83">
        <f t="shared" si="22"/>
        <v>49.321107685782579</v>
      </c>
      <c r="L192" s="3"/>
      <c r="M192" s="88"/>
      <c r="N192" s="88"/>
      <c r="O192" s="88"/>
      <c r="P192" s="88"/>
      <c r="Q192" s="88"/>
      <c r="R192" s="88"/>
      <c r="S192" s="88"/>
      <c r="T192" s="88"/>
      <c r="V192">
        <f t="shared" si="7"/>
        <v>34</v>
      </c>
      <c r="W192" s="3">
        <f t="shared" si="19"/>
        <v>37.384157447654751</v>
      </c>
      <c r="X192" s="113">
        <f t="shared" si="8"/>
        <v>231.4815691817397</v>
      </c>
      <c r="Y192" s="98">
        <f t="shared" si="25"/>
        <v>5.9182657102664962</v>
      </c>
      <c r="Z192" s="98">
        <f t="shared" si="26"/>
        <v>109.65857484893542</v>
      </c>
      <c r="AA192" s="98">
        <f t="shared" si="27"/>
        <v>51.916955458718519</v>
      </c>
      <c r="AB192" s="98">
        <f t="shared" si="28"/>
        <v>27.689042911316537</v>
      </c>
      <c r="AC192" s="98">
        <f t="shared" si="29"/>
        <v>51.252267055425122</v>
      </c>
      <c r="AD192" s="98">
        <f t="shared" si="30"/>
        <v>23.540845356321</v>
      </c>
      <c r="AE192" s="98">
        <f t="shared" si="31"/>
        <v>11.758664014146351</v>
      </c>
      <c r="AF192" s="98">
        <f t="shared" si="32"/>
        <v>49.321107685782579</v>
      </c>
      <c r="AG192" s="3">
        <f t="shared" si="33"/>
        <v>275.81634964486295</v>
      </c>
    </row>
    <row r="193" spans="1:33" ht="14">
      <c r="A193">
        <f t="shared" si="34"/>
        <v>35</v>
      </c>
      <c r="B193" s="20">
        <f t="shared" si="34"/>
        <v>115</v>
      </c>
      <c r="C193" s="27">
        <f t="shared" si="6"/>
        <v>232.17635679246646</v>
      </c>
      <c r="D193" s="83">
        <f>C$158*(0.4*D$14)*('Product half-life and C flows'!B54/100)</f>
        <v>5.7166678537766131</v>
      </c>
      <c r="E193" s="83">
        <f t="shared" si="24"/>
        <v>113.28397968457668</v>
      </c>
      <c r="F193" s="83">
        <f t="shared" si="21"/>
        <v>51.916955458718519</v>
      </c>
      <c r="G193" s="83">
        <f t="shared" si="21"/>
        <v>27.689042911316537</v>
      </c>
      <c r="H193" s="83">
        <f>C$158*(0.6*C$15)*('Product half-life and C flows'!L54/100)</f>
        <v>50.468863490812431</v>
      </c>
      <c r="I193" s="83">
        <f>C$158*0.6*('Product half-life and C flows'!N54/100)</f>
        <v>24.063636668439198</v>
      </c>
      <c r="J193" s="83">
        <f>C$158*0.6*('Product half-life and C flows'!P54/100)</f>
        <v>12.019798535683915</v>
      </c>
      <c r="K193" s="83">
        <f t="shared" si="22"/>
        <v>49.321107685782579</v>
      </c>
      <c r="L193" s="3"/>
      <c r="M193" s="88"/>
      <c r="N193" s="88"/>
      <c r="O193" s="88"/>
      <c r="P193" s="88"/>
      <c r="Q193" s="88"/>
      <c r="R193" s="88"/>
      <c r="S193" s="88"/>
      <c r="T193" s="88"/>
      <c r="V193">
        <f t="shared" si="7"/>
        <v>35</v>
      </c>
      <c r="W193" s="3">
        <f t="shared" si="19"/>
        <v>37.669137182131266</v>
      </c>
      <c r="X193" s="113">
        <f t="shared" si="8"/>
        <v>232.17635679246646</v>
      </c>
      <c r="Y193" s="98">
        <f t="shared" si="25"/>
        <v>5.7166678537766131</v>
      </c>
      <c r="Z193" s="98">
        <f t="shared" si="26"/>
        <v>113.28397968457668</v>
      </c>
      <c r="AA193" s="98">
        <f t="shared" si="27"/>
        <v>51.916955458718519</v>
      </c>
      <c r="AB193" s="98">
        <f t="shared" si="28"/>
        <v>27.689042911316537</v>
      </c>
      <c r="AC193" s="98">
        <f t="shared" si="29"/>
        <v>50.468863490812431</v>
      </c>
      <c r="AD193" s="98">
        <f t="shared" si="30"/>
        <v>24.063636668439198</v>
      </c>
      <c r="AE193" s="98">
        <f t="shared" si="31"/>
        <v>12.019798535683915</v>
      </c>
      <c r="AF193" s="98">
        <f t="shared" si="32"/>
        <v>49.321107685782579</v>
      </c>
      <c r="AG193" s="3">
        <f t="shared" si="33"/>
        <v>279.44227674954726</v>
      </c>
    </row>
    <row r="194" spans="1:33" ht="14">
      <c r="A194">
        <f t="shared" si="34"/>
        <v>36</v>
      </c>
      <c r="B194" s="20">
        <f t="shared" si="34"/>
        <v>116</v>
      </c>
      <c r="C194" s="27">
        <f t="shared" si="6"/>
        <v>232.85193822076855</v>
      </c>
      <c r="D194" s="83">
        <f>C$158*(0.4*D$14)*('Product half-life and C flows'!B55/100)</f>
        <v>5.5219371603596574</v>
      </c>
      <c r="E194" s="83">
        <f t="shared" si="24"/>
        <v>116.8059085803754</v>
      </c>
      <c r="F194" s="83">
        <f t="shared" si="21"/>
        <v>51.916955458718519</v>
      </c>
      <c r="G194" s="83">
        <f t="shared" si="21"/>
        <v>27.689042911316537</v>
      </c>
      <c r="H194" s="83">
        <f>C$158*(0.6*C$15)*('Product half-life and C flows'!L55/100)</f>
        <v>49.697434443236908</v>
      </c>
      <c r="I194" s="83">
        <f>C$158*0.6*('Product half-life and C flows'!N55/100)</f>
        <v>24.578436986187935</v>
      </c>
      <c r="J194" s="83">
        <f>C$158*0.6*('Product half-life and C flows'!P55/100)</f>
        <v>12.276941551542423</v>
      </c>
      <c r="K194" s="83">
        <f t="shared" si="22"/>
        <v>49.321107685782579</v>
      </c>
      <c r="L194" s="3"/>
      <c r="M194" s="88"/>
      <c r="N194" s="88"/>
      <c r="O194" s="88"/>
      <c r="P194" s="88"/>
      <c r="Q194" s="88"/>
      <c r="R194" s="88"/>
      <c r="S194" s="88"/>
      <c r="T194" s="88"/>
      <c r="V194">
        <f t="shared" si="7"/>
        <v>36</v>
      </c>
      <c r="W194" s="3">
        <f t="shared" si="19"/>
        <v>37.925658369557077</v>
      </c>
      <c r="X194" s="113">
        <f t="shared" si="8"/>
        <v>232.85193822076855</v>
      </c>
      <c r="Y194" s="98">
        <f t="shared" si="25"/>
        <v>5.5219371603596574</v>
      </c>
      <c r="Z194" s="98">
        <f t="shared" si="26"/>
        <v>116.8059085803754</v>
      </c>
      <c r="AA194" s="98">
        <f t="shared" si="27"/>
        <v>51.916955458718519</v>
      </c>
      <c r="AB194" s="98">
        <f t="shared" si="28"/>
        <v>27.689042911316537</v>
      </c>
      <c r="AC194" s="98">
        <f t="shared" si="29"/>
        <v>49.697434443236908</v>
      </c>
      <c r="AD194" s="98">
        <f t="shared" si="30"/>
        <v>24.578436986187935</v>
      </c>
      <c r="AE194" s="98">
        <f t="shared" si="31"/>
        <v>12.276941551542423</v>
      </c>
      <c r="AF194" s="98">
        <f t="shared" si="32"/>
        <v>49.321107685782579</v>
      </c>
      <c r="AG194" s="3">
        <f t="shared" si="33"/>
        <v>282.96471993137772</v>
      </c>
    </row>
    <row r="195" spans="1:33" ht="14">
      <c r="A195">
        <f t="shared" si="34"/>
        <v>37</v>
      </c>
      <c r="B195" s="20">
        <f t="shared" si="34"/>
        <v>117</v>
      </c>
      <c r="C195" s="27">
        <f t="shared" si="6"/>
        <v>233.50880497670752</v>
      </c>
      <c r="D195" s="83">
        <f>C$158*(0.4*D$14)*('Product half-life and C flows'!B56/100)</f>
        <v>5.3338397092314933</v>
      </c>
      <c r="E195" s="83">
        <f t="shared" si="24"/>
        <v>120.2231105250745</v>
      </c>
      <c r="F195" s="83">
        <f t="shared" si="21"/>
        <v>51.916955458718519</v>
      </c>
      <c r="G195" s="83">
        <f t="shared" si="21"/>
        <v>27.689042911316537</v>
      </c>
      <c r="H195" s="83">
        <f>C$158*(0.6*C$15)*('Product half-life and C flows'!L56/100)</f>
        <v>48.937796879247124</v>
      </c>
      <c r="I195" s="83">
        <f>C$158*0.6*('Product half-life and C flows'!N56/100)</f>
        <v>25.08536845389045</v>
      </c>
      <c r="J195" s="83">
        <f>C$158*0.6*('Product half-life and C flows'!P56/100)</f>
        <v>12.530154072872351</v>
      </c>
      <c r="K195" s="83">
        <f t="shared" si="22"/>
        <v>49.321107685782579</v>
      </c>
      <c r="L195" s="3"/>
      <c r="M195" s="88"/>
      <c r="N195" s="88"/>
      <c r="O195" s="88"/>
      <c r="P195" s="88"/>
      <c r="Q195" s="88"/>
      <c r="R195" s="88"/>
      <c r="S195" s="88"/>
      <c r="T195" s="88"/>
      <c r="V195">
        <f t="shared" si="7"/>
        <v>37</v>
      </c>
      <c r="W195" s="3">
        <f t="shared" si="19"/>
        <v>38.156445424641291</v>
      </c>
      <c r="X195" s="113">
        <f t="shared" si="8"/>
        <v>233.50880497670752</v>
      </c>
      <c r="Y195" s="98">
        <f t="shared" si="25"/>
        <v>5.3338397092314933</v>
      </c>
      <c r="Z195" s="98">
        <f t="shared" si="26"/>
        <v>120.2231105250745</v>
      </c>
      <c r="AA195" s="98">
        <f t="shared" si="27"/>
        <v>51.916955458718519</v>
      </c>
      <c r="AB195" s="98">
        <f t="shared" si="28"/>
        <v>27.689042911316537</v>
      </c>
      <c r="AC195" s="98">
        <f t="shared" si="29"/>
        <v>48.937796879247124</v>
      </c>
      <c r="AD195" s="98">
        <f t="shared" si="30"/>
        <v>25.08536845389045</v>
      </c>
      <c r="AE195" s="98">
        <f t="shared" si="31"/>
        <v>12.530154072872351</v>
      </c>
      <c r="AF195" s="98">
        <f t="shared" si="32"/>
        <v>49.321107685782579</v>
      </c>
      <c r="AG195" s="3">
        <f t="shared" si="33"/>
        <v>286.38242830111943</v>
      </c>
    </row>
    <row r="196" spans="1:33" ht="14">
      <c r="A196">
        <f t="shared" si="34"/>
        <v>38</v>
      </c>
      <c r="B196" s="20">
        <f t="shared" si="34"/>
        <v>118</v>
      </c>
      <c r="C196" s="27">
        <f t="shared" si="6"/>
        <v>234.14743837249003</v>
      </c>
      <c r="D196" s="83">
        <f>C$158*(0.4*D$14)*('Product half-life and C flows'!B57/100)</f>
        <v>5.1521495478086337</v>
      </c>
      <c r="E196" s="83">
        <f t="shared" si="24"/>
        <v>123.53489990720071</v>
      </c>
      <c r="F196" s="83">
        <f t="shared" si="21"/>
        <v>51.916955458718519</v>
      </c>
      <c r="G196" s="83">
        <f t="shared" si="21"/>
        <v>27.689042911316537</v>
      </c>
      <c r="H196" s="83">
        <f>C$158*(0.6*C$15)*('Product half-life and C flows'!L57/100)</f>
        <v>48.18977056310321</v>
      </c>
      <c r="I196" s="83">
        <f>C$158*0.6*('Product half-life and C flows'!N57/100)</f>
        <v>25.584551348863823</v>
      </c>
      <c r="J196" s="83">
        <f>C$158*0.6*('Product half-life and C flows'!P57/100)</f>
        <v>12.779496178253655</v>
      </c>
      <c r="K196" s="83">
        <f t="shared" si="22"/>
        <v>49.321107685782579</v>
      </c>
      <c r="L196" s="3"/>
      <c r="M196" s="88"/>
      <c r="N196" s="88"/>
      <c r="O196" s="88"/>
      <c r="P196" s="88"/>
      <c r="Q196" s="88"/>
      <c r="R196" s="88"/>
      <c r="S196" s="88"/>
      <c r="T196" s="88"/>
      <c r="V196">
        <f t="shared" si="7"/>
        <v>38</v>
      </c>
      <c r="W196" s="3">
        <f t="shared" si="19"/>
        <v>38.363985736243762</v>
      </c>
      <c r="X196" s="113">
        <f t="shared" si="8"/>
        <v>234.14743837249003</v>
      </c>
      <c r="Y196" s="98">
        <f t="shared" si="25"/>
        <v>5.1521495478086337</v>
      </c>
      <c r="Z196" s="98">
        <f t="shared" si="26"/>
        <v>123.53489990720071</v>
      </c>
      <c r="AA196" s="98">
        <f t="shared" si="27"/>
        <v>51.916955458718519</v>
      </c>
      <c r="AB196" s="98">
        <f t="shared" si="28"/>
        <v>27.689042911316537</v>
      </c>
      <c r="AC196" s="98">
        <f t="shared" si="29"/>
        <v>48.18977056310321</v>
      </c>
      <c r="AD196" s="98">
        <f t="shared" si="30"/>
        <v>25.584551348863823</v>
      </c>
      <c r="AE196" s="98">
        <f t="shared" si="31"/>
        <v>12.779496178253655</v>
      </c>
      <c r="AF196" s="98">
        <f t="shared" si="32"/>
        <v>49.321107685782579</v>
      </c>
      <c r="AG196" s="3">
        <f t="shared" si="33"/>
        <v>289.69471636745652</v>
      </c>
    </row>
    <row r="197" spans="1:33" ht="14">
      <c r="A197">
        <f t="shared" si="34"/>
        <v>39</v>
      </c>
      <c r="B197" s="20">
        <f t="shared" si="34"/>
        <v>119</v>
      </c>
      <c r="C197" s="27">
        <f t="shared" si="6"/>
        <v>234.76830958076894</v>
      </c>
      <c r="D197" s="83">
        <f>C$158*(0.4*D$14)*('Product half-life and C flows'!B58/100)</f>
        <v>4.9766484202820758</v>
      </c>
      <c r="E197" s="83">
        <f t="shared" si="24"/>
        <v>126.74109416131368</v>
      </c>
      <c r="F197" s="83">
        <f t="shared" si="21"/>
        <v>51.916955458718519</v>
      </c>
      <c r="G197" s="83">
        <f t="shared" si="21"/>
        <v>27.689042911316537</v>
      </c>
      <c r="H197" s="83">
        <f>C$158*(0.6*C$15)*('Product half-life and C flows'!L58/100)</f>
        <v>47.453178014013105</v>
      </c>
      <c r="I197" s="83">
        <f>C$158*0.6*('Product half-life and C flows'!N58/100)</f>
        <v>26.076104109956624</v>
      </c>
      <c r="J197" s="83">
        <f>C$158*0.6*('Product half-life and C flows'!P58/100)</f>
        <v>13.025027027950358</v>
      </c>
      <c r="K197" s="83">
        <f t="shared" si="22"/>
        <v>49.321107685782579</v>
      </c>
      <c r="L197" s="3"/>
      <c r="M197" s="88"/>
      <c r="N197" s="88"/>
      <c r="O197" s="88"/>
      <c r="P197" s="88"/>
      <c r="Q197" s="88"/>
      <c r="R197" s="88"/>
      <c r="S197" s="88"/>
      <c r="T197" s="88"/>
      <c r="V197">
        <f t="shared" si="7"/>
        <v>39</v>
      </c>
      <c r="W197" s="3">
        <f t="shared" si="19"/>
        <v>38.55054529899791</v>
      </c>
      <c r="X197" s="113">
        <f t="shared" si="8"/>
        <v>234.76830958076894</v>
      </c>
      <c r="Y197" s="98">
        <f t="shared" si="25"/>
        <v>4.9766484202820758</v>
      </c>
      <c r="Z197" s="98">
        <f t="shared" si="26"/>
        <v>126.74109416131368</v>
      </c>
      <c r="AA197" s="98">
        <f t="shared" si="27"/>
        <v>51.916955458718519</v>
      </c>
      <c r="AB197" s="98">
        <f t="shared" si="28"/>
        <v>27.689042911316537</v>
      </c>
      <c r="AC197" s="98">
        <f t="shared" si="29"/>
        <v>47.453178014013105</v>
      </c>
      <c r="AD197" s="98">
        <f t="shared" si="30"/>
        <v>26.076104109956624</v>
      </c>
      <c r="AE197" s="98">
        <f t="shared" si="31"/>
        <v>13.025027027950358</v>
      </c>
      <c r="AF197" s="98">
        <f t="shared" si="32"/>
        <v>49.321107685782579</v>
      </c>
      <c r="AG197" s="3">
        <f t="shared" si="33"/>
        <v>292.90140168326889</v>
      </c>
    </row>
    <row r="198" spans="1:33" ht="14">
      <c r="A198">
        <f t="shared" si="34"/>
        <v>40</v>
      </c>
      <c r="B198" s="20">
        <f t="shared" si="34"/>
        <v>120</v>
      </c>
      <c r="C198" s="27">
        <f t="shared" si="6"/>
        <v>235.37187970460602</v>
      </c>
      <c r="D198" s="83">
        <f>C$158*(0.4*D$14)*('Product half-life and C flows'!B59/100)</f>
        <v>4.8071255054368995</v>
      </c>
      <c r="E198" s="83">
        <f t="shared" si="24"/>
        <v>129.84195592350235</v>
      </c>
      <c r="F198" s="83">
        <f t="shared" si="21"/>
        <v>51.916955458718519</v>
      </c>
      <c r="G198" s="83">
        <f t="shared" si="21"/>
        <v>27.689042911316537</v>
      </c>
      <c r="H198" s="83">
        <f>C$158*(0.6*C$15)*('Product half-life and C flows'!L59/100)</f>
        <v>46.727844464022496</v>
      </c>
      <c r="I198" s="83">
        <f>C$158*0.6*('Product half-life and C flows'!N59/100)</f>
        <v>26.560143365650351</v>
      </c>
      <c r="J198" s="83">
        <f>C$158*0.6*('Product half-life and C flows'!P59/100)</f>
        <v>13.266804877947225</v>
      </c>
      <c r="K198" s="83">
        <f t="shared" si="22"/>
        <v>49.321107685782579</v>
      </c>
      <c r="L198" s="3"/>
      <c r="M198" s="88"/>
      <c r="N198" s="88"/>
      <c r="O198" s="88"/>
      <c r="P198" s="88"/>
      <c r="Q198" s="88"/>
      <c r="R198" s="88"/>
      <c r="S198" s="88"/>
      <c r="T198" s="88"/>
      <c r="V198">
        <f t="shared" si="7"/>
        <v>40</v>
      </c>
      <c r="W198" s="3">
        <f t="shared" si="19"/>
        <v>38.718184455800021</v>
      </c>
      <c r="X198" s="113">
        <f t="shared" si="8"/>
        <v>235.37187970460602</v>
      </c>
      <c r="Y198" s="98">
        <f t="shared" si="25"/>
        <v>4.8071255054368995</v>
      </c>
      <c r="Z198" s="98">
        <f t="shared" si="26"/>
        <v>129.84195592350235</v>
      </c>
      <c r="AA198" s="98">
        <f t="shared" si="27"/>
        <v>51.916955458718519</v>
      </c>
      <c r="AB198" s="98">
        <f t="shared" si="28"/>
        <v>27.689042911316537</v>
      </c>
      <c r="AC198" s="98">
        <f t="shared" si="29"/>
        <v>46.727844464022496</v>
      </c>
      <c r="AD198" s="98">
        <f t="shared" si="30"/>
        <v>26.560143365650351</v>
      </c>
      <c r="AE198" s="98">
        <f t="shared" si="31"/>
        <v>13.266804877947225</v>
      </c>
      <c r="AF198" s="98">
        <f t="shared" si="32"/>
        <v>49.321107685782579</v>
      </c>
      <c r="AG198" s="3">
        <f t="shared" si="33"/>
        <v>296.00274700115745</v>
      </c>
    </row>
    <row r="199" spans="1:33" ht="14">
      <c r="A199">
        <f t="shared" si="34"/>
        <v>41</v>
      </c>
      <c r="B199" s="20">
        <f t="shared" si="34"/>
        <v>121</v>
      </c>
      <c r="C199" s="27">
        <f t="shared" si="6"/>
        <v>235.95859985803651</v>
      </c>
      <c r="D199" s="83">
        <f>C$158*(0.4*D$14)*('Product half-life and C flows'!B60/100)</f>
        <v>4.6433771634027128</v>
      </c>
      <c r="E199" s="83">
        <f t="shared" si="24"/>
        <v>132.83813959298774</v>
      </c>
      <c r="F199" s="83">
        <f t="shared" si="21"/>
        <v>51.916955458718519</v>
      </c>
      <c r="G199" s="83">
        <f t="shared" si="21"/>
        <v>27.689042911316537</v>
      </c>
      <c r="H199" s="83">
        <f>C$158*(0.6*C$15)*('Product half-life and C flows'!L60/100)</f>
        <v>46.013597816548454</v>
      </c>
      <c r="I199" s="83">
        <f>C$158*0.6*('Product half-life and C flows'!N60/100)</f>
        <v>27.03678396173137</v>
      </c>
      <c r="J199" s="83">
        <f>C$158*0.6*('Product half-life and C flows'!P60/100)</f>
        <v>13.504887093771908</v>
      </c>
      <c r="K199" s="83">
        <f t="shared" si="22"/>
        <v>49.321107685782579</v>
      </c>
      <c r="L199" s="3"/>
      <c r="M199" s="88"/>
      <c r="N199" s="88"/>
      <c r="O199" s="88"/>
      <c r="P199" s="88"/>
      <c r="Q199" s="88"/>
      <c r="R199" s="88"/>
      <c r="S199" s="88"/>
      <c r="T199" s="88"/>
      <c r="V199">
        <f t="shared" si="7"/>
        <v>41</v>
      </c>
      <c r="W199" s="3">
        <f t="shared" si="19"/>
        <v>38.868773410140783</v>
      </c>
      <c r="X199" s="113">
        <f t="shared" si="8"/>
        <v>235.95859985803651</v>
      </c>
      <c r="Y199" s="98">
        <f t="shared" si="25"/>
        <v>4.6433771634027128</v>
      </c>
      <c r="Z199" s="98">
        <f t="shared" si="26"/>
        <v>132.83813959298774</v>
      </c>
      <c r="AA199" s="98">
        <f t="shared" si="27"/>
        <v>51.916955458718519</v>
      </c>
      <c r="AB199" s="98">
        <f t="shared" si="28"/>
        <v>27.689042911316537</v>
      </c>
      <c r="AC199" s="98">
        <f t="shared" si="29"/>
        <v>46.013597816548454</v>
      </c>
      <c r="AD199" s="98">
        <f t="shared" si="30"/>
        <v>27.03678396173137</v>
      </c>
      <c r="AE199" s="98">
        <f t="shared" si="31"/>
        <v>13.504887093771908</v>
      </c>
      <c r="AF199" s="98">
        <f t="shared" si="32"/>
        <v>49.321107685782579</v>
      </c>
      <c r="AG199" s="3">
        <f t="shared" si="33"/>
        <v>298.99940683507452</v>
      </c>
    </row>
    <row r="200" spans="1:33" ht="14">
      <c r="A200">
        <f t="shared" si="34"/>
        <v>42</v>
      </c>
      <c r="B200" s="20">
        <f t="shared" si="34"/>
        <v>122</v>
      </c>
      <c r="C200" s="27">
        <f t="shared" si="6"/>
        <v>236.52891125624762</v>
      </c>
      <c r="D200" s="83">
        <f>C$158*(0.4*D$14)*('Product half-life and C flows'!B61/100)</f>
        <v>4.4852066910306778</v>
      </c>
      <c r="E200" s="83">
        <f t="shared" si="24"/>
        <v>135.73064215487835</v>
      </c>
      <c r="F200" s="83">
        <f t="shared" si="21"/>
        <v>51.916955458718519</v>
      </c>
      <c r="G200" s="83">
        <f t="shared" si="21"/>
        <v>27.689042911316537</v>
      </c>
      <c r="H200" s="83">
        <f>C$158*(0.6*C$15)*('Product half-life and C flows'!L61/100)</f>
        <v>45.310268605546788</v>
      </c>
      <c r="I200" s="83">
        <f>C$158*0.6*('Product half-life and C flows'!N61/100)</f>
        <v>27.506138988539814</v>
      </c>
      <c r="J200" s="83">
        <f>C$158*0.6*('Product half-life and C flows'!P61/100)</f>
        <v>13.739330164105796</v>
      </c>
      <c r="K200" s="83">
        <f t="shared" si="22"/>
        <v>49.321107685782579</v>
      </c>
      <c r="L200" s="3"/>
      <c r="M200" s="88"/>
      <c r="N200" s="88"/>
      <c r="O200" s="88"/>
      <c r="P200" s="88"/>
      <c r="Q200" s="88"/>
      <c r="R200" s="88"/>
      <c r="S200" s="88"/>
      <c r="T200" s="88"/>
      <c r="V200">
        <f t="shared" si="7"/>
        <v>42</v>
      </c>
      <c r="W200" s="3">
        <f t="shared" si="19"/>
        <v>39.004007263914637</v>
      </c>
      <c r="X200" s="113">
        <f t="shared" si="8"/>
        <v>236.52891125624762</v>
      </c>
      <c r="Y200" s="98">
        <f t="shared" si="25"/>
        <v>4.4852066910306778</v>
      </c>
      <c r="Z200" s="98">
        <f t="shared" si="26"/>
        <v>135.73064215487835</v>
      </c>
      <c r="AA200" s="98">
        <f t="shared" si="27"/>
        <v>51.916955458718519</v>
      </c>
      <c r="AB200" s="98">
        <f t="shared" si="28"/>
        <v>27.689042911316537</v>
      </c>
      <c r="AC200" s="98">
        <f t="shared" si="29"/>
        <v>45.310268605546788</v>
      </c>
      <c r="AD200" s="98">
        <f t="shared" si="30"/>
        <v>27.506138988539814</v>
      </c>
      <c r="AE200" s="98">
        <f t="shared" si="31"/>
        <v>13.739330164105796</v>
      </c>
      <c r="AF200" s="98">
        <f t="shared" si="32"/>
        <v>49.321107685782579</v>
      </c>
      <c r="AG200" s="3">
        <f t="shared" si="33"/>
        <v>301.89237828310581</v>
      </c>
    </row>
    <row r="201" spans="1:33" ht="14">
      <c r="A201">
        <f t="shared" si="34"/>
        <v>43</v>
      </c>
      <c r="B201" s="20">
        <f t="shared" si="34"/>
        <v>123</v>
      </c>
      <c r="C201" s="27">
        <f t="shared" si="6"/>
        <v>237.08324531444146</v>
      </c>
      <c r="D201" s="83">
        <f>C$158*(0.4*D$14)*('Product half-life and C flows'!B62/100)</f>
        <v>4.3324240856033276</v>
      </c>
      <c r="E201" s="83">
        <f t="shared" si="24"/>
        <v>138.52075808879039</v>
      </c>
      <c r="F201" s="83">
        <f t="shared" si="21"/>
        <v>51.916955458718519</v>
      </c>
      <c r="G201" s="83">
        <f t="shared" si="21"/>
        <v>27.689042911316537</v>
      </c>
      <c r="H201" s="83">
        <f>C$158*(0.6*C$15)*('Product half-life and C flows'!L62/100)</f>
        <v>44.617689955303725</v>
      </c>
      <c r="I201" s="83">
        <f>C$158*0.6*('Product half-life and C flows'!N62/100)</f>
        <v>27.968319807802022</v>
      </c>
      <c r="J201" s="83">
        <f>C$158*0.6*('Product half-life and C flows'!P62/100)</f>
        <v>13.970189714186818</v>
      </c>
      <c r="K201" s="83">
        <f t="shared" si="22"/>
        <v>49.321107685782579</v>
      </c>
      <c r="L201" s="3"/>
      <c r="M201" s="88"/>
      <c r="N201" s="88"/>
      <c r="O201" s="88"/>
      <c r="P201" s="88"/>
      <c r="Q201" s="88"/>
      <c r="R201" s="88"/>
      <c r="S201" s="88"/>
      <c r="T201" s="88"/>
      <c r="V201">
        <f t="shared" si="7"/>
        <v>43</v>
      </c>
      <c r="W201" s="3">
        <f t="shared" si="19"/>
        <v>39.125420411966289</v>
      </c>
      <c r="X201" s="113">
        <f t="shared" si="8"/>
        <v>237.08324531444146</v>
      </c>
      <c r="Y201" s="98">
        <f t="shared" si="25"/>
        <v>4.3324240856033276</v>
      </c>
      <c r="Z201" s="98">
        <f t="shared" si="26"/>
        <v>138.52075808879039</v>
      </c>
      <c r="AA201" s="98">
        <f t="shared" si="27"/>
        <v>51.916955458718519</v>
      </c>
      <c r="AB201" s="98">
        <f t="shared" si="28"/>
        <v>27.689042911316537</v>
      </c>
      <c r="AC201" s="98">
        <f t="shared" si="29"/>
        <v>44.617689955303725</v>
      </c>
      <c r="AD201" s="98">
        <f t="shared" si="30"/>
        <v>27.968319807802022</v>
      </c>
      <c r="AE201" s="98">
        <f t="shared" si="31"/>
        <v>13.970189714186818</v>
      </c>
      <c r="AF201" s="98">
        <f t="shared" si="32"/>
        <v>49.321107685782579</v>
      </c>
      <c r="AG201" s="3">
        <f t="shared" si="33"/>
        <v>304.68295593611799</v>
      </c>
    </row>
    <row r="202" spans="1:33" ht="14">
      <c r="A202">
        <f t="shared" si="34"/>
        <v>44</v>
      </c>
      <c r="B202" s="20">
        <f t="shared" si="34"/>
        <v>124</v>
      </c>
      <c r="C202" s="27">
        <f t="shared" si="6"/>
        <v>237.6220237545175</v>
      </c>
      <c r="D202" s="83">
        <f>C$158*(0.4*D$14)*('Product half-life and C flows'!B63/100)</f>
        <v>4.184845816593258</v>
      </c>
      <c r="E202" s="83">
        <f t="shared" si="24"/>
        <v>141.2100381670281</v>
      </c>
      <c r="F202" s="83">
        <f t="shared" si="21"/>
        <v>51.916955458718519</v>
      </c>
      <c r="G202" s="83">
        <f t="shared" si="21"/>
        <v>27.689042911316537</v>
      </c>
      <c r="H202" s="83">
        <f>C$158*(0.6*C$15)*('Product half-life and C flows'!L63/100)</f>
        <v>43.935697540841964</v>
      </c>
      <c r="I202" s="83">
        <f>C$158*0.6*('Product half-life and C flows'!N63/100)</f>
        <v>28.423436079052838</v>
      </c>
      <c r="J202" s="83">
        <f>C$158*0.6*('Product half-life and C flows'!P63/100)</f>
        <v>14.197520519007405</v>
      </c>
      <c r="K202" s="83">
        <f t="shared" si="22"/>
        <v>49.321107685782579</v>
      </c>
      <c r="L202" s="3"/>
      <c r="M202" s="88"/>
      <c r="N202" s="88"/>
      <c r="O202" s="88"/>
      <c r="P202" s="88"/>
      <c r="Q202" s="88"/>
      <c r="R202" s="88"/>
      <c r="S202" s="88"/>
      <c r="T202" s="88"/>
      <c r="V202">
        <f t="shared" si="7"/>
        <v>44</v>
      </c>
      <c r="W202" s="3">
        <f t="shared" si="19"/>
        <v>39.23440018326459</v>
      </c>
      <c r="X202" s="113">
        <f t="shared" si="8"/>
        <v>237.6220237545175</v>
      </c>
      <c r="Y202" s="98">
        <f t="shared" si="25"/>
        <v>4.184845816593258</v>
      </c>
      <c r="Z202" s="98">
        <f t="shared" si="26"/>
        <v>141.2100381670281</v>
      </c>
      <c r="AA202" s="98">
        <f t="shared" si="27"/>
        <v>51.916955458718519</v>
      </c>
      <c r="AB202" s="98">
        <f t="shared" si="28"/>
        <v>27.689042911316537</v>
      </c>
      <c r="AC202" s="98">
        <f t="shared" si="29"/>
        <v>43.935697540841964</v>
      </c>
      <c r="AD202" s="98">
        <f t="shared" si="30"/>
        <v>28.423436079052838</v>
      </c>
      <c r="AE202" s="98">
        <f t="shared" si="31"/>
        <v>14.197520519007405</v>
      </c>
      <c r="AF202" s="98">
        <f t="shared" si="32"/>
        <v>49.321107685782579</v>
      </c>
      <c r="AG202" s="3">
        <f t="shared" si="33"/>
        <v>307.37269067596537</v>
      </c>
    </row>
    <row r="203" spans="1:33" ht="14">
      <c r="A203">
        <f t="shared" si="34"/>
        <v>45</v>
      </c>
      <c r="B203" s="20">
        <f t="shared" si="34"/>
        <v>125</v>
      </c>
      <c r="C203" s="27">
        <f t="shared" si="6"/>
        <v>238.14565871876283</v>
      </c>
      <c r="D203" s="83">
        <f>C$158*(0.4*D$14)*('Product half-life and C flows'!B64/100)</f>
        <v>4.0422946051965898</v>
      </c>
      <c r="E203" s="83">
        <f t="shared" si="24"/>
        <v>143.80025193253061</v>
      </c>
      <c r="F203" s="83">
        <f t="shared" si="21"/>
        <v>51.916955458718519</v>
      </c>
      <c r="G203" s="83">
        <f t="shared" si="21"/>
        <v>27.689042911316537</v>
      </c>
      <c r="H203" s="83">
        <f>C$158*(0.6*C$15)*('Product half-life and C flows'!L64/100)</f>
        <v>43.26412954893209</v>
      </c>
      <c r="I203" s="83">
        <f>C$158*0.6*('Product half-life and C flows'!N64/100)</f>
        <v>28.87159578565403</v>
      </c>
      <c r="J203" s="83">
        <f>C$158*0.6*('Product half-life and C flows'!P64/100)</f>
        <v>14.421376516310696</v>
      </c>
      <c r="K203" s="83">
        <f t="shared" si="22"/>
        <v>49.321107685782579</v>
      </c>
      <c r="L203" s="3"/>
      <c r="M203" s="88"/>
      <c r="N203" s="88"/>
      <c r="O203" s="88"/>
      <c r="P203" s="88"/>
      <c r="Q203" s="88"/>
      <c r="R203" s="88"/>
      <c r="S203" s="88"/>
      <c r="T203" s="88"/>
      <c r="V203">
        <f t="shared" si="7"/>
        <v>45</v>
      </c>
      <c r="W203" s="3">
        <f t="shared" si="19"/>
        <v>39.332199663582067</v>
      </c>
      <c r="X203" s="113">
        <f t="shared" si="8"/>
        <v>238.14565871876283</v>
      </c>
      <c r="Y203" s="98">
        <f t="shared" si="25"/>
        <v>4.0422946051965898</v>
      </c>
      <c r="Z203" s="98">
        <f t="shared" si="26"/>
        <v>143.80025193253061</v>
      </c>
      <c r="AA203" s="98">
        <f t="shared" si="27"/>
        <v>51.916955458718519</v>
      </c>
      <c r="AB203" s="98">
        <f t="shared" si="28"/>
        <v>27.689042911316537</v>
      </c>
      <c r="AC203" s="98">
        <f t="shared" si="29"/>
        <v>43.26412954893209</v>
      </c>
      <c r="AD203" s="98">
        <f t="shared" si="30"/>
        <v>28.87159578565403</v>
      </c>
      <c r="AE203" s="98">
        <f t="shared" si="31"/>
        <v>14.421376516310696</v>
      </c>
      <c r="AF203" s="98">
        <f t="shared" si="32"/>
        <v>49.321107685782579</v>
      </c>
      <c r="AG203" s="3">
        <f t="shared" si="33"/>
        <v>309.96335215346249</v>
      </c>
    </row>
    <row r="204" spans="1:33" ht="14">
      <c r="A204">
        <f t="shared" si="34"/>
        <v>46</v>
      </c>
      <c r="B204" s="20">
        <f t="shared" si="34"/>
        <v>126</v>
      </c>
      <c r="C204" s="27">
        <f t="shared" si="6"/>
        <v>238.65455288979527</v>
      </c>
      <c r="D204" s="83">
        <f>C$158*(0.4*D$14)*('Product half-life and C flows'!B65/100)</f>
        <v>3.9045992113763024</v>
      </c>
      <c r="E204" s="83">
        <f t="shared" si="24"/>
        <v>146.29335363932918</v>
      </c>
      <c r="F204" s="83">
        <f t="shared" si="21"/>
        <v>51.916955458718519</v>
      </c>
      <c r="G204" s="83">
        <f t="shared" si="21"/>
        <v>27.689042911316537</v>
      </c>
      <c r="H204" s="83">
        <f>C$158*(0.6*C$15)*('Product half-life and C flows'!L65/100)</f>
        <v>42.602826639699892</v>
      </c>
      <c r="I204" s="83">
        <f>C$158*0.6*('Product half-life and C flows'!N65/100)</f>
        <v>29.312905260414983</v>
      </c>
      <c r="J204" s="83">
        <f>C$158*0.6*('Product half-life and C flows'!P65/100)</f>
        <v>14.641810819388095</v>
      </c>
      <c r="K204" s="83">
        <f t="shared" si="22"/>
        <v>49.321107685782579</v>
      </c>
      <c r="L204" s="3"/>
      <c r="M204" s="88"/>
      <c r="N204" s="88"/>
      <c r="O204" s="88"/>
      <c r="P204" s="88"/>
      <c r="Q204" s="88"/>
      <c r="R204" s="88"/>
      <c r="S204" s="88"/>
      <c r="T204" s="88"/>
      <c r="V204">
        <f t="shared" si="7"/>
        <v>46</v>
      </c>
      <c r="W204" s="3">
        <f t="shared" si="19"/>
        <v>39.419949668649707</v>
      </c>
      <c r="X204" s="113">
        <f t="shared" si="8"/>
        <v>238.65455288979527</v>
      </c>
      <c r="Y204" s="98">
        <f t="shared" si="25"/>
        <v>3.9045992113763024</v>
      </c>
      <c r="Z204" s="98">
        <f t="shared" si="26"/>
        <v>146.29335363932918</v>
      </c>
      <c r="AA204" s="98">
        <f t="shared" si="27"/>
        <v>51.916955458718519</v>
      </c>
      <c r="AB204" s="98">
        <f t="shared" si="28"/>
        <v>27.689042911316537</v>
      </c>
      <c r="AC204" s="98">
        <f t="shared" si="29"/>
        <v>42.602826639699892</v>
      </c>
      <c r="AD204" s="98">
        <f t="shared" si="30"/>
        <v>29.312905260414983</v>
      </c>
      <c r="AE204" s="98">
        <f t="shared" si="31"/>
        <v>14.641810819388095</v>
      </c>
      <c r="AF204" s="98">
        <f t="shared" si="32"/>
        <v>49.321107685782579</v>
      </c>
      <c r="AG204" s="3">
        <f t="shared" si="33"/>
        <v>312.45689472886721</v>
      </c>
    </row>
    <row r="205" spans="1:33" ht="14">
      <c r="A205">
        <f t="shared" si="34"/>
        <v>47</v>
      </c>
      <c r="B205" s="20">
        <f t="shared" si="34"/>
        <v>127</v>
      </c>
      <c r="C205" s="27">
        <f t="shared" si="6"/>
        <v>239.14909961605196</v>
      </c>
      <c r="D205" s="83">
        <f>C$158*(0.4*D$14)*('Product half-life and C flows'!B66/100)</f>
        <v>3.7715942281596719</v>
      </c>
      <c r="E205" s="83">
        <f t="shared" si="24"/>
        <v>148.69145143557228</v>
      </c>
      <c r="F205" s="83">
        <f t="shared" si="21"/>
        <v>51.916955458718519</v>
      </c>
      <c r="G205" s="83">
        <f t="shared" si="21"/>
        <v>27.689042911316537</v>
      </c>
      <c r="H205" s="83">
        <f>C$158*(0.6*C$15)*('Product half-life and C flows'!L66/100)</f>
        <v>41.951631908820481</v>
      </c>
      <c r="I205" s="83">
        <f>C$158*0.6*('Product half-life and C flows'!N66/100)</f>
        <v>29.747469210821841</v>
      </c>
      <c r="J205" s="83">
        <f>C$158*0.6*('Product half-life and C flows'!P66/100)</f>
        <v>14.858875729681234</v>
      </c>
      <c r="K205" s="83">
        <f t="shared" si="22"/>
        <v>49.321107685782579</v>
      </c>
      <c r="L205" s="3"/>
      <c r="M205" s="88"/>
      <c r="N205" s="88"/>
      <c r="O205" s="88"/>
      <c r="P205" s="88"/>
      <c r="Q205" s="88"/>
      <c r="R205" s="88"/>
      <c r="S205" s="88"/>
      <c r="T205" s="88"/>
      <c r="V205">
        <f t="shared" si="7"/>
        <v>47</v>
      </c>
      <c r="W205" s="3">
        <f t="shared" si="19"/>
        <v>39.498669862200373</v>
      </c>
      <c r="X205" s="113">
        <f t="shared" si="8"/>
        <v>239.14909961605196</v>
      </c>
      <c r="Y205" s="98">
        <f t="shared" si="25"/>
        <v>3.7715942281596719</v>
      </c>
      <c r="Z205" s="98">
        <f t="shared" si="26"/>
        <v>148.69145143557228</v>
      </c>
      <c r="AA205" s="98">
        <f t="shared" si="27"/>
        <v>51.916955458718519</v>
      </c>
      <c r="AB205" s="98">
        <f t="shared" si="28"/>
        <v>27.689042911316537</v>
      </c>
      <c r="AC205" s="98">
        <f t="shared" si="29"/>
        <v>41.951631908820481</v>
      </c>
      <c r="AD205" s="98">
        <f t="shared" si="30"/>
        <v>29.747469210821841</v>
      </c>
      <c r="AE205" s="98">
        <f t="shared" si="31"/>
        <v>14.858875729681234</v>
      </c>
      <c r="AF205" s="98">
        <f t="shared" si="32"/>
        <v>49.321107685782579</v>
      </c>
      <c r="AG205" s="3">
        <f t="shared" si="33"/>
        <v>314.85542665493091</v>
      </c>
    </row>
    <row r="206" spans="1:33" ht="14">
      <c r="A206">
        <f t="shared" si="34"/>
        <v>48</v>
      </c>
      <c r="B206" s="20">
        <f t="shared" si="34"/>
        <v>128</v>
      </c>
      <c r="C206" s="27">
        <f t="shared" ref="C206:C269" si="35">B$8*(1-EXP(-B$9*$B206))^3</f>
        <v>239.6296830421669</v>
      </c>
      <c r="D206" s="83">
        <f>C$158*(0.4*D$14)*('Product half-life and C flows'!B67/100)</f>
        <v>3.6431198829426896</v>
      </c>
      <c r="E206" s="83">
        <f t="shared" si="24"/>
        <v>150.99677957023906</v>
      </c>
      <c r="F206" s="83">
        <f t="shared" si="21"/>
        <v>51.916955458718519</v>
      </c>
      <c r="G206" s="83">
        <f t="shared" si="21"/>
        <v>27.689042911316537</v>
      </c>
      <c r="H206" s="83">
        <f>C$158*(0.6*C$15)*('Product half-life and C flows'!L67/100)</f>
        <v>41.310390850290361</v>
      </c>
      <c r="I206" s="83">
        <f>C$158*0.6*('Product half-life and C flows'!N67/100)</f>
        <v>30.175390743880943</v>
      </c>
      <c r="J206" s="83">
        <f>C$158*0.6*('Product half-life and C flows'!P67/100)</f>
        <v>15.07262274919127</v>
      </c>
      <c r="K206" s="83">
        <f t="shared" si="22"/>
        <v>49.321107685782579</v>
      </c>
      <c r="L206" s="3"/>
      <c r="M206" s="88"/>
      <c r="N206" s="88"/>
      <c r="O206" s="88"/>
      <c r="P206" s="88"/>
      <c r="Q206" s="88"/>
      <c r="R206" s="88"/>
      <c r="S206" s="88"/>
      <c r="T206" s="88"/>
      <c r="V206">
        <f t="shared" ref="V206:V269" si="36">A206</f>
        <v>48</v>
      </c>
      <c r="W206" s="3">
        <f t="shared" si="19"/>
        <v>39.56927903193214</v>
      </c>
      <c r="X206" s="113">
        <f t="shared" ref="X206:X269" si="37">C206</f>
        <v>239.6296830421669</v>
      </c>
      <c r="Y206" s="98">
        <f t="shared" si="25"/>
        <v>3.6431198829426896</v>
      </c>
      <c r="Z206" s="98">
        <f t="shared" si="26"/>
        <v>150.99677957023906</v>
      </c>
      <c r="AA206" s="98">
        <f t="shared" si="27"/>
        <v>51.916955458718519</v>
      </c>
      <c r="AB206" s="98">
        <f t="shared" si="28"/>
        <v>27.689042911316537</v>
      </c>
      <c r="AC206" s="98">
        <f t="shared" si="29"/>
        <v>41.310390850290361</v>
      </c>
      <c r="AD206" s="98">
        <f t="shared" si="30"/>
        <v>30.175390743880943</v>
      </c>
      <c r="AE206" s="98">
        <f t="shared" si="31"/>
        <v>15.07262274919127</v>
      </c>
      <c r="AF206" s="98">
        <f t="shared" si="32"/>
        <v>49.321107685782579</v>
      </c>
      <c r="AG206" s="3">
        <f t="shared" si="33"/>
        <v>317.16118228363666</v>
      </c>
    </row>
    <row r="207" spans="1:33" ht="14">
      <c r="A207">
        <f t="shared" si="34"/>
        <v>49</v>
      </c>
      <c r="B207" s="20">
        <f t="shared" si="34"/>
        <v>129</v>
      </c>
      <c r="C207" s="27">
        <f t="shared" si="35"/>
        <v>240.09667824362376</v>
      </c>
      <c r="D207" s="83">
        <f>C$158*(0.4*D$14)*('Product half-life and C flows'!B68/100)</f>
        <v>3.5190218455627749</v>
      </c>
      <c r="E207" s="83">
        <f t="shared" si="24"/>
        <v>153.21167340861237</v>
      </c>
      <c r="F207" s="83">
        <f t="shared" si="21"/>
        <v>51.916955458718519</v>
      </c>
      <c r="G207" s="83">
        <f t="shared" si="21"/>
        <v>27.689042911316537</v>
      </c>
      <c r="H207" s="83">
        <f>C$158*(0.6*C$15)*('Product half-life and C flows'!L68/100)</f>
        <v>40.678951319768466</v>
      </c>
      <c r="I207" s="83">
        <f>C$158*0.6*('Product half-life and C flows'!N68/100)</f>
        <v>30.596771390582553</v>
      </c>
      <c r="J207" s="83">
        <f>C$158*0.6*('Product half-life and C flows'!P68/100)</f>
        <v>15.283102592698569</v>
      </c>
      <c r="K207" s="83">
        <f t="shared" si="22"/>
        <v>49.321107685782579</v>
      </c>
      <c r="L207" s="3"/>
      <c r="M207" s="88"/>
      <c r="N207" s="88"/>
      <c r="O207" s="88"/>
      <c r="P207" s="88"/>
      <c r="Q207" s="88"/>
      <c r="R207" s="88"/>
      <c r="S207" s="88"/>
      <c r="T207" s="88"/>
      <c r="V207">
        <f t="shared" si="36"/>
        <v>49</v>
      </c>
      <c r="W207" s="3">
        <f t="shared" si="19"/>
        <v>39.632604549692545</v>
      </c>
      <c r="X207" s="113">
        <f t="shared" si="37"/>
        <v>240.09667824362376</v>
      </c>
      <c r="Y207" s="98">
        <f t="shared" si="25"/>
        <v>3.5190218455627749</v>
      </c>
      <c r="Z207" s="98">
        <f t="shared" si="26"/>
        <v>153.21167340861237</v>
      </c>
      <c r="AA207" s="98">
        <f t="shared" si="27"/>
        <v>51.916955458718519</v>
      </c>
      <c r="AB207" s="98">
        <f t="shared" si="28"/>
        <v>27.689042911316537</v>
      </c>
      <c r="AC207" s="98">
        <f t="shared" si="29"/>
        <v>40.678951319768466</v>
      </c>
      <c r="AD207" s="98">
        <f t="shared" si="30"/>
        <v>30.596771390582553</v>
      </c>
      <c r="AE207" s="98">
        <f t="shared" si="31"/>
        <v>15.283102592698569</v>
      </c>
      <c r="AF207" s="98">
        <f t="shared" si="32"/>
        <v>49.321107685782579</v>
      </c>
      <c r="AG207" s="3">
        <f t="shared" si="33"/>
        <v>319.37649708169704</v>
      </c>
    </row>
    <row r="208" spans="1:33" ht="14">
      <c r="A208">
        <f t="shared" ref="A208:B223" si="38">A207+1</f>
        <v>50</v>
      </c>
      <c r="B208" s="20">
        <f t="shared" si="38"/>
        <v>130</v>
      </c>
      <c r="C208" s="27">
        <f t="shared" si="35"/>
        <v>240.5504513651141</v>
      </c>
      <c r="D208" s="83">
        <f>C$158*(0.4*D$14)*('Product half-life and C flows'!B69/100)</f>
        <v>3.3991510429092417</v>
      </c>
      <c r="E208" s="83">
        <f t="shared" si="24"/>
        <v>155.33854704772452</v>
      </c>
      <c r="F208" s="83">
        <f t="shared" si="21"/>
        <v>51.916955458718519</v>
      </c>
      <c r="G208" s="83">
        <f t="shared" si="21"/>
        <v>27.689042911316537</v>
      </c>
      <c r="H208" s="83">
        <f>C$158*(0.6*C$15)*('Product half-life and C flows'!L69/100)</f>
        <v>40.057163498477557</v>
      </c>
      <c r="I208" s="83">
        <f>C$158*0.6*('Product half-life and C flows'!N69/100)</f>
        <v>31.011711129990683</v>
      </c>
      <c r="J208" s="83">
        <f>C$158*0.6*('Product half-life and C flows'!P69/100)</f>
        <v>15.490365199795541</v>
      </c>
      <c r="K208" s="83">
        <f t="shared" si="22"/>
        <v>49.321107685782579</v>
      </c>
      <c r="L208" s="3"/>
      <c r="M208" s="88"/>
      <c r="N208" s="88"/>
      <c r="O208" s="88"/>
      <c r="P208" s="88"/>
      <c r="Q208" s="88"/>
      <c r="R208" s="88"/>
      <c r="S208" s="88"/>
      <c r="T208" s="88"/>
      <c r="V208">
        <f t="shared" si="36"/>
        <v>50</v>
      </c>
      <c r="W208" s="3">
        <f t="shared" si="19"/>
        <v>39.689391051293363</v>
      </c>
      <c r="X208" s="113">
        <f t="shared" si="37"/>
        <v>240.5504513651141</v>
      </c>
      <c r="Y208" s="98">
        <f t="shared" si="25"/>
        <v>3.3991510429092417</v>
      </c>
      <c r="Z208" s="98">
        <f t="shared" si="26"/>
        <v>155.33854704772452</v>
      </c>
      <c r="AA208" s="98">
        <f t="shared" si="27"/>
        <v>51.916955458718519</v>
      </c>
      <c r="AB208" s="98">
        <f t="shared" si="28"/>
        <v>27.689042911316537</v>
      </c>
      <c r="AC208" s="98">
        <f t="shared" si="29"/>
        <v>40.057163498477557</v>
      </c>
      <c r="AD208" s="98">
        <f t="shared" si="30"/>
        <v>31.011711129990683</v>
      </c>
      <c r="AE208" s="98">
        <f t="shared" si="31"/>
        <v>15.490365199795541</v>
      </c>
      <c r="AF208" s="98">
        <f t="shared" si="32"/>
        <v>49.321107685782579</v>
      </c>
      <c r="AG208" s="3">
        <f t="shared" si="33"/>
        <v>321.50378524602331</v>
      </c>
    </row>
    <row r="209" spans="1:33" ht="14">
      <c r="A209">
        <f t="shared" si="38"/>
        <v>51</v>
      </c>
      <c r="B209" s="20">
        <f t="shared" si="38"/>
        <v>131</v>
      </c>
      <c r="C209" s="27">
        <f t="shared" si="35"/>
        <v>240.99135976207148</v>
      </c>
      <c r="D209" s="83">
        <f>C$158*(0.4*D$14)*('Product half-life and C flows'!B70/100)</f>
        <v>3.283363479848814</v>
      </c>
      <c r="E209" s="83">
        <f t="shared" si="24"/>
        <v>157.37987333074247</v>
      </c>
      <c r="F209" s="83">
        <f t="shared" si="21"/>
        <v>51.916955458718519</v>
      </c>
      <c r="G209" s="83">
        <f t="shared" si="21"/>
        <v>27.689042911316537</v>
      </c>
      <c r="H209" s="83">
        <f>C$158*(0.6*C$15)*('Product half-life and C flows'!L70/100)</f>
        <v>39.444879857657455</v>
      </c>
      <c r="I209" s="83">
        <f>C$158*0.6*('Product half-life and C flows'!N70/100)</f>
        <v>31.420308412964634</v>
      </c>
      <c r="J209" s="83">
        <f>C$158*0.6*('Product half-life and C flows'!P70/100)</f>
        <v>15.694459746735575</v>
      </c>
      <c r="K209" s="83">
        <f t="shared" si="22"/>
        <v>49.321107685782579</v>
      </c>
      <c r="L209" s="3"/>
      <c r="M209" s="88"/>
      <c r="N209" s="88"/>
      <c r="O209" s="88"/>
      <c r="P209" s="88"/>
      <c r="Q209" s="88"/>
      <c r="R209" s="88"/>
      <c r="S209" s="88"/>
      <c r="T209" s="88"/>
      <c r="V209">
        <f t="shared" si="36"/>
        <v>51</v>
      </c>
      <c r="W209" s="3">
        <f t="shared" si="19"/>
        <v>39.740308377263666</v>
      </c>
      <c r="X209" s="113">
        <f t="shared" si="37"/>
        <v>240.99135976207148</v>
      </c>
      <c r="Y209" s="98">
        <f t="shared" si="25"/>
        <v>3.283363479848814</v>
      </c>
      <c r="Z209" s="98">
        <f t="shared" si="26"/>
        <v>157.37987333074247</v>
      </c>
      <c r="AA209" s="98">
        <f t="shared" si="27"/>
        <v>51.916955458718519</v>
      </c>
      <c r="AB209" s="98">
        <f t="shared" si="28"/>
        <v>27.689042911316537</v>
      </c>
      <c r="AC209" s="98">
        <f t="shared" si="29"/>
        <v>39.444879857657455</v>
      </c>
      <c r="AD209" s="98">
        <f t="shared" si="30"/>
        <v>31.420308412964634</v>
      </c>
      <c r="AE209" s="98">
        <f t="shared" si="31"/>
        <v>15.694459746735575</v>
      </c>
      <c r="AF209" s="98">
        <f t="shared" si="32"/>
        <v>49.321107685782579</v>
      </c>
      <c r="AG209" s="3">
        <f t="shared" si="33"/>
        <v>323.54551971813515</v>
      </c>
    </row>
    <row r="210" spans="1:33" ht="14">
      <c r="A210">
        <f t="shared" si="38"/>
        <v>52</v>
      </c>
      <c r="B210" s="20">
        <f t="shared" si="38"/>
        <v>132</v>
      </c>
      <c r="C210" s="27">
        <f t="shared" si="35"/>
        <v>241.41975214488835</v>
      </c>
      <c r="D210" s="83">
        <f>C$158*(0.4*D$14)*('Product half-life and C flows'!B71/100)</f>
        <v>3.1715200662510683</v>
      </c>
      <c r="E210" s="83">
        <f t="shared" si="24"/>
        <v>159.33816606815441</v>
      </c>
      <c r="F210" s="83">
        <f t="shared" si="21"/>
        <v>51.916955458718519</v>
      </c>
      <c r="G210" s="83">
        <f t="shared" si="21"/>
        <v>27.689042911316537</v>
      </c>
      <c r="H210" s="83">
        <f>C$158*(0.6*C$15)*('Product half-life and C flows'!L71/100)</f>
        <v>38.841955123561476</v>
      </c>
      <c r="I210" s="83">
        <f>C$158*0.6*('Product half-life and C flows'!N71/100)</f>
        <v>31.822660185518014</v>
      </c>
      <c r="J210" s="83">
        <f>C$158*0.6*('Product half-life and C flows'!P71/100)</f>
        <v>15.895434658100902</v>
      </c>
      <c r="K210" s="83">
        <f t="shared" si="22"/>
        <v>49.321107685782579</v>
      </c>
      <c r="L210" s="3"/>
      <c r="M210" s="88"/>
      <c r="N210" s="88"/>
      <c r="O210" s="88"/>
      <c r="P210" s="88"/>
      <c r="Q210" s="88"/>
      <c r="R210" s="88"/>
      <c r="S210" s="88"/>
      <c r="T210" s="88"/>
      <c r="V210">
        <f t="shared" si="36"/>
        <v>52</v>
      </c>
      <c r="W210" s="3">
        <f t="shared" si="19"/>
        <v>39.785958819296837</v>
      </c>
      <c r="X210" s="113">
        <f t="shared" si="37"/>
        <v>241.41975214488835</v>
      </c>
      <c r="Y210" s="98">
        <f t="shared" si="25"/>
        <v>3.1715200662510683</v>
      </c>
      <c r="Z210" s="98">
        <f t="shared" si="26"/>
        <v>159.33816606815441</v>
      </c>
      <c r="AA210" s="98">
        <f t="shared" si="27"/>
        <v>51.916955458718519</v>
      </c>
      <c r="AB210" s="98">
        <f t="shared" si="28"/>
        <v>27.689042911316537</v>
      </c>
      <c r="AC210" s="98">
        <f t="shared" si="29"/>
        <v>38.841955123561476</v>
      </c>
      <c r="AD210" s="98">
        <f t="shared" si="30"/>
        <v>31.822660185518014</v>
      </c>
      <c r="AE210" s="98">
        <f t="shared" si="31"/>
        <v>15.895434658100902</v>
      </c>
      <c r="AF210" s="98">
        <f t="shared" si="32"/>
        <v>49.321107685782579</v>
      </c>
      <c r="AG210" s="3">
        <f t="shared" si="33"/>
        <v>325.50421440536985</v>
      </c>
    </row>
    <row r="211" spans="1:33" ht="14">
      <c r="A211">
        <f t="shared" si="38"/>
        <v>53</v>
      </c>
      <c r="B211" s="20">
        <f t="shared" si="38"/>
        <v>133</v>
      </c>
      <c r="C211" s="27">
        <f t="shared" si="35"/>
        <v>241.83596872535963</v>
      </c>
      <c r="D211" s="83">
        <f>C$158*(0.4*D$14)*('Product half-life and C flows'!B72/100)</f>
        <v>3.0634864499060406</v>
      </c>
      <c r="E211" s="83">
        <f t="shared" si="24"/>
        <v>161.21596428328135</v>
      </c>
      <c r="F211" s="83">
        <f t="shared" si="21"/>
        <v>51.916955458718519</v>
      </c>
      <c r="G211" s="83">
        <f t="shared" si="21"/>
        <v>27.689042911316537</v>
      </c>
      <c r="H211" s="83">
        <f>C$158*(0.6*C$15)*('Product half-life and C flows'!L72/100)</f>
        <v>38.248246242988102</v>
      </c>
      <c r="I211" s="83">
        <f>C$158*0.6*('Product half-life and C flows'!N72/100)</f>
        <v>32.218861911820653</v>
      </c>
      <c r="J211" s="83">
        <f>C$158*0.6*('Product half-life and C flows'!P72/100)</f>
        <v>16.093337618292026</v>
      </c>
      <c r="K211" s="83">
        <f t="shared" si="22"/>
        <v>49.321107685782579</v>
      </c>
      <c r="L211" s="3"/>
      <c r="M211" s="88"/>
      <c r="N211" s="88"/>
      <c r="O211" s="88"/>
      <c r="P211" s="88"/>
      <c r="Q211" s="88"/>
      <c r="R211" s="88"/>
      <c r="S211" s="88"/>
      <c r="T211" s="88"/>
      <c r="V211">
        <f t="shared" si="36"/>
        <v>53</v>
      </c>
      <c r="W211" s="3">
        <f t="shared" si="19"/>
        <v>39.82688371874562</v>
      </c>
      <c r="X211" s="113">
        <f t="shared" si="37"/>
        <v>241.83596872535963</v>
      </c>
      <c r="Y211" s="98">
        <f t="shared" si="25"/>
        <v>3.0634864499060406</v>
      </c>
      <c r="Z211" s="98">
        <f t="shared" si="26"/>
        <v>161.21596428328135</v>
      </c>
      <c r="AA211" s="98">
        <f t="shared" si="27"/>
        <v>51.916955458718519</v>
      </c>
      <c r="AB211" s="98">
        <f t="shared" si="28"/>
        <v>27.689042911316537</v>
      </c>
      <c r="AC211" s="98">
        <f t="shared" si="29"/>
        <v>38.248246242988102</v>
      </c>
      <c r="AD211" s="98">
        <f t="shared" si="30"/>
        <v>32.218861911820653</v>
      </c>
      <c r="AE211" s="98">
        <f t="shared" si="31"/>
        <v>16.093337618292026</v>
      </c>
      <c r="AF211" s="98">
        <f t="shared" si="32"/>
        <v>49.321107685782579</v>
      </c>
      <c r="AG211" s="3">
        <f t="shared" si="33"/>
        <v>327.38240842641721</v>
      </c>
    </row>
    <row r="212" spans="1:33" ht="14">
      <c r="A212">
        <f t="shared" si="38"/>
        <v>54</v>
      </c>
      <c r="B212" s="20">
        <f t="shared" si="38"/>
        <v>134</v>
      </c>
      <c r="C212" s="27">
        <f t="shared" si="35"/>
        <v>242.2403413649302</v>
      </c>
      <c r="D212" s="83">
        <f>C$158*(0.4*D$14)*('Product half-life and C flows'!B73/100)</f>
        <v>2.9591328551332481</v>
      </c>
      <c r="E212" s="83">
        <f t="shared" si="24"/>
        <v>163.01581830975192</v>
      </c>
      <c r="F212" s="83">
        <f t="shared" si="21"/>
        <v>51.916955458718519</v>
      </c>
      <c r="G212" s="83">
        <f t="shared" si="21"/>
        <v>27.689042911316537</v>
      </c>
      <c r="H212" s="83">
        <f>C$158*(0.6*C$15)*('Product half-life and C flows'!L73/100)</f>
        <v>37.663612349339317</v>
      </c>
      <c r="I212" s="83">
        <f>C$158*0.6*('Product half-life and C flows'!N73/100)</f>
        <v>32.609007596848933</v>
      </c>
      <c r="J212" s="83">
        <f>C$158*0.6*('Product half-life and C flows'!P73/100)</f>
        <v>16.28821558284162</v>
      </c>
      <c r="K212" s="83">
        <f t="shared" si="22"/>
        <v>49.321107685782579</v>
      </c>
      <c r="L212" s="3"/>
      <c r="M212" s="88"/>
      <c r="N212" s="88"/>
      <c r="O212" s="88"/>
      <c r="P212" s="88"/>
      <c r="Q212" s="88"/>
      <c r="R212" s="88"/>
      <c r="S212" s="88"/>
      <c r="T212" s="88"/>
      <c r="V212">
        <f t="shared" si="36"/>
        <v>54</v>
      </c>
      <c r="W212" s="3">
        <f t="shared" si="19"/>
        <v>39.863569463744277</v>
      </c>
      <c r="X212" s="113">
        <f t="shared" si="37"/>
        <v>242.2403413649302</v>
      </c>
      <c r="Y212" s="98">
        <f t="shared" si="25"/>
        <v>2.9591328551332481</v>
      </c>
      <c r="Z212" s="98">
        <f t="shared" si="26"/>
        <v>163.01581830975192</v>
      </c>
      <c r="AA212" s="98">
        <f t="shared" si="27"/>
        <v>51.916955458718519</v>
      </c>
      <c r="AB212" s="98">
        <f t="shared" si="28"/>
        <v>27.689042911316537</v>
      </c>
      <c r="AC212" s="98">
        <f t="shared" si="29"/>
        <v>37.663612349339317</v>
      </c>
      <c r="AD212" s="98">
        <f t="shared" si="30"/>
        <v>32.609007596848933</v>
      </c>
      <c r="AE212" s="98">
        <f t="shared" si="31"/>
        <v>16.28821558284162</v>
      </c>
      <c r="AF212" s="98">
        <f t="shared" si="32"/>
        <v>49.321107685782579</v>
      </c>
      <c r="AG212" s="3">
        <f t="shared" si="33"/>
        <v>329.18265220881688</v>
      </c>
    </row>
    <row r="213" spans="1:33" ht="14">
      <c r="A213">
        <f t="shared" si="38"/>
        <v>55</v>
      </c>
      <c r="B213" s="20">
        <f t="shared" si="38"/>
        <v>135</v>
      </c>
      <c r="C213" s="27">
        <f t="shared" si="35"/>
        <v>242.63319372435444</v>
      </c>
      <c r="D213" s="83">
        <f>C$158*(0.4*D$14)*('Product half-life and C flows'!B74/100)</f>
        <v>2.8583339268883061</v>
      </c>
      <c r="E213" s="83">
        <f t="shared" si="24"/>
        <v>164.74027757891082</v>
      </c>
      <c r="F213" s="83">
        <f t="shared" si="21"/>
        <v>51.916955458718519</v>
      </c>
      <c r="G213" s="83">
        <f t="shared" si="21"/>
        <v>27.689042911316537</v>
      </c>
      <c r="H213" s="83">
        <f>C$158*(0.6*C$15)*('Product half-life and C flows'!L74/100)</f>
        <v>37.087914729197855</v>
      </c>
      <c r="I213" s="83">
        <f>C$158*0.6*('Product half-life and C flows'!N74/100)</f>
        <v>32.993189808690005</v>
      </c>
      <c r="J213" s="83">
        <f>C$158*0.6*('Product half-life and C flows'!P74/100)</f>
        <v>16.48011478955544</v>
      </c>
      <c r="K213" s="83">
        <f t="shared" si="22"/>
        <v>49.321107685782579</v>
      </c>
      <c r="L213" s="3"/>
      <c r="M213" s="88"/>
      <c r="N213" s="88"/>
      <c r="O213" s="88"/>
      <c r="P213" s="88"/>
      <c r="Q213" s="88"/>
      <c r="R213" s="88"/>
      <c r="S213" s="88"/>
      <c r="T213" s="88"/>
      <c r="V213">
        <f t="shared" si="36"/>
        <v>55</v>
      </c>
      <c r="W213" s="3">
        <f t="shared" si="19"/>
        <v>39.896452930761676</v>
      </c>
      <c r="X213" s="113">
        <f t="shared" si="37"/>
        <v>242.63319372435444</v>
      </c>
      <c r="Y213" s="98">
        <f t="shared" si="25"/>
        <v>2.8583339268883061</v>
      </c>
      <c r="Z213" s="98">
        <f t="shared" si="26"/>
        <v>164.74027757891082</v>
      </c>
      <c r="AA213" s="98">
        <f t="shared" si="27"/>
        <v>51.916955458718519</v>
      </c>
      <c r="AB213" s="98">
        <f t="shared" si="28"/>
        <v>27.689042911316537</v>
      </c>
      <c r="AC213" s="98">
        <f t="shared" si="29"/>
        <v>37.087914729197855</v>
      </c>
      <c r="AD213" s="98">
        <f t="shared" si="30"/>
        <v>32.993189808690005</v>
      </c>
      <c r="AE213" s="98">
        <f t="shared" si="31"/>
        <v>16.48011478955544</v>
      </c>
      <c r="AF213" s="98">
        <f t="shared" si="32"/>
        <v>49.321107685782579</v>
      </c>
      <c r="AG213" s="3">
        <f t="shared" si="33"/>
        <v>330.90749527638917</v>
      </c>
    </row>
    <row r="214" spans="1:33" ht="14">
      <c r="A214">
        <f t="shared" si="38"/>
        <v>56</v>
      </c>
      <c r="B214" s="20">
        <f t="shared" si="38"/>
        <v>136</v>
      </c>
      <c r="C214" s="27">
        <f t="shared" si="35"/>
        <v>243.01484141440559</v>
      </c>
      <c r="D214" s="83">
        <f>C$158*(0.4*D$14)*('Product half-life and C flows'!B75/100)</f>
        <v>2.7609685801798292</v>
      </c>
      <c r="E214" s="83">
        <f t="shared" si="24"/>
        <v>166.39187994548038</v>
      </c>
      <c r="F214" s="83">
        <f t="shared" si="21"/>
        <v>51.916955458718519</v>
      </c>
      <c r="G214" s="83">
        <f t="shared" si="21"/>
        <v>27.689042911316537</v>
      </c>
      <c r="H214" s="83">
        <f>C$158*(0.6*C$15)*('Product half-life and C flows'!L75/100)</f>
        <v>36.521016789415327</v>
      </c>
      <c r="I214" s="83">
        <f>C$158*0.6*('Product half-life and C flows'!N75/100)</f>
        <v>33.371499700504877</v>
      </c>
      <c r="J214" s="83">
        <f>C$158*0.6*('Product half-life and C flows'!P75/100)</f>
        <v>16.669080769482949</v>
      </c>
      <c r="K214" s="83">
        <f t="shared" si="22"/>
        <v>49.321107685782579</v>
      </c>
      <c r="L214" s="3"/>
      <c r="M214" s="88"/>
      <c r="N214" s="88"/>
      <c r="O214" s="88"/>
      <c r="P214" s="88"/>
      <c r="Q214" s="88"/>
      <c r="R214" s="88"/>
      <c r="S214" s="88"/>
      <c r="T214" s="88"/>
      <c r="V214">
        <f t="shared" si="36"/>
        <v>56</v>
      </c>
      <c r="W214" s="3">
        <f t="shared" si="19"/>
        <v>39.925926414904239</v>
      </c>
      <c r="X214" s="113">
        <f t="shared" si="37"/>
        <v>243.01484141440559</v>
      </c>
      <c r="Y214" s="98">
        <f t="shared" si="25"/>
        <v>2.7609685801798292</v>
      </c>
      <c r="Z214" s="98">
        <f t="shared" si="26"/>
        <v>166.39187994548038</v>
      </c>
      <c r="AA214" s="98">
        <f t="shared" si="27"/>
        <v>51.916955458718519</v>
      </c>
      <c r="AB214" s="98">
        <f t="shared" si="28"/>
        <v>27.689042911316537</v>
      </c>
      <c r="AC214" s="98">
        <f t="shared" si="29"/>
        <v>36.521016789415327</v>
      </c>
      <c r="AD214" s="98">
        <f t="shared" si="30"/>
        <v>33.371499700504877</v>
      </c>
      <c r="AE214" s="98">
        <f t="shared" si="31"/>
        <v>16.669080769482949</v>
      </c>
      <c r="AF214" s="98">
        <f t="shared" si="32"/>
        <v>49.321107685782579</v>
      </c>
      <c r="AG214" s="3">
        <f t="shared" si="33"/>
        <v>332.55947557491862</v>
      </c>
    </row>
    <row r="215" spans="1:33" ht="14">
      <c r="A215">
        <f t="shared" si="38"/>
        <v>57</v>
      </c>
      <c r="B215" s="20">
        <f t="shared" si="38"/>
        <v>137</v>
      </c>
      <c r="C215" s="27">
        <f t="shared" si="35"/>
        <v>243.38559214730228</v>
      </c>
      <c r="D215" s="83">
        <f>C$158*(0.4*D$14)*('Product half-life and C flows'!B76/100)</f>
        <v>2.6669198546157467</v>
      </c>
      <c r="E215" s="83">
        <f t="shared" si="24"/>
        <v>167.97314241001914</v>
      </c>
      <c r="F215" s="83">
        <f t="shared" si="21"/>
        <v>51.916955458718519</v>
      </c>
      <c r="G215" s="83">
        <f t="shared" si="21"/>
        <v>27.689042911316537</v>
      </c>
      <c r="H215" s="83">
        <f>C$158*(0.6*C$15)*('Product half-life and C flows'!L76/100)</f>
        <v>35.962784024703325</v>
      </c>
      <c r="I215" s="83">
        <f>C$158*0.6*('Product half-life and C flows'!N76/100)</f>
        <v>33.744027032156019</v>
      </c>
      <c r="J215" s="83">
        <f>C$158*0.6*('Product half-life and C flows'!P76/100)</f>
        <v>16.855158357720285</v>
      </c>
      <c r="K215" s="83">
        <f t="shared" si="22"/>
        <v>49.321107685782579</v>
      </c>
      <c r="L215" s="3"/>
      <c r="M215" s="88"/>
      <c r="N215" s="88"/>
      <c r="O215" s="88"/>
      <c r="P215" s="88"/>
      <c r="Q215" s="88"/>
      <c r="R215" s="88"/>
      <c r="S215" s="88"/>
      <c r="T215" s="88"/>
      <c r="V215">
        <f t="shared" si="36"/>
        <v>57</v>
      </c>
      <c r="W215" s="3">
        <f t="shared" si="19"/>
        <v>39.952342091320176</v>
      </c>
      <c r="X215" s="113">
        <f t="shared" si="37"/>
        <v>243.38559214730228</v>
      </c>
      <c r="Y215" s="98">
        <f t="shared" si="25"/>
        <v>2.6669198546157467</v>
      </c>
      <c r="Z215" s="98">
        <f t="shared" si="26"/>
        <v>167.97314241001914</v>
      </c>
      <c r="AA215" s="98">
        <f t="shared" si="27"/>
        <v>51.916955458718519</v>
      </c>
      <c r="AB215" s="98">
        <f t="shared" si="28"/>
        <v>27.689042911316537</v>
      </c>
      <c r="AC215" s="98">
        <f t="shared" si="29"/>
        <v>35.962784024703325</v>
      </c>
      <c r="AD215" s="98">
        <f t="shared" si="30"/>
        <v>33.744027032156019</v>
      </c>
      <c r="AE215" s="98">
        <f t="shared" si="31"/>
        <v>16.855158357720285</v>
      </c>
      <c r="AF215" s="98">
        <f t="shared" si="32"/>
        <v>49.321107685782579</v>
      </c>
      <c r="AG215" s="3">
        <f t="shared" si="33"/>
        <v>334.14111019463382</v>
      </c>
    </row>
    <row r="216" spans="1:33" ht="14">
      <c r="A216">
        <f t="shared" si="38"/>
        <v>58</v>
      </c>
      <c r="B216" s="20">
        <f t="shared" si="38"/>
        <v>138</v>
      </c>
      <c r="C216" s="27">
        <f t="shared" si="35"/>
        <v>243.74574588854202</v>
      </c>
      <c r="D216" s="83">
        <f>C$158*(0.4*D$14)*('Product half-life and C flows'!B77/100)</f>
        <v>2.5760747739043177</v>
      </c>
      <c r="E216" s="83">
        <f t="shared" si="24"/>
        <v>169.48655310670114</v>
      </c>
      <c r="F216" s="83">
        <f t="shared" si="21"/>
        <v>51.916955458718519</v>
      </c>
      <c r="G216" s="83">
        <f t="shared" si="21"/>
        <v>27.689042911316537</v>
      </c>
      <c r="H216" s="83">
        <f>C$158*(0.6*C$15)*('Product half-life and C flows'!L77/100)</f>
        <v>35.41308398572005</v>
      </c>
      <c r="I216" s="83">
        <f>C$158*0.6*('Product half-life and C flows'!N77/100)</f>
        <v>34.110860191504194</v>
      </c>
      <c r="J216" s="83">
        <f>C$158*0.6*('Product half-life and C flows'!P77/100)</f>
        <v>17.038391704048042</v>
      </c>
      <c r="K216" s="83">
        <f t="shared" si="22"/>
        <v>49.321107685782579</v>
      </c>
      <c r="L216" s="3"/>
      <c r="M216" s="88"/>
      <c r="N216" s="88"/>
      <c r="O216" s="88"/>
      <c r="P216" s="88"/>
      <c r="Q216" s="88"/>
      <c r="R216" s="88"/>
      <c r="S216" s="88"/>
      <c r="T216" s="88"/>
      <c r="V216">
        <f t="shared" si="36"/>
        <v>58</v>
      </c>
      <c r="W216" s="3">
        <f t="shared" si="19"/>
        <v>39.976016047777556</v>
      </c>
      <c r="X216" s="113">
        <f t="shared" si="37"/>
        <v>243.74574588854202</v>
      </c>
      <c r="Y216" s="98">
        <f t="shared" si="25"/>
        <v>2.5760747739043177</v>
      </c>
      <c r="Z216" s="98">
        <f t="shared" si="26"/>
        <v>169.48655310670114</v>
      </c>
      <c r="AA216" s="98">
        <f t="shared" si="27"/>
        <v>51.916955458718519</v>
      </c>
      <c r="AB216" s="98">
        <f t="shared" si="28"/>
        <v>27.689042911316537</v>
      </c>
      <c r="AC216" s="98">
        <f t="shared" si="29"/>
        <v>35.41308398572005</v>
      </c>
      <c r="AD216" s="98">
        <f t="shared" si="30"/>
        <v>34.110860191504194</v>
      </c>
      <c r="AE216" s="98">
        <f t="shared" si="31"/>
        <v>17.038391704048042</v>
      </c>
      <c r="AF216" s="98">
        <f t="shared" si="32"/>
        <v>49.321107685782579</v>
      </c>
      <c r="AG216" s="3">
        <f t="shared" si="33"/>
        <v>335.65488735800841</v>
      </c>
    </row>
    <row r="217" spans="1:33" ht="14">
      <c r="A217">
        <f t="shared" si="38"/>
        <v>59</v>
      </c>
      <c r="B217" s="20">
        <f t="shared" si="38"/>
        <v>139</v>
      </c>
      <c r="C217" s="27">
        <f t="shared" si="35"/>
        <v>244.09559500886112</v>
      </c>
      <c r="D217" s="83">
        <f>C$158*(0.4*D$14)*('Product half-life and C flows'!B78/100)</f>
        <v>2.4883242101410366</v>
      </c>
      <c r="E217" s="83">
        <f t="shared" si="24"/>
        <v>170.93456443458984</v>
      </c>
      <c r="F217" s="83">
        <f t="shared" si="21"/>
        <v>51.916955458718519</v>
      </c>
      <c r="G217" s="83">
        <f t="shared" si="21"/>
        <v>27.689042911316537</v>
      </c>
      <c r="H217" s="83">
        <f>C$158*(0.6*C$15)*('Product half-life and C flows'!L78/100)</f>
        <v>34.871786247644586</v>
      </c>
      <c r="I217" s="83">
        <f>C$158*0.6*('Product half-life and C flows'!N78/100)</f>
        <v>34.472086215379889</v>
      </c>
      <c r="J217" s="83">
        <f>C$158*0.6*('Product half-life and C flows'!P78/100)</f>
        <v>17.21882428340653</v>
      </c>
      <c r="K217" s="83">
        <f t="shared" si="22"/>
        <v>49.321107685782579</v>
      </c>
      <c r="L217" s="3"/>
      <c r="M217" s="88"/>
      <c r="N217" s="88"/>
      <c r="O217" s="88"/>
      <c r="P217" s="88"/>
      <c r="Q217" s="88"/>
      <c r="R217" s="88"/>
      <c r="S217" s="88"/>
      <c r="T217" s="88"/>
      <c r="V217">
        <f t="shared" si="36"/>
        <v>59</v>
      </c>
      <c r="W217" s="3">
        <f t="shared" si="19"/>
        <v>39.997231926032732</v>
      </c>
      <c r="X217" s="113">
        <f t="shared" si="37"/>
        <v>244.09559500886112</v>
      </c>
      <c r="Y217" s="98">
        <f t="shared" si="25"/>
        <v>2.4883242101410366</v>
      </c>
      <c r="Z217" s="98">
        <f t="shared" si="26"/>
        <v>170.93456443458984</v>
      </c>
      <c r="AA217" s="98">
        <f t="shared" si="27"/>
        <v>51.916955458718519</v>
      </c>
      <c r="AB217" s="98">
        <f t="shared" si="28"/>
        <v>27.689042911316537</v>
      </c>
      <c r="AC217" s="98">
        <f t="shared" si="29"/>
        <v>34.871786247644586</v>
      </c>
      <c r="AD217" s="98">
        <f t="shared" si="30"/>
        <v>34.472086215379889</v>
      </c>
      <c r="AE217" s="98">
        <f t="shared" si="31"/>
        <v>17.21882428340653</v>
      </c>
      <c r="AF217" s="98">
        <f t="shared" si="32"/>
        <v>49.321107685782579</v>
      </c>
      <c r="AG217" s="3">
        <f t="shared" si="33"/>
        <v>337.10325955105588</v>
      </c>
    </row>
    <row r="218" spans="1:33" ht="14">
      <c r="A218">
        <f t="shared" si="38"/>
        <v>60</v>
      </c>
      <c r="B218" s="20">
        <f t="shared" si="38"/>
        <v>140</v>
      </c>
      <c r="C218" s="27">
        <f t="shared" si="35"/>
        <v>244.4354244360585</v>
      </c>
      <c r="D218" s="83">
        <f>C$158*(0.4*D$14)*('Product half-life and C flows'!B79/100)</f>
        <v>2.4035627527184498</v>
      </c>
      <c r="E218" s="83">
        <f t="shared" si="24"/>
        <v>172.31958721984307</v>
      </c>
      <c r="F218" s="83">
        <f t="shared" si="21"/>
        <v>51.916955458718519</v>
      </c>
      <c r="G218" s="83">
        <f t="shared" si="21"/>
        <v>27.689042911316537</v>
      </c>
      <c r="H218" s="83">
        <f>C$158*(0.6*C$15)*('Product half-life and C flows'!L79/100)</f>
        <v>34.338762379231632</v>
      </c>
      <c r="I218" s="83">
        <f>C$158*0.6*('Product half-life and C flows'!N79/100)</f>
        <v>34.827790810234134</v>
      </c>
      <c r="J218" s="83">
        <f>C$158*0.6*('Product half-life and C flows'!P79/100)</f>
        <v>17.396498906210848</v>
      </c>
      <c r="K218" s="83">
        <f t="shared" si="22"/>
        <v>49.321107685782579</v>
      </c>
      <c r="L218" s="3"/>
      <c r="M218" s="88"/>
      <c r="N218" s="88"/>
      <c r="O218" s="88"/>
      <c r="P218" s="88"/>
      <c r="Q218" s="88"/>
      <c r="R218" s="88"/>
      <c r="S218" s="88"/>
      <c r="T218" s="88"/>
      <c r="V218">
        <f t="shared" si="36"/>
        <v>60</v>
      </c>
      <c r="W218" s="3">
        <f t="shared" si="19"/>
        <v>40.016244207069235</v>
      </c>
      <c r="X218" s="113">
        <f t="shared" si="37"/>
        <v>244.4354244360585</v>
      </c>
      <c r="Y218" s="98">
        <f t="shared" si="25"/>
        <v>2.4035627527184498</v>
      </c>
      <c r="Z218" s="98">
        <f t="shared" si="26"/>
        <v>172.31958721984307</v>
      </c>
      <c r="AA218" s="98">
        <f t="shared" si="27"/>
        <v>51.916955458718519</v>
      </c>
      <c r="AB218" s="98">
        <f t="shared" si="28"/>
        <v>27.689042911316537</v>
      </c>
      <c r="AC218" s="98">
        <f t="shared" si="29"/>
        <v>34.338762379231632</v>
      </c>
      <c r="AD218" s="98">
        <f t="shared" si="30"/>
        <v>34.827790810234134</v>
      </c>
      <c r="AE218" s="98">
        <f t="shared" si="31"/>
        <v>17.396498906210848</v>
      </c>
      <c r="AF218" s="98">
        <f t="shared" si="32"/>
        <v>49.321107685782579</v>
      </c>
      <c r="AG218" s="3">
        <f t="shared" si="33"/>
        <v>338.48863768555475</v>
      </c>
    </row>
    <row r="219" spans="1:33" ht="14">
      <c r="A219">
        <f t="shared" si="38"/>
        <v>61</v>
      </c>
      <c r="B219" s="20">
        <f t="shared" si="38"/>
        <v>141</v>
      </c>
      <c r="C219" s="27">
        <f t="shared" si="35"/>
        <v>244.76551180644583</v>
      </c>
      <c r="D219" s="83">
        <f>C$158*(0.4*D$14)*('Product half-life and C flows'!B80/100)</f>
        <v>2.3216885817013564</v>
      </c>
      <c r="E219" s="83">
        <f t="shared" si="24"/>
        <v>173.64398580511261</v>
      </c>
      <c r="F219" s="83">
        <f t="shared" si="21"/>
        <v>51.916955458718519</v>
      </c>
      <c r="G219" s="83">
        <f t="shared" si="21"/>
        <v>27.689042911316537</v>
      </c>
      <c r="H219" s="83">
        <f>C$158*(0.6*C$15)*('Product half-life and C flows'!L80/100)</f>
        <v>33.813885912339224</v>
      </c>
      <c r="I219" s="83">
        <f>C$158*0.6*('Product half-life and C flows'!N80/100)</f>
        <v>35.178058372473672</v>
      </c>
      <c r="J219" s="83">
        <f>C$158*0.6*('Product half-life and C flows'!P80/100)</f>
        <v>17.571457728508321</v>
      </c>
      <c r="K219" s="83">
        <f t="shared" si="22"/>
        <v>49.321107685782579</v>
      </c>
      <c r="L219" s="3"/>
      <c r="M219" s="88"/>
      <c r="N219" s="88"/>
      <c r="O219" s="88"/>
      <c r="P219" s="88"/>
      <c r="Q219" s="88"/>
      <c r="R219" s="88"/>
      <c r="S219" s="88"/>
      <c r="T219" s="88"/>
      <c r="V219">
        <f t="shared" si="36"/>
        <v>61</v>
      </c>
      <c r="W219" s="3">
        <f t="shared" si="19"/>
        <v>40.033281172745795</v>
      </c>
      <c r="X219" s="113">
        <f t="shared" si="37"/>
        <v>244.76551180644583</v>
      </c>
      <c r="Y219" s="98">
        <f t="shared" si="25"/>
        <v>2.3216885817013564</v>
      </c>
      <c r="Z219" s="98">
        <f t="shared" si="26"/>
        <v>173.64398580511261</v>
      </c>
      <c r="AA219" s="98">
        <f t="shared" si="27"/>
        <v>51.916955458718519</v>
      </c>
      <c r="AB219" s="98">
        <f t="shared" si="28"/>
        <v>27.689042911316537</v>
      </c>
      <c r="AC219" s="98">
        <f t="shared" si="29"/>
        <v>33.813885912339224</v>
      </c>
      <c r="AD219" s="98">
        <f t="shared" si="30"/>
        <v>35.178058372473672</v>
      </c>
      <c r="AE219" s="98">
        <f t="shared" si="31"/>
        <v>17.571457728508321</v>
      </c>
      <c r="AF219" s="98">
        <f t="shared" si="32"/>
        <v>49.321107685782579</v>
      </c>
      <c r="AG219" s="3">
        <f t="shared" si="33"/>
        <v>339.81338618846888</v>
      </c>
    </row>
    <row r="220" spans="1:33" ht="14">
      <c r="A220">
        <f t="shared" si="38"/>
        <v>62</v>
      </c>
      <c r="B220" s="20">
        <f t="shared" si="38"/>
        <v>142</v>
      </c>
      <c r="C220" s="27">
        <f t="shared" si="35"/>
        <v>245.08612761570569</v>
      </c>
      <c r="D220" s="83">
        <f>C$158*(0.4*D$14)*('Product half-life and C flows'!B81/100)</f>
        <v>2.2426033455153394</v>
      </c>
      <c r="E220" s="83">
        <f t="shared" si="24"/>
        <v>174.91007397076933</v>
      </c>
      <c r="F220" s="83">
        <f t="shared" si="21"/>
        <v>51.916955458718519</v>
      </c>
      <c r="G220" s="83">
        <f t="shared" si="21"/>
        <v>27.689042911316537</v>
      </c>
      <c r="H220" s="83">
        <f>C$158*(0.6*C$15)*('Product half-life and C flows'!L81/100)</f>
        <v>33.297032311922159</v>
      </c>
      <c r="I220" s="83">
        <f>C$158*0.6*('Product half-life and C flows'!N81/100)</f>
        <v>35.522972008485318</v>
      </c>
      <c r="J220" s="83">
        <f>C$158*0.6*('Product half-life and C flows'!P81/100)</f>
        <v>17.743742261980671</v>
      </c>
      <c r="K220" s="83">
        <f t="shared" si="22"/>
        <v>49.321107685782579</v>
      </c>
      <c r="L220" s="3"/>
      <c r="M220" s="88"/>
      <c r="N220" s="88"/>
      <c r="O220" s="88"/>
      <c r="P220" s="88"/>
      <c r="Q220" s="88"/>
      <c r="R220" s="88"/>
      <c r="S220" s="88"/>
      <c r="T220" s="88"/>
      <c r="V220">
        <f t="shared" si="36"/>
        <v>62</v>
      </c>
      <c r="W220" s="3">
        <f t="shared" si="19"/>
        <v>40.048547573897437</v>
      </c>
      <c r="X220" s="113">
        <f t="shared" si="37"/>
        <v>245.08612761570569</v>
      </c>
      <c r="Y220" s="98">
        <f t="shared" si="25"/>
        <v>2.2426033455153394</v>
      </c>
      <c r="Z220" s="98">
        <f t="shared" si="26"/>
        <v>174.91007397076933</v>
      </c>
      <c r="AA220" s="98">
        <f t="shared" si="27"/>
        <v>51.916955458718519</v>
      </c>
      <c r="AB220" s="98">
        <f t="shared" si="28"/>
        <v>27.689042911316537</v>
      </c>
      <c r="AC220" s="98">
        <f t="shared" si="29"/>
        <v>33.297032311922159</v>
      </c>
      <c r="AD220" s="98">
        <f t="shared" si="30"/>
        <v>35.522972008485318</v>
      </c>
      <c r="AE220" s="98">
        <f t="shared" si="31"/>
        <v>17.743742261980671</v>
      </c>
      <c r="AF220" s="98">
        <f t="shared" si="32"/>
        <v>49.321107685782579</v>
      </c>
      <c r="AG220" s="3">
        <f t="shared" si="33"/>
        <v>341.07981892319259</v>
      </c>
    </row>
    <row r="221" spans="1:33" ht="14">
      <c r="A221">
        <f t="shared" si="38"/>
        <v>63</v>
      </c>
      <c r="B221" s="20">
        <f t="shared" si="38"/>
        <v>143</v>
      </c>
      <c r="C221" s="27">
        <f t="shared" si="35"/>
        <v>245.39753536895708</v>
      </c>
      <c r="D221" s="83">
        <f>C$158*(0.4*D$14)*('Product half-life and C flows'!B82/100)</f>
        <v>2.1662120428016638</v>
      </c>
      <c r="E221" s="83">
        <f t="shared" si="24"/>
        <v>176.12011160047885</v>
      </c>
      <c r="F221" s="83">
        <f t="shared" si="21"/>
        <v>51.916955458718519</v>
      </c>
      <c r="G221" s="83">
        <f t="shared" si="21"/>
        <v>27.689042911316537</v>
      </c>
      <c r="H221" s="83">
        <f>C$158*(0.6*C$15)*('Product half-life and C flows'!L82/100)</f>
        <v>32.788078946484205</v>
      </c>
      <c r="I221" s="83">
        <f>C$158*0.6*('Product half-life and C flows'!N82/100)</f>
        <v>35.862613554354247</v>
      </c>
      <c r="J221" s="83">
        <f>C$158*0.6*('Product half-life and C flows'!P82/100)</f>
        <v>17.913393383793323</v>
      </c>
      <c r="K221" s="83">
        <f t="shared" si="22"/>
        <v>49.321107685782579</v>
      </c>
      <c r="L221" s="3"/>
      <c r="M221" s="88"/>
      <c r="N221" s="88"/>
      <c r="O221" s="88"/>
      <c r="P221" s="88"/>
      <c r="Q221" s="88"/>
      <c r="R221" s="88"/>
      <c r="S221" s="88"/>
      <c r="T221" s="88"/>
      <c r="V221">
        <f t="shared" si="36"/>
        <v>63</v>
      </c>
      <c r="W221" s="3">
        <f t="shared" si="19"/>
        <v>40.062227032523595</v>
      </c>
      <c r="X221" s="113">
        <f t="shared" si="37"/>
        <v>245.39753536895708</v>
      </c>
      <c r="Y221" s="98">
        <f t="shared" si="25"/>
        <v>2.1662120428016638</v>
      </c>
      <c r="Z221" s="98">
        <f t="shared" si="26"/>
        <v>176.12011160047885</v>
      </c>
      <c r="AA221" s="98">
        <f t="shared" si="27"/>
        <v>51.916955458718519</v>
      </c>
      <c r="AB221" s="98">
        <f t="shared" si="28"/>
        <v>27.689042911316537</v>
      </c>
      <c r="AC221" s="98">
        <f t="shared" si="29"/>
        <v>32.788078946484205</v>
      </c>
      <c r="AD221" s="98">
        <f t="shared" si="30"/>
        <v>35.862613554354247</v>
      </c>
      <c r="AE221" s="98">
        <f t="shared" si="31"/>
        <v>17.913393383793323</v>
      </c>
      <c r="AF221" s="98">
        <f t="shared" si="32"/>
        <v>49.321107685782579</v>
      </c>
      <c r="AG221" s="3">
        <f t="shared" si="33"/>
        <v>342.29019585514573</v>
      </c>
    </row>
    <row r="222" spans="1:33" ht="14">
      <c r="A222">
        <f t="shared" si="38"/>
        <v>64</v>
      </c>
      <c r="B222" s="20">
        <f t="shared" si="38"/>
        <v>144</v>
      </c>
      <c r="C222" s="27">
        <f t="shared" si="35"/>
        <v>245.69999172984836</v>
      </c>
      <c r="D222" s="83">
        <f>C$158*(0.4*D$14)*('Product half-life and C flows'!B83/100)</f>
        <v>2.0924229082966295</v>
      </c>
      <c r="E222" s="83">
        <f t="shared" ref="E222:E238" si="39">C$8*(1-EXP(-C$9*$B142))^3</f>
        <v>177.27630201106223</v>
      </c>
      <c r="F222" s="83">
        <f t="shared" si="21"/>
        <v>51.916955458718519</v>
      </c>
      <c r="G222" s="83">
        <f t="shared" si="21"/>
        <v>27.689042911316537</v>
      </c>
      <c r="H222" s="83">
        <f>C$158*(0.6*C$15)*('Product half-life and C flows'!L83/100)</f>
        <v>32.286905058981823</v>
      </c>
      <c r="I222" s="83">
        <f>C$158*0.6*('Product half-life and C flows'!N83/100)</f>
        <v>36.197063595280838</v>
      </c>
      <c r="J222" s="83">
        <f>C$158*0.6*('Product half-life and C flows'!P83/100)</f>
        <v>18.080451346294119</v>
      </c>
      <c r="K222" s="83">
        <f t="shared" si="22"/>
        <v>49.321107685782579</v>
      </c>
      <c r="L222" s="3"/>
      <c r="M222" s="88"/>
      <c r="N222" s="88"/>
      <c r="O222" s="88"/>
      <c r="P222" s="88"/>
      <c r="Q222" s="88"/>
      <c r="R222" s="88"/>
      <c r="S222" s="88"/>
      <c r="T222" s="88"/>
      <c r="V222">
        <f t="shared" si="36"/>
        <v>64</v>
      </c>
      <c r="W222" s="3">
        <f t="shared" si="19"/>
        <v>40.074484203396992</v>
      </c>
      <c r="X222" s="113">
        <f t="shared" si="37"/>
        <v>245.69999172984836</v>
      </c>
      <c r="Y222" s="98">
        <f t="shared" ref="Y222:Y253" si="40">D222+M222</f>
        <v>2.0924229082966295</v>
      </c>
      <c r="Z222" s="98">
        <f t="shared" ref="Z222:Z253" si="41">E222+N222</f>
        <v>177.27630201106223</v>
      </c>
      <c r="AA222" s="98">
        <f t="shared" ref="AA222:AA253" si="42">F222+O222</f>
        <v>51.916955458718519</v>
      </c>
      <c r="AB222" s="98">
        <f t="shared" ref="AB222:AB253" si="43">G222+P222</f>
        <v>27.689042911316537</v>
      </c>
      <c r="AC222" s="98">
        <f t="shared" ref="AC222:AC253" si="44">H222+Q222</f>
        <v>32.286905058981823</v>
      </c>
      <c r="AD222" s="98">
        <f t="shared" ref="AD222:AD253" si="45">I222+R222</f>
        <v>36.197063595280838</v>
      </c>
      <c r="AE222" s="98">
        <f t="shared" ref="AE222:AE253" si="46">J222+S222</f>
        <v>18.080451346294119</v>
      </c>
      <c r="AF222" s="98">
        <f t="shared" ref="AF222:AF253" si="47">K222+T222</f>
        <v>49.321107685782579</v>
      </c>
      <c r="AG222" s="3">
        <f t="shared" ref="AG222:AG253" si="48">SUM(Z222:AE222)</f>
        <v>343.44672038165407</v>
      </c>
    </row>
    <row r="223" spans="1:33" ht="14">
      <c r="A223">
        <f t="shared" si="38"/>
        <v>65</v>
      </c>
      <c r="B223" s="20">
        <f t="shared" si="38"/>
        <v>145</v>
      </c>
      <c r="C223" s="27">
        <f t="shared" si="35"/>
        <v>245.99374666851074</v>
      </c>
      <c r="D223" s="83">
        <f>C$158*(0.4*D$14)*('Product half-life and C flows'!B84/100)</f>
        <v>2.0211473025982953</v>
      </c>
      <c r="E223" s="83">
        <f t="shared" si="39"/>
        <v>178.38078987351417</v>
      </c>
      <c r="F223" s="83">
        <f t="shared" si="21"/>
        <v>51.916955458718519</v>
      </c>
      <c r="G223" s="83">
        <f t="shared" si="21"/>
        <v>27.689042911316537</v>
      </c>
      <c r="H223" s="83">
        <f>C$158*(0.6*C$15)*('Product half-life and C flows'!L84/100)</f>
        <v>31.793391738172719</v>
      </c>
      <c r="I223" s="83">
        <f>C$158*0.6*('Product half-life and C flows'!N84/100)</f>
        <v>36.526401484700777</v>
      </c>
      <c r="J223" s="83">
        <f>C$158*0.6*('Product half-life and C flows'!P84/100)</f>
        <v>18.244955786563821</v>
      </c>
      <c r="K223" s="83">
        <f t="shared" si="22"/>
        <v>49.321107685782579</v>
      </c>
      <c r="L223" s="3"/>
      <c r="M223" s="88"/>
      <c r="N223" s="88"/>
      <c r="O223" s="88"/>
      <c r="P223" s="88"/>
      <c r="Q223" s="88"/>
      <c r="R223" s="88"/>
      <c r="S223" s="88"/>
      <c r="T223" s="88"/>
      <c r="V223">
        <f t="shared" si="36"/>
        <v>65</v>
      </c>
      <c r="W223" s="3">
        <f t="shared" ref="W223:W286" si="49">D$8*(1-EXP(-D$9*$B143))^3</f>
        <v>40.085466718253748</v>
      </c>
      <c r="X223" s="113">
        <f t="shared" si="37"/>
        <v>245.99374666851074</v>
      </c>
      <c r="Y223" s="98">
        <f t="shared" si="40"/>
        <v>2.0211473025982953</v>
      </c>
      <c r="Z223" s="98">
        <f t="shared" si="41"/>
        <v>178.38078987351417</v>
      </c>
      <c r="AA223" s="98">
        <f t="shared" si="42"/>
        <v>51.916955458718519</v>
      </c>
      <c r="AB223" s="98">
        <f t="shared" si="43"/>
        <v>27.689042911316537</v>
      </c>
      <c r="AC223" s="98">
        <f t="shared" si="44"/>
        <v>31.793391738172719</v>
      </c>
      <c r="AD223" s="98">
        <f t="shared" si="45"/>
        <v>36.526401484700777</v>
      </c>
      <c r="AE223" s="98">
        <f t="shared" si="46"/>
        <v>18.244955786563821</v>
      </c>
      <c r="AF223" s="98">
        <f t="shared" si="47"/>
        <v>49.321107685782579</v>
      </c>
      <c r="AG223" s="3">
        <f t="shared" si="48"/>
        <v>344.55153725298658</v>
      </c>
    </row>
    <row r="224" spans="1:33" ht="14">
      <c r="A224">
        <f t="shared" ref="A224:B238" si="50">A223+1</f>
        <v>66</v>
      </c>
      <c r="B224" s="20">
        <f t="shared" si="50"/>
        <v>146</v>
      </c>
      <c r="C224" s="27">
        <f t="shared" si="35"/>
        <v>246.27904360822413</v>
      </c>
      <c r="D224" s="83">
        <f>C$158*(0.4*D$14)*('Product half-life and C flows'!B85/100)</f>
        <v>1.9522996056881512</v>
      </c>
      <c r="E224" s="83">
        <f t="shared" si="39"/>
        <v>179.43565965851633</v>
      </c>
      <c r="F224" s="83">
        <f t="shared" ref="F224:G238" si="51">F223</f>
        <v>51.916955458718519</v>
      </c>
      <c r="G224" s="83">
        <f t="shared" si="51"/>
        <v>27.689042911316537</v>
      </c>
      <c r="H224" s="83">
        <f>C$158*(0.6*C$15)*('Product half-life and C flows'!L85/100)</f>
        <v>31.307421890402335</v>
      </c>
      <c r="I224" s="83">
        <f>C$158*0.6*('Product half-life and C flows'!N85/100)</f>
        <v>36.85070536311288</v>
      </c>
      <c r="J224" s="83">
        <f>C$158*0.6*('Product half-life and C flows'!P85/100)</f>
        <v>18.406945735820614</v>
      </c>
      <c r="K224" s="83">
        <f t="shared" ref="K224:K238" si="52">K223</f>
        <v>49.321107685782579</v>
      </c>
      <c r="L224" s="3"/>
      <c r="M224" s="88"/>
      <c r="N224" s="88"/>
      <c r="O224" s="88"/>
      <c r="P224" s="88"/>
      <c r="Q224" s="88"/>
      <c r="R224" s="88"/>
      <c r="S224" s="88"/>
      <c r="T224" s="88"/>
      <c r="V224">
        <f t="shared" si="36"/>
        <v>66</v>
      </c>
      <c r="W224" s="3">
        <f t="shared" si="49"/>
        <v>40.095306933685926</v>
      </c>
      <c r="X224" s="113">
        <f t="shared" si="37"/>
        <v>246.27904360822413</v>
      </c>
      <c r="Y224" s="98">
        <f t="shared" si="40"/>
        <v>1.9522996056881512</v>
      </c>
      <c r="Z224" s="98">
        <f t="shared" si="41"/>
        <v>179.43565965851633</v>
      </c>
      <c r="AA224" s="98">
        <f t="shared" si="42"/>
        <v>51.916955458718519</v>
      </c>
      <c r="AB224" s="98">
        <f t="shared" si="43"/>
        <v>27.689042911316537</v>
      </c>
      <c r="AC224" s="98">
        <f t="shared" si="44"/>
        <v>31.307421890402335</v>
      </c>
      <c r="AD224" s="98">
        <f t="shared" si="45"/>
        <v>36.85070536311288</v>
      </c>
      <c r="AE224" s="98">
        <f t="shared" si="46"/>
        <v>18.406945735820614</v>
      </c>
      <c r="AF224" s="98">
        <f t="shared" si="47"/>
        <v>49.321107685782579</v>
      </c>
      <c r="AG224" s="3">
        <f t="shared" si="48"/>
        <v>345.60673101788723</v>
      </c>
    </row>
    <row r="225" spans="1:33" ht="14">
      <c r="A225">
        <f t="shared" si="50"/>
        <v>67</v>
      </c>
      <c r="B225" s="20">
        <f t="shared" si="50"/>
        <v>147</v>
      </c>
      <c r="C225" s="27">
        <f t="shared" si="35"/>
        <v>246.55611957065869</v>
      </c>
      <c r="D225" s="83">
        <f>C$158*(0.4*D$14)*('Product half-life and C flows'!B86/100)</f>
        <v>1.8857971140798362</v>
      </c>
      <c r="E225" s="83">
        <f t="shared" si="39"/>
        <v>180.44293454579298</v>
      </c>
      <c r="F225" s="83">
        <f t="shared" si="51"/>
        <v>51.916955458718519</v>
      </c>
      <c r="G225" s="83">
        <f t="shared" si="51"/>
        <v>27.689042911316537</v>
      </c>
      <c r="H225" s="83">
        <f>C$158*(0.6*C$15)*('Product half-life and C flows'!L86/100)</f>
        <v>30.828880211821549</v>
      </c>
      <c r="I225" s="83">
        <f>C$158*0.6*('Product half-life and C flows'!N86/100)</f>
        <v>37.17005217661913</v>
      </c>
      <c r="J225" s="83">
        <f>C$158*0.6*('Product half-life and C flows'!P86/100)</f>
        <v>18.566459628680878</v>
      </c>
      <c r="K225" s="83">
        <f t="shared" si="52"/>
        <v>49.321107685782579</v>
      </c>
      <c r="L225" s="3"/>
      <c r="M225" s="88"/>
      <c r="N225" s="88"/>
      <c r="O225" s="88"/>
      <c r="P225" s="88"/>
      <c r="Q225" s="88"/>
      <c r="R225" s="88"/>
      <c r="S225" s="88"/>
      <c r="T225" s="88"/>
      <c r="V225">
        <f t="shared" si="36"/>
        <v>67</v>
      </c>
      <c r="W225" s="3">
        <f t="shared" si="49"/>
        <v>40.104123501958071</v>
      </c>
      <c r="X225" s="113">
        <f t="shared" si="37"/>
        <v>246.55611957065869</v>
      </c>
      <c r="Y225" s="98">
        <f t="shared" si="40"/>
        <v>1.8857971140798362</v>
      </c>
      <c r="Z225" s="98">
        <f t="shared" si="41"/>
        <v>180.44293454579298</v>
      </c>
      <c r="AA225" s="98">
        <f t="shared" si="42"/>
        <v>51.916955458718519</v>
      </c>
      <c r="AB225" s="98">
        <f t="shared" si="43"/>
        <v>27.689042911316537</v>
      </c>
      <c r="AC225" s="98">
        <f t="shared" si="44"/>
        <v>30.828880211821549</v>
      </c>
      <c r="AD225" s="98">
        <f t="shared" si="45"/>
        <v>37.17005217661913</v>
      </c>
      <c r="AE225" s="98">
        <f t="shared" si="46"/>
        <v>18.566459628680878</v>
      </c>
      <c r="AF225" s="98">
        <f t="shared" si="47"/>
        <v>49.321107685782579</v>
      </c>
      <c r="AG225" s="3">
        <f t="shared" si="48"/>
        <v>346.61432493294967</v>
      </c>
    </row>
    <row r="226" spans="1:33" ht="14">
      <c r="A226">
        <f t="shared" si="50"/>
        <v>68</v>
      </c>
      <c r="B226" s="20">
        <f t="shared" si="50"/>
        <v>148</v>
      </c>
      <c r="C226" s="27">
        <f t="shared" si="35"/>
        <v>246.82520531957218</v>
      </c>
      <c r="D226" s="83">
        <f>C$158*(0.4*D$14)*('Product half-life and C flows'!B87/100)</f>
        <v>1.821559941471345</v>
      </c>
      <c r="E226" s="83">
        <f t="shared" si="39"/>
        <v>181.40457574223169</v>
      </c>
      <c r="F226" s="83">
        <f t="shared" si="51"/>
        <v>51.916955458718519</v>
      </c>
      <c r="G226" s="83">
        <f t="shared" si="51"/>
        <v>27.689042911316537</v>
      </c>
      <c r="H226" s="83">
        <f>C$158*(0.6*C$15)*('Product half-life and C flows'!L87/100)</f>
        <v>30.357653161029035</v>
      </c>
      <c r="I226" s="83">
        <f>C$158*0.6*('Product half-life and C flows'!N87/100)</f>
        <v>37.484517695181331</v>
      </c>
      <c r="J226" s="83">
        <f>C$158*0.6*('Product half-life and C flows'!P87/100)</f>
        <v>18.723535312278383</v>
      </c>
      <c r="K226" s="83">
        <f t="shared" si="52"/>
        <v>49.321107685782579</v>
      </c>
      <c r="L226" s="3"/>
      <c r="M226" s="88"/>
      <c r="N226" s="88"/>
      <c r="O226" s="88"/>
      <c r="P226" s="88"/>
      <c r="Q226" s="88"/>
      <c r="R226" s="88"/>
      <c r="S226" s="88"/>
      <c r="T226" s="88"/>
      <c r="V226">
        <f t="shared" si="36"/>
        <v>68</v>
      </c>
      <c r="W226" s="3">
        <f t="shared" si="49"/>
        <v>40.112022782208854</v>
      </c>
      <c r="X226" s="113">
        <f t="shared" si="37"/>
        <v>246.82520531957218</v>
      </c>
      <c r="Y226" s="98">
        <f t="shared" si="40"/>
        <v>1.821559941471345</v>
      </c>
      <c r="Z226" s="98">
        <f t="shared" si="41"/>
        <v>181.40457574223169</v>
      </c>
      <c r="AA226" s="98">
        <f t="shared" si="42"/>
        <v>51.916955458718519</v>
      </c>
      <c r="AB226" s="98">
        <f t="shared" si="43"/>
        <v>27.689042911316537</v>
      </c>
      <c r="AC226" s="98">
        <f t="shared" si="44"/>
        <v>30.357653161029035</v>
      </c>
      <c r="AD226" s="98">
        <f t="shared" si="45"/>
        <v>37.484517695181331</v>
      </c>
      <c r="AE226" s="98">
        <f t="shared" si="46"/>
        <v>18.723535312278383</v>
      </c>
      <c r="AF226" s="98">
        <f t="shared" si="47"/>
        <v>49.321107685782579</v>
      </c>
      <c r="AG226" s="3">
        <f t="shared" si="48"/>
        <v>347.5762802807555</v>
      </c>
    </row>
    <row r="227" spans="1:33" ht="14">
      <c r="A227">
        <f t="shared" si="50"/>
        <v>69</v>
      </c>
      <c r="B227" s="20">
        <f t="shared" si="50"/>
        <v>149</v>
      </c>
      <c r="C227" s="27">
        <f t="shared" si="35"/>
        <v>247.08652550285245</v>
      </c>
      <c r="D227" s="83">
        <f>C$158*(0.4*D$14)*('Product half-life and C flows'!B88/100)</f>
        <v>1.7595109227813879</v>
      </c>
      <c r="E227" s="83">
        <f t="shared" si="39"/>
        <v>182.3224821588415</v>
      </c>
      <c r="F227" s="83">
        <f t="shared" si="51"/>
        <v>51.916955458718519</v>
      </c>
      <c r="G227" s="83">
        <f t="shared" si="51"/>
        <v>27.689042911316537</v>
      </c>
      <c r="H227" s="83">
        <f>C$158*(0.6*C$15)*('Product half-life and C flows'!L88/100)</f>
        <v>29.893628932131847</v>
      </c>
      <c r="I227" s="83">
        <f>C$158*0.6*('Product half-life and C flows'!N88/100)</f>
        <v>37.794176530598719</v>
      </c>
      <c r="J227" s="83">
        <f>C$158*0.6*('Product half-life and C flows'!P88/100)</f>
        <v>18.878210055244111</v>
      </c>
      <c r="K227" s="83">
        <f t="shared" si="52"/>
        <v>49.321107685782579</v>
      </c>
      <c r="L227" s="3"/>
      <c r="M227" s="88"/>
      <c r="N227" s="88"/>
      <c r="O227" s="88"/>
      <c r="P227" s="88"/>
      <c r="Q227" s="88"/>
      <c r="R227" s="88"/>
      <c r="S227" s="88"/>
      <c r="T227" s="88"/>
      <c r="V227">
        <f t="shared" si="36"/>
        <v>69</v>
      </c>
      <c r="W227" s="3">
        <f t="shared" si="49"/>
        <v>40.119100107873166</v>
      </c>
      <c r="X227" s="113">
        <f t="shared" si="37"/>
        <v>247.08652550285245</v>
      </c>
      <c r="Y227" s="98">
        <f t="shared" si="40"/>
        <v>1.7595109227813879</v>
      </c>
      <c r="Z227" s="98">
        <f t="shared" si="41"/>
        <v>182.3224821588415</v>
      </c>
      <c r="AA227" s="98">
        <f t="shared" si="42"/>
        <v>51.916955458718519</v>
      </c>
      <c r="AB227" s="98">
        <f t="shared" si="43"/>
        <v>27.689042911316537</v>
      </c>
      <c r="AC227" s="98">
        <f t="shared" si="44"/>
        <v>29.893628932131847</v>
      </c>
      <c r="AD227" s="98">
        <f t="shared" si="45"/>
        <v>37.794176530598719</v>
      </c>
      <c r="AE227" s="98">
        <f t="shared" si="46"/>
        <v>18.878210055244111</v>
      </c>
      <c r="AF227" s="98">
        <f t="shared" si="47"/>
        <v>49.321107685782579</v>
      </c>
      <c r="AG227" s="3">
        <f t="shared" si="48"/>
        <v>348.49449604685122</v>
      </c>
    </row>
    <row r="228" spans="1:33" ht="14">
      <c r="A228">
        <f t="shared" si="50"/>
        <v>70</v>
      </c>
      <c r="B228" s="20">
        <f t="shared" si="50"/>
        <v>150</v>
      </c>
      <c r="C228" s="27">
        <f t="shared" si="35"/>
        <v>247.34029879280953</v>
      </c>
      <c r="D228" s="83">
        <f>C$158*(0.4*D$14)*('Product half-life and C flows'!B89/100)</f>
        <v>1.6995755214546209</v>
      </c>
      <c r="E228" s="83">
        <f t="shared" si="39"/>
        <v>183.19849040137498</v>
      </c>
      <c r="F228" s="83">
        <f t="shared" si="51"/>
        <v>51.916955458718519</v>
      </c>
      <c r="G228" s="83">
        <f t="shared" si="51"/>
        <v>27.689042911316537</v>
      </c>
      <c r="H228" s="83">
        <f>C$158*(0.6*C$15)*('Product half-life and C flows'!L89/100)</f>
        <v>29.43669742821778</v>
      </c>
      <c r="I228" s="83">
        <f>C$158*0.6*('Product half-life and C flows'!N89/100)</f>
        <v>38.099102154210705</v>
      </c>
      <c r="J228" s="83">
        <f>C$158*0.6*('Product half-life and C flows'!P89/100)</f>
        <v>19.030520556548797</v>
      </c>
      <c r="K228" s="83">
        <f t="shared" si="52"/>
        <v>49.321107685782579</v>
      </c>
      <c r="L228" s="3"/>
      <c r="M228" s="88"/>
      <c r="N228" s="88"/>
      <c r="O228" s="88"/>
      <c r="P228" s="88"/>
      <c r="Q228" s="88"/>
      <c r="R228" s="88"/>
      <c r="S228" s="88"/>
      <c r="T228" s="88"/>
      <c r="V228">
        <f t="shared" si="36"/>
        <v>70</v>
      </c>
      <c r="W228" s="3">
        <f t="shared" si="49"/>
        <v>40.125440924667217</v>
      </c>
      <c r="X228" s="113">
        <f t="shared" si="37"/>
        <v>247.34029879280953</v>
      </c>
      <c r="Y228" s="98">
        <f t="shared" si="40"/>
        <v>1.6995755214546209</v>
      </c>
      <c r="Z228" s="98">
        <f t="shared" si="41"/>
        <v>183.19849040137498</v>
      </c>
      <c r="AA228" s="98">
        <f t="shared" si="42"/>
        <v>51.916955458718519</v>
      </c>
      <c r="AB228" s="98">
        <f t="shared" si="43"/>
        <v>27.689042911316537</v>
      </c>
      <c r="AC228" s="98">
        <f t="shared" si="44"/>
        <v>29.43669742821778</v>
      </c>
      <c r="AD228" s="98">
        <f t="shared" si="45"/>
        <v>38.099102154210705</v>
      </c>
      <c r="AE228" s="98">
        <f t="shared" si="46"/>
        <v>19.030520556548797</v>
      </c>
      <c r="AF228" s="98">
        <f t="shared" si="47"/>
        <v>49.321107685782579</v>
      </c>
      <c r="AG228" s="3">
        <f t="shared" si="48"/>
        <v>349.37080891038732</v>
      </c>
    </row>
    <row r="229" spans="1:33" ht="14">
      <c r="A229">
        <f t="shared" si="50"/>
        <v>71</v>
      </c>
      <c r="B229" s="20">
        <f t="shared" si="50"/>
        <v>151</v>
      </c>
      <c r="C229" s="27">
        <f t="shared" si="35"/>
        <v>247.58673802462928</v>
      </c>
      <c r="D229" s="83">
        <f>C$158*(0.4*D$14)*('Product half-life and C flows'!B90/100)</f>
        <v>1.6416817399244066</v>
      </c>
      <c r="E229" s="83">
        <f t="shared" si="39"/>
        <v>184.03437503381699</v>
      </c>
      <c r="F229" s="83">
        <f t="shared" si="51"/>
        <v>51.916955458718519</v>
      </c>
      <c r="G229" s="83">
        <f t="shared" si="51"/>
        <v>27.689042911316537</v>
      </c>
      <c r="H229" s="83">
        <f>C$158*(0.6*C$15)*('Product half-life and C flows'!L90/100)</f>
        <v>28.986750235233089</v>
      </c>
      <c r="I229" s="83">
        <f>C$158*0.6*('Product half-life and C flows'!N90/100)</f>
        <v>38.399366914329157</v>
      </c>
      <c r="J229" s="83">
        <f>C$158*0.6*('Product half-life and C flows'!P90/100)</f>
        <v>19.180502954210365</v>
      </c>
      <c r="K229" s="83">
        <f t="shared" si="52"/>
        <v>49.321107685782579</v>
      </c>
      <c r="L229" s="3"/>
      <c r="M229" s="88"/>
      <c r="N229" s="88"/>
      <c r="O229" s="88"/>
      <c r="P229" s="88"/>
      <c r="Q229" s="88"/>
      <c r="R229" s="88"/>
      <c r="S229" s="88"/>
      <c r="T229" s="88"/>
      <c r="V229">
        <f t="shared" si="36"/>
        <v>71</v>
      </c>
      <c r="W229" s="3">
        <f t="shared" si="49"/>
        <v>40.131121812109342</v>
      </c>
      <c r="X229" s="113">
        <f t="shared" si="37"/>
        <v>247.58673802462928</v>
      </c>
      <c r="Y229" s="98">
        <f t="shared" si="40"/>
        <v>1.6416817399244066</v>
      </c>
      <c r="Z229" s="98">
        <f t="shared" si="41"/>
        <v>184.03437503381699</v>
      </c>
      <c r="AA229" s="98">
        <f t="shared" si="42"/>
        <v>51.916955458718519</v>
      </c>
      <c r="AB229" s="98">
        <f t="shared" si="43"/>
        <v>27.689042911316537</v>
      </c>
      <c r="AC229" s="98">
        <f t="shared" si="44"/>
        <v>28.986750235233089</v>
      </c>
      <c r="AD229" s="98">
        <f t="shared" si="45"/>
        <v>38.399366914329157</v>
      </c>
      <c r="AE229" s="98">
        <f t="shared" si="46"/>
        <v>19.180502954210365</v>
      </c>
      <c r="AF229" s="98">
        <f t="shared" si="47"/>
        <v>49.321107685782579</v>
      </c>
      <c r="AG229" s="3">
        <f t="shared" si="48"/>
        <v>350.20699350762465</v>
      </c>
    </row>
    <row r="230" spans="1:33" ht="14">
      <c r="A230">
        <f t="shared" si="50"/>
        <v>72</v>
      </c>
      <c r="B230" s="20">
        <f t="shared" si="50"/>
        <v>152</v>
      </c>
      <c r="C230" s="27">
        <f t="shared" si="35"/>
        <v>247.82605033291441</v>
      </c>
      <c r="D230" s="83">
        <f>C$158*(0.4*D$14)*('Product half-life and C flows'!B91/100)</f>
        <v>1.5857600331255344</v>
      </c>
      <c r="E230" s="83">
        <f t="shared" si="39"/>
        <v>184.83184907796112</v>
      </c>
      <c r="F230" s="83">
        <f t="shared" si="51"/>
        <v>51.916955458718519</v>
      </c>
      <c r="G230" s="83">
        <f t="shared" si="51"/>
        <v>27.689042911316537</v>
      </c>
      <c r="H230" s="83">
        <f>C$158*(0.6*C$15)*('Product half-life and C flows'!L91/100)</f>
        <v>28.543680596259616</v>
      </c>
      <c r="I230" s="83">
        <f>C$158*0.6*('Product half-life and C flows'!N91/100)</f>
        <v>38.695042053404123</v>
      </c>
      <c r="J230" s="83">
        <f>C$158*0.6*('Product half-life and C flows'!P91/100)</f>
        <v>19.32819283386819</v>
      </c>
      <c r="K230" s="83">
        <f t="shared" si="52"/>
        <v>49.321107685782579</v>
      </c>
      <c r="L230" s="3"/>
      <c r="M230" s="88"/>
      <c r="N230" s="88"/>
      <c r="O230" s="88"/>
      <c r="P230" s="88"/>
      <c r="Q230" s="88"/>
      <c r="R230" s="88"/>
      <c r="S230" s="88"/>
      <c r="T230" s="88"/>
      <c r="V230">
        <f t="shared" si="36"/>
        <v>72</v>
      </c>
      <c r="W230" s="3">
        <f t="shared" si="49"/>
        <v>40.136211400299182</v>
      </c>
      <c r="X230" s="113">
        <f t="shared" si="37"/>
        <v>247.82605033291441</v>
      </c>
      <c r="Y230" s="98">
        <f t="shared" si="40"/>
        <v>1.5857600331255344</v>
      </c>
      <c r="Z230" s="98">
        <f t="shared" si="41"/>
        <v>184.83184907796112</v>
      </c>
      <c r="AA230" s="98">
        <f t="shared" si="42"/>
        <v>51.916955458718519</v>
      </c>
      <c r="AB230" s="98">
        <f t="shared" si="43"/>
        <v>27.689042911316537</v>
      </c>
      <c r="AC230" s="98">
        <f t="shared" si="44"/>
        <v>28.543680596259616</v>
      </c>
      <c r="AD230" s="98">
        <f t="shared" si="45"/>
        <v>38.695042053404123</v>
      </c>
      <c r="AE230" s="98">
        <f t="shared" si="46"/>
        <v>19.32819283386819</v>
      </c>
      <c r="AF230" s="98">
        <f t="shared" si="47"/>
        <v>49.321107685782579</v>
      </c>
      <c r="AG230" s="3">
        <f t="shared" si="48"/>
        <v>351.00476293152809</v>
      </c>
    </row>
    <row r="231" spans="1:33" ht="14">
      <c r="A231">
        <f t="shared" si="50"/>
        <v>73</v>
      </c>
      <c r="B231" s="20">
        <f t="shared" si="50"/>
        <v>153</v>
      </c>
      <c r="C231" s="27">
        <f t="shared" si="35"/>
        <v>248.05843728624416</v>
      </c>
      <c r="D231" s="83">
        <f>C$158*(0.4*D$14)*('Product half-life and C flows'!B92/100)</f>
        <v>1.5317432249530201</v>
      </c>
      <c r="E231" s="83">
        <f t="shared" si="39"/>
        <v>185.59256471598081</v>
      </c>
      <c r="F231" s="83">
        <f t="shared" si="51"/>
        <v>51.916955458718519</v>
      </c>
      <c r="G231" s="83">
        <f t="shared" si="51"/>
        <v>27.689042911316537</v>
      </c>
      <c r="H231" s="83">
        <f>C$158*(0.6*C$15)*('Product half-life and C flows'!L92/100)</f>
        <v>28.107383386185102</v>
      </c>
      <c r="I231" s="83">
        <f>C$158*0.6*('Product half-life and C flows'!N92/100)</f>
        <v>38.98619772492718</v>
      </c>
      <c r="J231" s="83">
        <f>C$158*0.6*('Product half-life and C flows'!P92/100)</f>
        <v>19.473625237226361</v>
      </c>
      <c r="K231" s="83">
        <f t="shared" si="52"/>
        <v>49.321107685782579</v>
      </c>
      <c r="L231" s="3"/>
      <c r="M231" s="88"/>
      <c r="N231" s="88"/>
      <c r="O231" s="88"/>
      <c r="P231" s="88"/>
      <c r="Q231" s="88"/>
      <c r="R231" s="88"/>
      <c r="S231" s="88"/>
      <c r="T231" s="88"/>
      <c r="V231">
        <f t="shared" si="36"/>
        <v>73</v>
      </c>
      <c r="W231" s="3">
        <f t="shared" si="49"/>
        <v>40.140771192536882</v>
      </c>
      <c r="X231" s="113">
        <f t="shared" si="37"/>
        <v>248.05843728624416</v>
      </c>
      <c r="Y231" s="98">
        <f t="shared" si="40"/>
        <v>1.5317432249530201</v>
      </c>
      <c r="Z231" s="98">
        <f t="shared" si="41"/>
        <v>185.59256471598081</v>
      </c>
      <c r="AA231" s="98">
        <f t="shared" si="42"/>
        <v>51.916955458718519</v>
      </c>
      <c r="AB231" s="98">
        <f t="shared" si="43"/>
        <v>27.689042911316537</v>
      </c>
      <c r="AC231" s="98">
        <f t="shared" si="44"/>
        <v>28.107383386185102</v>
      </c>
      <c r="AD231" s="98">
        <f t="shared" si="45"/>
        <v>38.98619772492718</v>
      </c>
      <c r="AE231" s="98">
        <f t="shared" si="46"/>
        <v>19.473625237226361</v>
      </c>
      <c r="AF231" s="98">
        <f t="shared" si="47"/>
        <v>49.321107685782579</v>
      </c>
      <c r="AG231" s="3">
        <f t="shared" si="48"/>
        <v>351.76576943435458</v>
      </c>
    </row>
    <row r="232" spans="1:33" ht="14">
      <c r="A232">
        <f t="shared" si="50"/>
        <v>74</v>
      </c>
      <c r="B232" s="20">
        <f t="shared" si="50"/>
        <v>154</v>
      </c>
      <c r="C232" s="27">
        <f t="shared" si="35"/>
        <v>248.28409501969756</v>
      </c>
      <c r="D232" s="83">
        <f>C$158*(0.4*D$14)*('Product half-life and C flows'!B93/100)</f>
        <v>1.4795664275666243</v>
      </c>
      <c r="E232" s="83">
        <f t="shared" si="39"/>
        <v>186.31811416627642</v>
      </c>
      <c r="F232" s="83">
        <f t="shared" si="51"/>
        <v>51.916955458718519</v>
      </c>
      <c r="G232" s="83">
        <f t="shared" si="51"/>
        <v>27.689042911316537</v>
      </c>
      <c r="H232" s="83">
        <f>C$158*(0.6*C$15)*('Product half-life and C flows'!L93/100)</f>
        <v>27.677755086760602</v>
      </c>
      <c r="I232" s="83">
        <f>C$158*0.6*('Product half-life and C flows'!N93/100)</f>
        <v>39.272903010076462</v>
      </c>
      <c r="J232" s="83">
        <f>C$158*0.6*('Product half-life and C flows'!P93/100)</f>
        <v>19.616834670367858</v>
      </c>
      <c r="K232" s="83">
        <f t="shared" si="52"/>
        <v>49.321107685782579</v>
      </c>
      <c r="L232" s="3"/>
      <c r="M232" s="88"/>
      <c r="N232" s="88"/>
      <c r="O232" s="88"/>
      <c r="P232" s="88"/>
      <c r="Q232" s="88"/>
      <c r="R232" s="88"/>
      <c r="S232" s="88"/>
      <c r="T232" s="88"/>
      <c r="V232">
        <f t="shared" si="36"/>
        <v>74</v>
      </c>
      <c r="W232" s="3">
        <f t="shared" si="49"/>
        <v>40.144856303326911</v>
      </c>
      <c r="X232" s="113">
        <f t="shared" si="37"/>
        <v>248.28409501969756</v>
      </c>
      <c r="Y232" s="98">
        <f t="shared" si="40"/>
        <v>1.4795664275666243</v>
      </c>
      <c r="Z232" s="98">
        <f t="shared" si="41"/>
        <v>186.31811416627642</v>
      </c>
      <c r="AA232" s="98">
        <f t="shared" si="42"/>
        <v>51.916955458718519</v>
      </c>
      <c r="AB232" s="98">
        <f t="shared" si="43"/>
        <v>27.689042911316537</v>
      </c>
      <c r="AC232" s="98">
        <f t="shared" si="44"/>
        <v>27.677755086760602</v>
      </c>
      <c r="AD232" s="98">
        <f t="shared" si="45"/>
        <v>39.272903010076462</v>
      </c>
      <c r="AE232" s="98">
        <f t="shared" si="46"/>
        <v>19.616834670367858</v>
      </c>
      <c r="AF232" s="98">
        <f t="shared" si="47"/>
        <v>49.321107685782579</v>
      </c>
      <c r="AG232" s="3">
        <f t="shared" si="48"/>
        <v>352.49160530351639</v>
      </c>
    </row>
    <row r="233" spans="1:33" ht="14">
      <c r="A233">
        <f t="shared" si="50"/>
        <v>75</v>
      </c>
      <c r="B233" s="20">
        <f t="shared" si="50"/>
        <v>155</v>
      </c>
      <c r="C233" s="27">
        <f t="shared" si="35"/>
        <v>248.5032143652877</v>
      </c>
      <c r="D233" s="83">
        <f>C$158*(0.4*D$14)*('Product half-life and C flows'!B94/100)</f>
        <v>1.4291669634441533</v>
      </c>
      <c r="E233" s="83">
        <f t="shared" si="39"/>
        <v>187.01003070596047</v>
      </c>
      <c r="F233" s="83">
        <f t="shared" si="51"/>
        <v>51.916955458718519</v>
      </c>
      <c r="G233" s="83">
        <f t="shared" si="51"/>
        <v>27.689042911316537</v>
      </c>
      <c r="H233" s="83">
        <f>C$158*(0.6*C$15)*('Product half-life and C flows'!L94/100)</f>
        <v>27.254693762039164</v>
      </c>
      <c r="I233" s="83">
        <f>C$158*0.6*('Product half-life and C flows'!N94/100)</f>
        <v>39.555225934107234</v>
      </c>
      <c r="J233" s="83">
        <f>C$158*0.6*('Product half-life and C flows'!P94/100)</f>
        <v>19.757855111941673</v>
      </c>
      <c r="K233" s="83">
        <f t="shared" si="52"/>
        <v>49.321107685782579</v>
      </c>
      <c r="L233" s="3"/>
      <c r="M233" s="88"/>
      <c r="N233" s="88"/>
      <c r="O233" s="88"/>
      <c r="P233" s="88"/>
      <c r="Q233" s="88"/>
      <c r="R233" s="88"/>
      <c r="S233" s="88"/>
      <c r="T233" s="88"/>
      <c r="V233">
        <f t="shared" si="36"/>
        <v>75</v>
      </c>
      <c r="W233" s="3">
        <f t="shared" si="49"/>
        <v>40.148516120368662</v>
      </c>
      <c r="X233" s="113">
        <f t="shared" si="37"/>
        <v>248.5032143652877</v>
      </c>
      <c r="Y233" s="98">
        <f t="shared" si="40"/>
        <v>1.4291669634441533</v>
      </c>
      <c r="Z233" s="98">
        <f t="shared" si="41"/>
        <v>187.01003070596047</v>
      </c>
      <c r="AA233" s="98">
        <f t="shared" si="42"/>
        <v>51.916955458718519</v>
      </c>
      <c r="AB233" s="98">
        <f t="shared" si="43"/>
        <v>27.689042911316537</v>
      </c>
      <c r="AC233" s="98">
        <f t="shared" si="44"/>
        <v>27.254693762039164</v>
      </c>
      <c r="AD233" s="98">
        <f t="shared" si="45"/>
        <v>39.555225934107234</v>
      </c>
      <c r="AE233" s="98">
        <f t="shared" si="46"/>
        <v>19.757855111941673</v>
      </c>
      <c r="AF233" s="98">
        <f t="shared" si="47"/>
        <v>49.321107685782579</v>
      </c>
      <c r="AG233" s="3">
        <f t="shared" si="48"/>
        <v>353.1838038840836</v>
      </c>
    </row>
    <row r="234" spans="1:33" ht="14">
      <c r="A234">
        <f t="shared" si="50"/>
        <v>76</v>
      </c>
      <c r="B234" s="20">
        <f t="shared" si="50"/>
        <v>156</v>
      </c>
      <c r="C234" s="27">
        <f t="shared" si="35"/>
        <v>248.71598098026791</v>
      </c>
      <c r="D234" s="83">
        <f>C$158*(0.4*D$14)*('Product half-life and C flows'!B95/100)</f>
        <v>1.3804842900899144</v>
      </c>
      <c r="E234" s="83">
        <f t="shared" si="39"/>
        <v>187.66978981615645</v>
      </c>
      <c r="F234" s="83">
        <f t="shared" si="51"/>
        <v>51.916955458718519</v>
      </c>
      <c r="G234" s="83">
        <f t="shared" si="51"/>
        <v>27.689042911316537</v>
      </c>
      <c r="H234" s="83">
        <f>C$158*(0.6*C$15)*('Product half-life and C flows'!L95/100)</f>
        <v>26.83809903418998</v>
      </c>
      <c r="I234" s="83">
        <f>C$158*0.6*('Product half-life and C flows'!N95/100)</f>
        <v>39.83323348249192</v>
      </c>
      <c r="J234" s="83">
        <f>C$158*0.6*('Product half-life and C flows'!P95/100)</f>
        <v>19.896720021224734</v>
      </c>
      <c r="K234" s="83">
        <f t="shared" si="52"/>
        <v>49.321107685782579</v>
      </c>
      <c r="L234" s="3"/>
      <c r="M234" s="88"/>
      <c r="N234" s="88"/>
      <c r="O234" s="88"/>
      <c r="P234" s="88"/>
      <c r="Q234" s="88"/>
      <c r="R234" s="88"/>
      <c r="S234" s="88"/>
      <c r="T234" s="88"/>
      <c r="V234">
        <f t="shared" si="36"/>
        <v>76</v>
      </c>
      <c r="W234" s="3">
        <f t="shared" si="49"/>
        <v>40.151794898281814</v>
      </c>
      <c r="X234" s="113">
        <f t="shared" si="37"/>
        <v>248.71598098026791</v>
      </c>
      <c r="Y234" s="98">
        <f t="shared" si="40"/>
        <v>1.3804842900899144</v>
      </c>
      <c r="Z234" s="98">
        <f t="shared" si="41"/>
        <v>187.66978981615645</v>
      </c>
      <c r="AA234" s="98">
        <f t="shared" si="42"/>
        <v>51.916955458718519</v>
      </c>
      <c r="AB234" s="98">
        <f t="shared" si="43"/>
        <v>27.689042911316537</v>
      </c>
      <c r="AC234" s="98">
        <f t="shared" si="44"/>
        <v>26.83809903418998</v>
      </c>
      <c r="AD234" s="98">
        <f t="shared" si="45"/>
        <v>39.83323348249192</v>
      </c>
      <c r="AE234" s="98">
        <f t="shared" si="46"/>
        <v>19.896720021224734</v>
      </c>
      <c r="AF234" s="98">
        <f t="shared" si="47"/>
        <v>49.321107685782579</v>
      </c>
      <c r="AG234" s="3">
        <f t="shared" si="48"/>
        <v>353.84384072409807</v>
      </c>
    </row>
    <row r="235" spans="1:33" ht="14">
      <c r="A235">
        <f t="shared" si="50"/>
        <v>77</v>
      </c>
      <c r="B235" s="20">
        <f t="shared" si="50"/>
        <v>157</v>
      </c>
      <c r="C235" s="27">
        <f t="shared" si="35"/>
        <v>248.92257547327222</v>
      </c>
      <c r="D235" s="83">
        <f>C$158*(0.4*D$14)*('Product half-life and C flows'!B96/100)</f>
        <v>1.3334599273078733</v>
      </c>
      <c r="E235" s="83">
        <f t="shared" si="39"/>
        <v>188.29881042884679</v>
      </c>
      <c r="F235" s="83">
        <f t="shared" si="51"/>
        <v>51.916955458718519</v>
      </c>
      <c r="G235" s="83">
        <f t="shared" si="51"/>
        <v>27.689042911316537</v>
      </c>
      <c r="H235" s="83">
        <f>C$158*(0.6*C$15)*('Product half-life and C flows'!L96/100)</f>
        <v>26.427872059682183</v>
      </c>
      <c r="I235" s="83">
        <f>C$158*0.6*('Product half-life and C flows'!N96/100)</f>
        <v>40.106991616813453</v>
      </c>
      <c r="J235" s="83">
        <f>C$158*0.6*('Product half-life and C flows'!P96/100)</f>
        <v>20.033462346060666</v>
      </c>
      <c r="K235" s="83">
        <f t="shared" si="52"/>
        <v>49.321107685782579</v>
      </c>
      <c r="L235" s="3"/>
      <c r="M235" s="88"/>
      <c r="N235" s="88"/>
      <c r="O235" s="88"/>
      <c r="P235" s="88"/>
      <c r="Q235" s="88"/>
      <c r="R235" s="88"/>
      <c r="S235" s="88"/>
      <c r="T235" s="88"/>
      <c r="V235">
        <f t="shared" si="36"/>
        <v>77</v>
      </c>
      <c r="W235" s="3">
        <f t="shared" si="49"/>
        <v>40.154732291040943</v>
      </c>
      <c r="X235" s="113">
        <f t="shared" si="37"/>
        <v>248.92257547327222</v>
      </c>
      <c r="Y235" s="98">
        <f t="shared" si="40"/>
        <v>1.3334599273078733</v>
      </c>
      <c r="Z235" s="98">
        <f t="shared" si="41"/>
        <v>188.29881042884679</v>
      </c>
      <c r="AA235" s="98">
        <f t="shared" si="42"/>
        <v>51.916955458718519</v>
      </c>
      <c r="AB235" s="98">
        <f t="shared" si="43"/>
        <v>27.689042911316537</v>
      </c>
      <c r="AC235" s="98">
        <f t="shared" si="44"/>
        <v>26.427872059682183</v>
      </c>
      <c r="AD235" s="98">
        <f t="shared" si="45"/>
        <v>40.106991616813453</v>
      </c>
      <c r="AE235" s="98">
        <f t="shared" si="46"/>
        <v>20.033462346060666</v>
      </c>
      <c r="AF235" s="98">
        <f t="shared" si="47"/>
        <v>49.321107685782579</v>
      </c>
      <c r="AG235" s="3">
        <f t="shared" si="48"/>
        <v>354.47313482143812</v>
      </c>
    </row>
    <row r="236" spans="1:33" ht="14">
      <c r="A236">
        <f t="shared" si="50"/>
        <v>78</v>
      </c>
      <c r="B236" s="20">
        <f t="shared" si="50"/>
        <v>158</v>
      </c>
      <c r="C236" s="27">
        <f t="shared" si="35"/>
        <v>249.12317352826426</v>
      </c>
      <c r="D236" s="83">
        <f>C$158*(0.4*D$14)*('Product half-life and C flows'!B97/100)</f>
        <v>1.2880373869521589</v>
      </c>
      <c r="E236" s="83">
        <f t="shared" si="39"/>
        <v>188.8984562563364</v>
      </c>
      <c r="F236" s="83">
        <f t="shared" si="51"/>
        <v>51.916955458718519</v>
      </c>
      <c r="G236" s="83">
        <f t="shared" si="51"/>
        <v>27.689042911316537</v>
      </c>
      <c r="H236" s="83">
        <f>C$158*(0.6*C$15)*('Product half-life and C flows'!L97/100)</f>
        <v>26.023915505832697</v>
      </c>
      <c r="I236" s="83">
        <f>C$158*0.6*('Product half-life and C flows'!N97/100)</f>
        <v>40.376565290415677</v>
      </c>
      <c r="J236" s="83">
        <f>C$158*0.6*('Product half-life and C flows'!P97/100)</f>
        <v>20.168114530677162</v>
      </c>
      <c r="K236" s="83">
        <f t="shared" si="52"/>
        <v>49.321107685782579</v>
      </c>
      <c r="L236" s="3"/>
      <c r="M236" s="88"/>
      <c r="N236" s="88"/>
      <c r="O236" s="88"/>
      <c r="P236" s="88"/>
      <c r="Q236" s="88"/>
      <c r="R236" s="88"/>
      <c r="S236" s="88"/>
      <c r="T236" s="88"/>
      <c r="V236">
        <f t="shared" si="36"/>
        <v>78</v>
      </c>
      <c r="W236" s="3">
        <f t="shared" si="49"/>
        <v>40.1573638293941</v>
      </c>
      <c r="X236" s="113">
        <f t="shared" si="37"/>
        <v>249.12317352826426</v>
      </c>
      <c r="Y236" s="98">
        <f t="shared" si="40"/>
        <v>1.2880373869521589</v>
      </c>
      <c r="Z236" s="98">
        <f t="shared" si="41"/>
        <v>188.8984562563364</v>
      </c>
      <c r="AA236" s="98">
        <f t="shared" si="42"/>
        <v>51.916955458718519</v>
      </c>
      <c r="AB236" s="98">
        <f t="shared" si="43"/>
        <v>27.689042911316537</v>
      </c>
      <c r="AC236" s="98">
        <f t="shared" si="44"/>
        <v>26.023915505832697</v>
      </c>
      <c r="AD236" s="98">
        <f t="shared" si="45"/>
        <v>40.376565290415677</v>
      </c>
      <c r="AE236" s="98">
        <f t="shared" si="46"/>
        <v>20.168114530677162</v>
      </c>
      <c r="AF236" s="98">
        <f t="shared" si="47"/>
        <v>49.321107685782579</v>
      </c>
      <c r="AG236" s="3">
        <f t="shared" si="48"/>
        <v>355.07304995329696</v>
      </c>
    </row>
    <row r="237" spans="1:33" ht="14">
      <c r="A237">
        <f t="shared" si="50"/>
        <v>79</v>
      </c>
      <c r="B237" s="20">
        <f t="shared" si="50"/>
        <v>159</v>
      </c>
      <c r="C237" s="27">
        <f t="shared" si="35"/>
        <v>249.31794602626988</v>
      </c>
      <c r="D237" s="83">
        <f>C$158*(0.4*D$14)*('Product half-life and C flows'!B98/100)</f>
        <v>1.2441621050705189</v>
      </c>
      <c r="E237" s="83">
        <f t="shared" si="39"/>
        <v>189.47003718651004</v>
      </c>
      <c r="F237" s="83">
        <f t="shared" si="51"/>
        <v>51.916955458718519</v>
      </c>
      <c r="G237" s="83">
        <f t="shared" si="51"/>
        <v>27.689042911316537</v>
      </c>
      <c r="H237" s="83">
        <f>C$158*(0.6*C$15)*('Product half-life and C flows'!L98/100)</f>
        <v>25.626133527712561</v>
      </c>
      <c r="I237" s="83">
        <f>C$158*0.6*('Product half-life and C flows'!N98/100)</f>
        <v>40.642018463814509</v>
      </c>
      <c r="J237" s="83">
        <f>C$158*0.6*('Product half-life and C flows'!P98/100)</f>
        <v>20.300708523383875</v>
      </c>
      <c r="K237" s="83">
        <f t="shared" si="52"/>
        <v>49.321107685782579</v>
      </c>
      <c r="L237" s="3"/>
      <c r="M237" s="88"/>
      <c r="N237" s="88"/>
      <c r="O237" s="88"/>
      <c r="P237" s="88"/>
      <c r="Q237" s="88"/>
      <c r="R237" s="88"/>
      <c r="S237" s="88"/>
      <c r="T237" s="88"/>
      <c r="V237">
        <f t="shared" si="36"/>
        <v>79</v>
      </c>
      <c r="W237" s="3">
        <f t="shared" si="49"/>
        <v>40.159721348908349</v>
      </c>
      <c r="X237" s="113">
        <f t="shared" si="37"/>
        <v>249.31794602626988</v>
      </c>
      <c r="Y237" s="98">
        <f t="shared" si="40"/>
        <v>1.2441621050705189</v>
      </c>
      <c r="Z237" s="98">
        <f t="shared" si="41"/>
        <v>189.47003718651004</v>
      </c>
      <c r="AA237" s="98">
        <f t="shared" si="42"/>
        <v>51.916955458718519</v>
      </c>
      <c r="AB237" s="98">
        <f t="shared" si="43"/>
        <v>27.689042911316537</v>
      </c>
      <c r="AC237" s="98">
        <f t="shared" si="44"/>
        <v>25.626133527712561</v>
      </c>
      <c r="AD237" s="98">
        <f t="shared" si="45"/>
        <v>40.642018463814509</v>
      </c>
      <c r="AE237" s="98">
        <f t="shared" si="46"/>
        <v>20.300708523383875</v>
      </c>
      <c r="AF237" s="98">
        <f t="shared" si="47"/>
        <v>49.321107685782579</v>
      </c>
      <c r="AG237" s="3">
        <f t="shared" si="48"/>
        <v>355.64489607145606</v>
      </c>
    </row>
    <row r="238" spans="1:33" ht="14">
      <c r="A238">
        <f t="shared" si="50"/>
        <v>80</v>
      </c>
      <c r="B238" s="20">
        <f t="shared" si="50"/>
        <v>160</v>
      </c>
      <c r="C238" s="27">
        <f t="shared" si="35"/>
        <v>249.50705916487851</v>
      </c>
      <c r="D238" s="83">
        <f>C$158*(0.4*D$14)*('Product half-life and C flows'!B99/100)</f>
        <v>1.2017813763592249</v>
      </c>
      <c r="E238" s="83">
        <f t="shared" si="39"/>
        <v>190.01481072898468</v>
      </c>
      <c r="F238" s="83">
        <f t="shared" si="51"/>
        <v>51.916955458718519</v>
      </c>
      <c r="G238" s="83">
        <f t="shared" si="51"/>
        <v>27.689042911316537</v>
      </c>
      <c r="H238" s="83">
        <f>C$158*(0.6*C$15)*('Product half-life and C flows'!L99/100)</f>
        <v>25.234431745406216</v>
      </c>
      <c r="I238" s="83">
        <f>C$158*0.6*('Product half-life and C flows'!N99/100)</f>
        <v>40.903414119873617</v>
      </c>
      <c r="J238" s="83">
        <f>C$158*0.6*('Product half-life and C flows'!P99/100)</f>
        <v>20.431275784152653</v>
      </c>
      <c r="K238" s="83">
        <f t="shared" si="52"/>
        <v>49.321107685782579</v>
      </c>
      <c r="L238" s="3"/>
      <c r="M238" s="89"/>
      <c r="N238" s="89"/>
      <c r="O238" s="89"/>
      <c r="P238" s="89"/>
      <c r="Q238" s="89"/>
      <c r="R238" s="89"/>
      <c r="S238" s="88"/>
      <c r="T238" s="89"/>
      <c r="V238">
        <f t="shared" si="36"/>
        <v>80</v>
      </c>
      <c r="W238" s="3">
        <f t="shared" si="49"/>
        <v>40.161833373714622</v>
      </c>
      <c r="X238" s="113">
        <f t="shared" si="37"/>
        <v>249.50705916487851</v>
      </c>
      <c r="Y238" s="98">
        <f t="shared" si="40"/>
        <v>1.2017813763592249</v>
      </c>
      <c r="Z238" s="98">
        <f t="shared" si="41"/>
        <v>190.01481072898468</v>
      </c>
      <c r="AA238" s="98">
        <f t="shared" si="42"/>
        <v>51.916955458718519</v>
      </c>
      <c r="AB238" s="98">
        <f t="shared" si="43"/>
        <v>27.689042911316537</v>
      </c>
      <c r="AC238" s="98">
        <f t="shared" si="44"/>
        <v>25.234431745406216</v>
      </c>
      <c r="AD238" s="98">
        <f t="shared" si="45"/>
        <v>40.903414119873617</v>
      </c>
      <c r="AE238" s="98">
        <f t="shared" si="46"/>
        <v>20.431275784152653</v>
      </c>
      <c r="AF238" s="98">
        <f t="shared" si="47"/>
        <v>49.321107685782579</v>
      </c>
      <c r="AG238" s="3">
        <f t="shared" si="48"/>
        <v>356.18993074845224</v>
      </c>
    </row>
    <row r="239" spans="1:33" ht="14">
      <c r="A239">
        <f>A238+1</f>
        <v>81</v>
      </c>
      <c r="B239" s="20">
        <f>B238+1</f>
        <v>161</v>
      </c>
      <c r="C239" s="27">
        <f t="shared" si="35"/>
        <v>249.69067457549997</v>
      </c>
      <c r="D239" s="83">
        <f>C$158*(0.4*D$14)*('Product half-life and C flows'!B100/100)</f>
        <v>1.160844290850678</v>
      </c>
      <c r="E239" s="85"/>
      <c r="F239" s="85">
        <f>F238</f>
        <v>51.916955458718519</v>
      </c>
      <c r="G239" s="85">
        <f>G238</f>
        <v>27.689042911316537</v>
      </c>
      <c r="H239" s="83">
        <f>C$158*(0.6*C$15)*('Product half-life and C flows'!L100/100)</f>
        <v>24.848717221618454</v>
      </c>
      <c r="I239" s="85">
        <f>C$158*0.6*('Product half-life and C flows'!N100/100)</f>
        <v>41.160814278747978</v>
      </c>
      <c r="J239" s="85">
        <f>C$158*0.6*('Product half-life and C flows'!P100/100)</f>
        <v>20.559847292081908</v>
      </c>
      <c r="K239" s="85">
        <f>H239</f>
        <v>24.848717221618454</v>
      </c>
      <c r="L239" s="3"/>
      <c r="M239" s="90">
        <f>E$238*(0.4*M$41)*('Product half-life and C flows'!B19/100)</f>
        <v>19.001481072898468</v>
      </c>
      <c r="N239" s="90">
        <f t="shared" ref="N239:N270" si="53">C$8*(1-EXP(-C$9*$B78))^3</f>
        <v>0</v>
      </c>
      <c r="O239" s="91">
        <f>(E$238*((0.4*O$41))-(E$238*0.03))</f>
        <v>51.303998896825874</v>
      </c>
      <c r="P239" s="91">
        <f>(E$238*((0.6*P$42)))</f>
        <v>27.362132744973792</v>
      </c>
      <c r="Q239" s="91">
        <f>E$238*(0.6*Q$42)*('Product half-life and C flows'!L19/100)</f>
        <v>85.5066648280431</v>
      </c>
      <c r="R239" s="91">
        <f>E$238*0.6*('Product half-life and C flows'!N19/100)</f>
        <v>0</v>
      </c>
      <c r="S239" s="91">
        <f>E$238*0.6*('Product half-life and C flows'!P19/100)</f>
        <v>0</v>
      </c>
      <c r="T239" s="91">
        <f>(Q239*T$43)</f>
        <v>48.738798951984563</v>
      </c>
      <c r="U239" s="18"/>
      <c r="V239">
        <f t="shared" si="36"/>
        <v>81</v>
      </c>
      <c r="W239" s="3">
        <f t="shared" si="49"/>
        <v>40.163725460509745</v>
      </c>
      <c r="X239" s="113">
        <f t="shared" si="37"/>
        <v>249.69067457549997</v>
      </c>
      <c r="Y239" s="98">
        <f t="shared" si="40"/>
        <v>20.162325363749147</v>
      </c>
      <c r="Z239" s="98">
        <f t="shared" si="41"/>
        <v>0</v>
      </c>
      <c r="AA239" s="98">
        <f t="shared" si="42"/>
        <v>103.22095435554439</v>
      </c>
      <c r="AB239" s="98">
        <f t="shared" si="43"/>
        <v>55.051175656290326</v>
      </c>
      <c r="AC239" s="98">
        <f t="shared" si="44"/>
        <v>110.35538204966156</v>
      </c>
      <c r="AD239" s="98">
        <f t="shared" si="45"/>
        <v>41.160814278747978</v>
      </c>
      <c r="AE239" s="98">
        <f t="shared" si="46"/>
        <v>20.559847292081908</v>
      </c>
      <c r="AF239" s="98">
        <f t="shared" si="47"/>
        <v>73.587516173603021</v>
      </c>
      <c r="AG239" s="3">
        <f t="shared" si="48"/>
        <v>330.34817363232617</v>
      </c>
    </row>
    <row r="240" spans="1:33" ht="14">
      <c r="A240">
        <f t="shared" ref="A240:B255" si="54">A239+1</f>
        <v>82</v>
      </c>
      <c r="B240" s="20">
        <f t="shared" si="54"/>
        <v>162</v>
      </c>
      <c r="C240" s="27">
        <f t="shared" si="35"/>
        <v>249.86894943837055</v>
      </c>
      <c r="D240" s="83">
        <f>C$158*(0.4*D$14)*('Product half-life and C flows'!B101/100)</f>
        <v>1.1213016727576699</v>
      </c>
      <c r="E240" s="85"/>
      <c r="F240" s="85">
        <f t="shared" ref="F240:F303" si="55">F239</f>
        <v>51.916955458718519</v>
      </c>
      <c r="G240" s="85">
        <f>G239</f>
        <v>27.689042911316537</v>
      </c>
      <c r="H240" s="83">
        <f>C$158*(0.6*C$15)*('Product half-life and C flows'!L101/100)</f>
        <v>24.468898439623562</v>
      </c>
      <c r="I240" s="85">
        <f>C$158*0.6*('Product half-life and C flows'!N101/100)</f>
        <v>41.414280012599235</v>
      </c>
      <c r="J240" s="85">
        <f>C$158*0.6*('Product half-life and C flows'!P101/100)</f>
        <v>20.686453552746876</v>
      </c>
      <c r="K240" s="85">
        <f>K239</f>
        <v>24.848717221618454</v>
      </c>
      <c r="L240" s="3"/>
      <c r="M240" s="90">
        <f>E$238*(0.4*M$41)*('Product half-life and C flows'!B20/100)</f>
        <v>18.354220871690483</v>
      </c>
      <c r="N240" s="90">
        <f t="shared" si="53"/>
        <v>2.3299439689354041E-2</v>
      </c>
      <c r="O240" s="89">
        <f>O239</f>
        <v>51.303998896825874</v>
      </c>
      <c r="P240" s="89">
        <f>P239</f>
        <v>27.362132744973792</v>
      </c>
      <c r="Q240" s="91">
        <f>E$238*(0.6*Q$42)*('Product half-life and C flows'!L20/100)</f>
        <v>84.199674330393677</v>
      </c>
      <c r="R240" s="91">
        <f>E$238*0.6*('Product half-life and C flows'!N20/100)</f>
        <v>0.87219832543137998</v>
      </c>
      <c r="S240" s="91">
        <f>E$238*0.6*('Product half-life and C flows'!P20/100)</f>
        <v>0.43566349921647352</v>
      </c>
      <c r="T240" s="89">
        <f>T239</f>
        <v>48.738798951984563</v>
      </c>
      <c r="U240" s="18"/>
      <c r="V240">
        <f t="shared" si="36"/>
        <v>82</v>
      </c>
      <c r="W240" s="3">
        <f t="shared" si="49"/>
        <v>40.165420506910216</v>
      </c>
      <c r="X240" s="113">
        <f t="shared" si="37"/>
        <v>249.86894943837055</v>
      </c>
      <c r="Y240" s="98">
        <f t="shared" si="40"/>
        <v>19.475522544448154</v>
      </c>
      <c r="Z240" s="98">
        <f t="shared" si="41"/>
        <v>2.3299439689354041E-2</v>
      </c>
      <c r="AA240" s="98">
        <f t="shared" si="42"/>
        <v>103.22095435554439</v>
      </c>
      <c r="AB240" s="98">
        <f t="shared" si="43"/>
        <v>55.051175656290326</v>
      </c>
      <c r="AC240" s="98">
        <f t="shared" si="44"/>
        <v>108.66857277001724</v>
      </c>
      <c r="AD240" s="98">
        <f t="shared" si="45"/>
        <v>42.286478338030612</v>
      </c>
      <c r="AE240" s="98">
        <f t="shared" si="46"/>
        <v>21.12211705196335</v>
      </c>
      <c r="AF240" s="98">
        <f t="shared" si="47"/>
        <v>73.587516173603021</v>
      </c>
      <c r="AG240" s="3">
        <f t="shared" si="48"/>
        <v>330.3725976115353</v>
      </c>
    </row>
    <row r="241" spans="1:33" ht="14">
      <c r="A241">
        <f t="shared" si="54"/>
        <v>83</v>
      </c>
      <c r="B241" s="20">
        <f t="shared" si="54"/>
        <v>163</v>
      </c>
      <c r="C241" s="27">
        <f t="shared" si="35"/>
        <v>250.04203659530623</v>
      </c>
      <c r="D241" s="83">
        <f>C$158*(0.4*D$14)*('Product half-life and C flows'!B102/100)</f>
        <v>1.0831060214008312</v>
      </c>
      <c r="E241" s="85"/>
      <c r="F241" s="85">
        <f t="shared" si="55"/>
        <v>51.916955458718519</v>
      </c>
      <c r="G241" s="85">
        <f t="shared" ref="G241:G304" si="56">G240</f>
        <v>27.689042911316537</v>
      </c>
      <c r="H241" s="83">
        <f>C$158*(0.6*C$15)*('Product half-life and C flows'!L102/100)</f>
        <v>24.094885281551605</v>
      </c>
      <c r="I241" s="85">
        <f>C$158*0.6*('Product half-life and C flows'!N102/100)</f>
        <v>41.663871460085922</v>
      </c>
      <c r="J241" s="85">
        <f>C$158*0.6*('Product half-life and C flows'!P102/100)</f>
        <v>20.811124605437524</v>
      </c>
      <c r="K241" s="85">
        <f t="shared" ref="K241:K304" si="57">K240</f>
        <v>24.848717221618454</v>
      </c>
      <c r="L241" s="3"/>
      <c r="M241" s="90">
        <f>E$238*(0.4*M$41)*('Product half-life and C flows'!B21/100)</f>
        <v>17.729008729076483</v>
      </c>
      <c r="N241" s="90">
        <f t="shared" si="53"/>
        <v>0.17308940564749506</v>
      </c>
      <c r="O241" s="89">
        <f t="shared" ref="O241:O304" si="58">O240</f>
        <v>51.303998896825874</v>
      </c>
      <c r="P241" s="89">
        <f t="shared" ref="P241:P304" si="59">P240</f>
        <v>27.362132744973792</v>
      </c>
      <c r="Q241" s="91">
        <f>E$238*(0.6*Q$42)*('Product half-life and C flows'!L21/100)</f>
        <v>82.912661505413183</v>
      </c>
      <c r="R241" s="91">
        <f>E$238*0.6*('Product half-life and C flows'!N21/100)</f>
        <v>1.7310648839683613</v>
      </c>
      <c r="S241" s="91">
        <f>E$238*0.6*('Product half-life and C flows'!P21/100)</f>
        <v>0.86466777420997065</v>
      </c>
      <c r="T241" s="89">
        <f t="shared" ref="T241:T304" si="60">T240</f>
        <v>48.738798951984563</v>
      </c>
      <c r="U241" s="18"/>
      <c r="V241">
        <f t="shared" si="36"/>
        <v>83</v>
      </c>
      <c r="W241" s="3">
        <f t="shared" si="49"/>
        <v>40.166939027834282</v>
      </c>
      <c r="X241" s="113">
        <f t="shared" si="37"/>
        <v>250.04203659530623</v>
      </c>
      <c r="Y241" s="98">
        <f t="shared" si="40"/>
        <v>18.812114750477313</v>
      </c>
      <c r="Z241" s="98">
        <f t="shared" si="41"/>
        <v>0.17308940564749506</v>
      </c>
      <c r="AA241" s="98">
        <f t="shared" si="42"/>
        <v>103.22095435554439</v>
      </c>
      <c r="AB241" s="98">
        <f t="shared" si="43"/>
        <v>55.051175656290326</v>
      </c>
      <c r="AC241" s="98">
        <f t="shared" si="44"/>
        <v>107.00754678696478</v>
      </c>
      <c r="AD241" s="98">
        <f t="shared" si="45"/>
        <v>43.39493634405428</v>
      </c>
      <c r="AE241" s="98">
        <f t="shared" si="46"/>
        <v>21.675792379647493</v>
      </c>
      <c r="AF241" s="98">
        <f t="shared" si="47"/>
        <v>73.587516173603021</v>
      </c>
      <c r="AG241" s="3">
        <f t="shared" si="48"/>
        <v>330.52349492814875</v>
      </c>
    </row>
    <row r="242" spans="1:33" ht="14">
      <c r="A242">
        <f t="shared" si="54"/>
        <v>84</v>
      </c>
      <c r="B242" s="20">
        <f t="shared" si="54"/>
        <v>164</v>
      </c>
      <c r="C242" s="27">
        <f t="shared" si="35"/>
        <v>250.21008466020237</v>
      </c>
      <c r="D242" s="83">
        <f>C$158*(0.4*D$14)*('Product half-life and C flows'!B103/100)</f>
        <v>1.0462114541483147</v>
      </c>
      <c r="E242" s="85"/>
      <c r="F242" s="85">
        <f t="shared" si="55"/>
        <v>51.916955458718519</v>
      </c>
      <c r="G242" s="85">
        <f t="shared" si="56"/>
        <v>27.689042911316537</v>
      </c>
      <c r="H242" s="83">
        <f>C$158*(0.6*C$15)*('Product half-life and C flows'!L103/100)</f>
        <v>23.726589007006552</v>
      </c>
      <c r="I242" s="85">
        <f>C$158*0.6*('Product half-life and C flows'!N103/100)</f>
        <v>41.909647840632331</v>
      </c>
      <c r="J242" s="85">
        <f>C$158*0.6*('Product half-life and C flows'!P103/100)</f>
        <v>20.933890030285877</v>
      </c>
      <c r="K242" s="85">
        <f t="shared" si="57"/>
        <v>24.848717221618454</v>
      </c>
      <c r="L242" s="3"/>
      <c r="M242" s="90">
        <f>E$238*(0.4*M$41)*('Product half-life and C flows'!B22/100)</f>
        <v>17.125093607240679</v>
      </c>
      <c r="N242" s="90">
        <f t="shared" si="53"/>
        <v>0.54281342361735241</v>
      </c>
      <c r="O242" s="89">
        <f t="shared" si="58"/>
        <v>51.303998896825874</v>
      </c>
      <c r="P242" s="89">
        <f t="shared" si="59"/>
        <v>27.362132744973792</v>
      </c>
      <c r="Q242" s="91">
        <f>E$238*(0.6*Q$42)*('Product half-life and C flows'!L22/100)</f>
        <v>81.645320989439071</v>
      </c>
      <c r="R242" s="91">
        <f>E$238*0.6*('Product half-life and C flows'!N22/100)</f>
        <v>2.5768034549617527</v>
      </c>
      <c r="S242" s="91">
        <f>E$238*0.6*('Product half-life and C flows'!P22/100)</f>
        <v>1.2871146128680082</v>
      </c>
      <c r="T242" s="89">
        <f t="shared" si="60"/>
        <v>48.738798951984563</v>
      </c>
      <c r="U242" s="18"/>
      <c r="V242">
        <f t="shared" si="36"/>
        <v>84</v>
      </c>
      <c r="W242" s="3">
        <f t="shared" si="49"/>
        <v>40.16829940321373</v>
      </c>
      <c r="X242" s="113">
        <f t="shared" si="37"/>
        <v>250.21008466020237</v>
      </c>
      <c r="Y242" s="98">
        <f t="shared" si="40"/>
        <v>18.171305061388992</v>
      </c>
      <c r="Z242" s="98">
        <f t="shared" si="41"/>
        <v>0.54281342361735241</v>
      </c>
      <c r="AA242" s="98">
        <f t="shared" si="42"/>
        <v>103.22095435554439</v>
      </c>
      <c r="AB242" s="98">
        <f t="shared" si="43"/>
        <v>55.051175656290326</v>
      </c>
      <c r="AC242" s="98">
        <f t="shared" si="44"/>
        <v>105.37190999644562</v>
      </c>
      <c r="AD242" s="98">
        <f t="shared" si="45"/>
        <v>44.486451295594087</v>
      </c>
      <c r="AE242" s="98">
        <f t="shared" si="46"/>
        <v>22.221004643153886</v>
      </c>
      <c r="AF242" s="98">
        <f t="shared" si="47"/>
        <v>73.587516173603021</v>
      </c>
      <c r="AG242" s="3">
        <f t="shared" si="48"/>
        <v>330.89430937064566</v>
      </c>
    </row>
    <row r="243" spans="1:33" ht="14">
      <c r="A243">
        <f t="shared" si="54"/>
        <v>85</v>
      </c>
      <c r="B243" s="20">
        <f t="shared" si="54"/>
        <v>165</v>
      </c>
      <c r="C243" s="27">
        <f t="shared" si="35"/>
        <v>250.37323812728687</v>
      </c>
      <c r="D243" s="83">
        <f>C$158*(0.4*D$14)*('Product half-life and C flows'!B104/100)</f>
        <v>1.0105736512991474</v>
      </c>
      <c r="E243" s="85"/>
      <c r="F243" s="85">
        <f t="shared" si="55"/>
        <v>51.916955458718519</v>
      </c>
      <c r="G243" s="85">
        <f t="shared" si="56"/>
        <v>27.689042911316537</v>
      </c>
      <c r="H243" s="83">
        <f>C$158*(0.6*C$15)*('Product half-life and C flows'!L104/100)</f>
        <v>23.363922232011248</v>
      </c>
      <c r="I243" s="85">
        <f>C$158*0.6*('Product half-life and C flows'!N104/100)</f>
        <v>42.151667468479197</v>
      </c>
      <c r="J243" s="85">
        <f>C$158*0.6*('Product half-life and C flows'!P104/100)</f>
        <v>21.054778955284309</v>
      </c>
      <c r="K243" s="85">
        <f t="shared" si="57"/>
        <v>24.848717221618454</v>
      </c>
      <c r="L243" s="3"/>
      <c r="M243" s="90">
        <f>E$238*(0.4*M$41)*('Product half-life and C flows'!B23/100)</f>
        <v>16.541750051472402</v>
      </c>
      <c r="N243" s="90">
        <f t="shared" si="53"/>
        <v>1.1963113621512833</v>
      </c>
      <c r="O243" s="89">
        <f t="shared" si="58"/>
        <v>51.303998896825874</v>
      </c>
      <c r="P243" s="89">
        <f t="shared" si="59"/>
        <v>27.362132744973792</v>
      </c>
      <c r="Q243" s="91">
        <f>E$238*(0.6*Q$42)*('Product half-life and C flows'!L23/100)</f>
        <v>80.397352086367832</v>
      </c>
      <c r="R243" s="91">
        <f>E$238*0.6*('Product half-life and C flows'!N23/100)</f>
        <v>3.4096147029446247</v>
      </c>
      <c r="S243" s="91">
        <f>E$238*0.6*('Product half-life and C flows'!P23/100)</f>
        <v>1.703104247225087</v>
      </c>
      <c r="T243" s="89">
        <f t="shared" si="60"/>
        <v>48.738798951984563</v>
      </c>
      <c r="U243" s="18"/>
      <c r="V243">
        <f t="shared" si="36"/>
        <v>85</v>
      </c>
      <c r="W243" s="3">
        <f t="shared" si="49"/>
        <v>40.169518099998044</v>
      </c>
      <c r="X243" s="113">
        <f t="shared" si="37"/>
        <v>250.37323812728687</v>
      </c>
      <c r="Y243" s="98">
        <f t="shared" si="40"/>
        <v>17.552323702771549</v>
      </c>
      <c r="Z243" s="98">
        <f t="shared" si="41"/>
        <v>1.1963113621512833</v>
      </c>
      <c r="AA243" s="98">
        <f t="shared" si="42"/>
        <v>103.22095435554439</v>
      </c>
      <c r="AB243" s="98">
        <f t="shared" si="43"/>
        <v>55.051175656290326</v>
      </c>
      <c r="AC243" s="98">
        <f t="shared" si="44"/>
        <v>103.76127431837908</v>
      </c>
      <c r="AD243" s="98">
        <f t="shared" si="45"/>
        <v>45.561282171423819</v>
      </c>
      <c r="AE243" s="98">
        <f t="shared" si="46"/>
        <v>22.757883202509397</v>
      </c>
      <c r="AF243" s="98">
        <f t="shared" si="47"/>
        <v>73.587516173603021</v>
      </c>
      <c r="AG243" s="3">
        <f t="shared" si="48"/>
        <v>331.54888106629829</v>
      </c>
    </row>
    <row r="244" spans="1:33" ht="14">
      <c r="A244">
        <f t="shared" si="54"/>
        <v>86</v>
      </c>
      <c r="B244" s="20">
        <f t="shared" si="54"/>
        <v>166</v>
      </c>
      <c r="C244" s="27">
        <f t="shared" si="35"/>
        <v>250.5316374771345</v>
      </c>
      <c r="D244" s="83">
        <f>C$158*(0.4*D$14)*('Product half-life and C flows'!B105/100)</f>
        <v>0.97614980284407538</v>
      </c>
      <c r="E244" s="85"/>
      <c r="F244" s="85">
        <f t="shared" si="55"/>
        <v>51.916955458718519</v>
      </c>
      <c r="G244" s="85">
        <f t="shared" si="56"/>
        <v>27.689042911316537</v>
      </c>
      <c r="H244" s="83">
        <f>C$158*(0.6*C$15)*('Product half-life and C flows'!L105/100)</f>
        <v>23.006798908274227</v>
      </c>
      <c r="I244" s="85">
        <f>C$158*0.6*('Product half-life and C flows'!N105/100)</f>
        <v>42.389987766519702</v>
      </c>
      <c r="J244" s="85">
        <f>C$158*0.6*('Product half-life and C flows'!P105/100)</f>
        <v>21.173820063196647</v>
      </c>
      <c r="K244" s="85">
        <f t="shared" si="57"/>
        <v>24.848717221618454</v>
      </c>
      <c r="L244" s="3"/>
      <c r="M244" s="90">
        <f>E$238*(0.4*M$41)*('Product half-life and C flows'!B24/100)</f>
        <v>15.978277318711626</v>
      </c>
      <c r="N244" s="90">
        <f t="shared" si="53"/>
        <v>2.1738150521394615</v>
      </c>
      <c r="O244" s="89">
        <f t="shared" si="58"/>
        <v>51.303998896825874</v>
      </c>
      <c r="P244" s="89">
        <f t="shared" si="59"/>
        <v>27.362132744973792</v>
      </c>
      <c r="Q244" s="91">
        <f>E$238*(0.6*Q$42)*('Product half-life and C flows'!L24/100)</f>
        <v>79.168458696310182</v>
      </c>
      <c r="R244" s="91">
        <f>E$238*0.6*('Product half-life and C flows'!N24/100)</f>
        <v>4.2296962252431012</v>
      </c>
      <c r="S244" s="91">
        <f>E$238*0.6*('Product half-life and C flows'!P24/100)</f>
        <v>2.1127353772443067</v>
      </c>
      <c r="T244" s="89">
        <f t="shared" si="60"/>
        <v>48.738798951984563</v>
      </c>
      <c r="U244" s="18"/>
      <c r="V244">
        <f t="shared" si="36"/>
        <v>86</v>
      </c>
      <c r="W244" s="3">
        <f t="shared" si="49"/>
        <v>40.17060987110996</v>
      </c>
      <c r="X244" s="113">
        <f t="shared" si="37"/>
        <v>250.5316374771345</v>
      </c>
      <c r="Y244" s="98">
        <f t="shared" si="40"/>
        <v>16.954427121555703</v>
      </c>
      <c r="Z244" s="98">
        <f t="shared" si="41"/>
        <v>2.1738150521394615</v>
      </c>
      <c r="AA244" s="98">
        <f t="shared" si="42"/>
        <v>103.22095435554439</v>
      </c>
      <c r="AB244" s="98">
        <f t="shared" si="43"/>
        <v>55.051175656290326</v>
      </c>
      <c r="AC244" s="98">
        <f t="shared" si="44"/>
        <v>102.1752576045844</v>
      </c>
      <c r="AD244" s="98">
        <f t="shared" si="45"/>
        <v>46.619683991762805</v>
      </c>
      <c r="AE244" s="98">
        <f t="shared" si="46"/>
        <v>23.286555440440953</v>
      </c>
      <c r="AF244" s="98">
        <f t="shared" si="47"/>
        <v>73.587516173603021</v>
      </c>
      <c r="AG244" s="3">
        <f t="shared" si="48"/>
        <v>332.52744210076236</v>
      </c>
    </row>
    <row r="245" spans="1:33" ht="14">
      <c r="A245">
        <f t="shared" si="54"/>
        <v>87</v>
      </c>
      <c r="B245" s="20">
        <f t="shared" si="54"/>
        <v>167</v>
      </c>
      <c r="C245" s="27">
        <f t="shared" si="35"/>
        <v>250.68541928045252</v>
      </c>
      <c r="D245" s="83">
        <f>C$158*(0.4*D$14)*('Product half-life and C flows'!B106/100)</f>
        <v>0.94289855703991854</v>
      </c>
      <c r="E245" s="85"/>
      <c r="F245" s="85">
        <f t="shared" si="55"/>
        <v>51.916955458718519</v>
      </c>
      <c r="G245" s="85">
        <f t="shared" si="56"/>
        <v>27.689042911316537</v>
      </c>
      <c r="H245" s="83">
        <f>C$158*(0.6*C$15)*('Product half-life and C flows'!L106/100)</f>
        <v>22.655134302773401</v>
      </c>
      <c r="I245" s="85">
        <f>C$158*0.6*('Product half-life and C flows'!N106/100)</f>
        <v>42.624665279923917</v>
      </c>
      <c r="J245" s="85">
        <f>C$158*0.6*('Product half-life and C flows'!P106/100)</f>
        <v>21.291041598363588</v>
      </c>
      <c r="K245" s="85">
        <f t="shared" si="57"/>
        <v>24.848717221618454</v>
      </c>
      <c r="L245" s="3"/>
      <c r="M245" s="90">
        <f>E$238*(0.4*M$41)*('Product half-life and C flows'!B25/100)</f>
        <v>15.433998535779432</v>
      </c>
      <c r="N245" s="90">
        <f t="shared" si="53"/>
        <v>3.4969162977871946</v>
      </c>
      <c r="O245" s="89">
        <f t="shared" si="58"/>
        <v>51.303998896825874</v>
      </c>
      <c r="P245" s="89">
        <f t="shared" si="59"/>
        <v>27.362132744973792</v>
      </c>
      <c r="Q245" s="91">
        <f>E$238*(0.6*Q$42)*('Product half-life and C flows'!L25/100)</f>
        <v>77.958349245336805</v>
      </c>
      <c r="R245" s="91">
        <f>E$238*0.6*('Product half-life and C flows'!N25/100)</f>
        <v>5.0372425988593363</v>
      </c>
      <c r="S245" s="91">
        <f>E$238*0.6*('Product half-life and C flows'!P25/100)</f>
        <v>2.5161051942354331</v>
      </c>
      <c r="T245" s="89">
        <f t="shared" si="60"/>
        <v>48.738798951984563</v>
      </c>
      <c r="U245" s="18"/>
      <c r="V245">
        <f t="shared" si="36"/>
        <v>87</v>
      </c>
      <c r="W245" s="3">
        <f t="shared" si="49"/>
        <v>40.171587933738401</v>
      </c>
      <c r="X245" s="113">
        <f t="shared" si="37"/>
        <v>250.68541928045252</v>
      </c>
      <c r="Y245" s="98">
        <f t="shared" si="40"/>
        <v>16.376897092819352</v>
      </c>
      <c r="Z245" s="98">
        <f t="shared" si="41"/>
        <v>3.4969162977871946</v>
      </c>
      <c r="AA245" s="98">
        <f t="shared" si="42"/>
        <v>103.22095435554439</v>
      </c>
      <c r="AB245" s="98">
        <f t="shared" si="43"/>
        <v>55.051175656290326</v>
      </c>
      <c r="AC245" s="98">
        <f t="shared" si="44"/>
        <v>100.61348354811021</v>
      </c>
      <c r="AD245" s="98">
        <f t="shared" si="45"/>
        <v>47.661907878783254</v>
      </c>
      <c r="AE245" s="98">
        <f t="shared" si="46"/>
        <v>23.807146792599021</v>
      </c>
      <c r="AF245" s="98">
        <f t="shared" si="47"/>
        <v>73.587516173603021</v>
      </c>
      <c r="AG245" s="3">
        <f t="shared" si="48"/>
        <v>333.8515845291144</v>
      </c>
    </row>
    <row r="246" spans="1:33" ht="14">
      <c r="A246">
        <f t="shared" si="54"/>
        <v>88</v>
      </c>
      <c r="B246" s="20">
        <f t="shared" si="54"/>
        <v>168</v>
      </c>
      <c r="C246" s="27">
        <f t="shared" si="35"/>
        <v>250.83471629965354</v>
      </c>
      <c r="D246" s="83">
        <f>C$158*(0.4*D$14)*('Product half-life and C flows'!B107/100)</f>
        <v>0.91077997073567252</v>
      </c>
      <c r="E246" s="85"/>
      <c r="F246" s="85">
        <f t="shared" si="55"/>
        <v>51.916955458718519</v>
      </c>
      <c r="G246" s="85">
        <f t="shared" si="56"/>
        <v>27.689042911316537</v>
      </c>
      <c r="H246" s="83">
        <f>C$158*(0.6*C$15)*('Product half-life and C flows'!L107/100)</f>
        <v>22.308844977651866</v>
      </c>
      <c r="I246" s="85">
        <f>C$158*0.6*('Product half-life and C flows'!N107/100)</f>
        <v>42.855755689555025</v>
      </c>
      <c r="J246" s="85">
        <f>C$158*0.6*('Product half-life and C flows'!P107/100)</f>
        <v>21.406471373404099</v>
      </c>
      <c r="K246" s="85">
        <f t="shared" si="57"/>
        <v>24.848717221618454</v>
      </c>
      <c r="L246" s="3"/>
      <c r="M246" s="90">
        <f>E$238*(0.4*M$41)*('Product half-life and C flows'!B26/100)</f>
        <v>14.908259886282227</v>
      </c>
      <c r="N246" s="90">
        <f t="shared" si="53"/>
        <v>5.1726694305274696</v>
      </c>
      <c r="O246" s="89">
        <f t="shared" si="58"/>
        <v>51.303998896825874</v>
      </c>
      <c r="P246" s="89">
        <f t="shared" si="59"/>
        <v>27.362132744973792</v>
      </c>
      <c r="Q246" s="91">
        <f>E$238*(0.6*Q$42)*('Product half-life and C flows'!L26/100)</f>
        <v>76.766736616297933</v>
      </c>
      <c r="R246" s="91">
        <f>E$238*0.6*('Product half-life and C flows'!N26/100)</f>
        <v>5.8324454266379391</v>
      </c>
      <c r="S246" s="91">
        <f>E$238*0.6*('Product half-life and C flows'!P26/100)</f>
        <v>2.9133094039150551</v>
      </c>
      <c r="T246" s="89">
        <f t="shared" si="60"/>
        <v>48.738798951984563</v>
      </c>
      <c r="U246" s="18"/>
      <c r="V246">
        <f t="shared" si="36"/>
        <v>88</v>
      </c>
      <c r="W246" s="3">
        <f t="shared" si="49"/>
        <v>40.172464129108597</v>
      </c>
      <c r="X246" s="113">
        <f t="shared" si="37"/>
        <v>250.83471629965354</v>
      </c>
      <c r="Y246" s="98">
        <f t="shared" si="40"/>
        <v>15.8190398570179</v>
      </c>
      <c r="Z246" s="98">
        <f t="shared" si="41"/>
        <v>5.1726694305274696</v>
      </c>
      <c r="AA246" s="98">
        <f t="shared" si="42"/>
        <v>103.22095435554439</v>
      </c>
      <c r="AB246" s="98">
        <f t="shared" si="43"/>
        <v>55.051175656290326</v>
      </c>
      <c r="AC246" s="98">
        <f t="shared" si="44"/>
        <v>99.075581593949806</v>
      </c>
      <c r="AD246" s="98">
        <f t="shared" si="45"/>
        <v>48.688201116192964</v>
      </c>
      <c r="AE246" s="98">
        <f t="shared" si="46"/>
        <v>24.319780777319153</v>
      </c>
      <c r="AF246" s="98">
        <f t="shared" si="47"/>
        <v>73.587516173603021</v>
      </c>
      <c r="AG246" s="3">
        <f t="shared" si="48"/>
        <v>335.52836292982408</v>
      </c>
    </row>
    <row r="247" spans="1:33" ht="14">
      <c r="A247">
        <f t="shared" si="54"/>
        <v>89</v>
      </c>
      <c r="B247" s="20">
        <f t="shared" si="54"/>
        <v>169</v>
      </c>
      <c r="C247" s="27">
        <f t="shared" si="35"/>
        <v>250.97965758823059</v>
      </c>
      <c r="D247" s="83">
        <f>C$158*(0.4*D$14)*('Product half-life and C flows'!B108/100)</f>
        <v>0.87975546139069372</v>
      </c>
      <c r="E247" s="85"/>
      <c r="F247" s="85">
        <f t="shared" si="55"/>
        <v>51.916955458718519</v>
      </c>
      <c r="G247" s="85">
        <f t="shared" si="56"/>
        <v>27.689042911316537</v>
      </c>
      <c r="H247" s="83">
        <f>C$158*(0.6*C$15)*('Product half-life and C flows'!L108/100)</f>
        <v>21.967848770420982</v>
      </c>
      <c r="I247" s="85">
        <f>C$158*0.6*('Product half-life and C flows'!N108/100)</f>
        <v>43.083313825180433</v>
      </c>
      <c r="J247" s="85">
        <f>C$158*0.6*('Product half-life and C flows'!P108/100)</f>
        <v>21.520136775814393</v>
      </c>
      <c r="K247" s="85">
        <f t="shared" si="57"/>
        <v>24.848717221618454</v>
      </c>
      <c r="L247" s="3"/>
      <c r="M247" s="90">
        <f>E$238*(0.4*M$41)*('Product half-life and C flows'!B27/100)</f>
        <v>14.400429825212992</v>
      </c>
      <c r="N247" s="90">
        <f t="shared" si="53"/>
        <v>7.196966127491617</v>
      </c>
      <c r="O247" s="89">
        <f t="shared" si="58"/>
        <v>51.303998896825874</v>
      </c>
      <c r="P247" s="89">
        <f t="shared" si="59"/>
        <v>27.362132744973792</v>
      </c>
      <c r="Q247" s="91">
        <f>E$238*(0.6*Q$42)*('Product half-life and C flows'!L27/100)</f>
        <v>75.593338080700377</v>
      </c>
      <c r="R247" s="91">
        <f>E$238*0.6*('Product half-life and C flows'!N27/100)</f>
        <v>6.6154933827267062</v>
      </c>
      <c r="S247" s="91">
        <f>E$238*0.6*('Product half-life and C flows'!P27/100)</f>
        <v>3.3044422491142393</v>
      </c>
      <c r="T247" s="89">
        <f t="shared" si="60"/>
        <v>48.738798951984563</v>
      </c>
      <c r="U247" s="18"/>
      <c r="V247">
        <f t="shared" si="36"/>
        <v>89</v>
      </c>
      <c r="W247" s="3">
        <f t="shared" si="49"/>
        <v>40.173249065649394</v>
      </c>
      <c r="X247" s="113">
        <f t="shared" si="37"/>
        <v>250.97965758823059</v>
      </c>
      <c r="Y247" s="98">
        <f t="shared" si="40"/>
        <v>15.280185286603686</v>
      </c>
      <c r="Z247" s="98">
        <f t="shared" si="41"/>
        <v>7.196966127491617</v>
      </c>
      <c r="AA247" s="98">
        <f t="shared" si="42"/>
        <v>103.22095435554439</v>
      </c>
      <c r="AB247" s="98">
        <f t="shared" si="43"/>
        <v>55.051175656290326</v>
      </c>
      <c r="AC247" s="98">
        <f t="shared" si="44"/>
        <v>97.561186851121363</v>
      </c>
      <c r="AD247" s="98">
        <f t="shared" si="45"/>
        <v>49.698807207907137</v>
      </c>
      <c r="AE247" s="98">
        <f t="shared" si="46"/>
        <v>24.824579024928632</v>
      </c>
      <c r="AF247" s="98">
        <f t="shared" si="47"/>
        <v>73.587516173603021</v>
      </c>
      <c r="AG247" s="3">
        <f t="shared" si="48"/>
        <v>337.55366922328346</v>
      </c>
    </row>
    <row r="248" spans="1:33" ht="14">
      <c r="A248">
        <f t="shared" si="54"/>
        <v>90</v>
      </c>
      <c r="B248" s="20">
        <f t="shared" si="54"/>
        <v>170</v>
      </c>
      <c r="C248" s="27">
        <f t="shared" si="35"/>
        <v>251.12036858795463</v>
      </c>
      <c r="D248" s="83">
        <f>C$158*(0.4*D$14)*('Product half-life and C flows'!B109/100)</f>
        <v>0.84978776072731044</v>
      </c>
      <c r="E248" s="85"/>
      <c r="F248" s="85">
        <f t="shared" si="55"/>
        <v>51.916955458718519</v>
      </c>
      <c r="G248" s="85">
        <f t="shared" si="56"/>
        <v>27.689042911316537</v>
      </c>
      <c r="H248" s="83">
        <f>C$158*(0.6*C$15)*('Product half-life and C flows'!L109/100)</f>
        <v>21.632064774466045</v>
      </c>
      <c r="I248" s="85">
        <f>C$158*0.6*('Product half-life and C flows'!N109/100)</f>
        <v>43.30739367848102</v>
      </c>
      <c r="J248" s="85">
        <f>C$158*0.6*('Product half-life and C flows'!P109/100)</f>
        <v>21.632064774466041</v>
      </c>
      <c r="K248" s="85">
        <f t="shared" si="57"/>
        <v>24.848717221618454</v>
      </c>
      <c r="L248" s="3"/>
      <c r="M248" s="90">
        <f>E$238*(0.4*M$41)*('Product half-life and C flows'!B28/100)</f>
        <v>13.909898320306091</v>
      </c>
      <c r="N248" s="90">
        <f t="shared" si="53"/>
        <v>9.5572993662711845</v>
      </c>
      <c r="O248" s="89">
        <f t="shared" si="58"/>
        <v>51.303998896825874</v>
      </c>
      <c r="P248" s="89">
        <f t="shared" si="59"/>
        <v>27.362132744973792</v>
      </c>
      <c r="Q248" s="91">
        <f>E$238*(0.6*Q$42)*('Product half-life and C flows'!L28/100)</f>
        <v>74.43787523162581</v>
      </c>
      <c r="R248" s="91">
        <f>E$238*0.6*('Product half-life and C flows'!N28/100)</f>
        <v>7.3865722573424755</v>
      </c>
      <c r="S248" s="91">
        <f>E$238*0.6*('Product half-life and C flows'!P28/100)</f>
        <v>3.6895965321390989</v>
      </c>
      <c r="T248" s="89">
        <f t="shared" si="60"/>
        <v>48.738798951984563</v>
      </c>
      <c r="U248" s="18"/>
      <c r="V248">
        <f t="shared" si="36"/>
        <v>90</v>
      </c>
      <c r="W248" s="3">
        <f t="shared" si="49"/>
        <v>40.173952247279175</v>
      </c>
      <c r="X248" s="113">
        <f t="shared" si="37"/>
        <v>251.12036858795463</v>
      </c>
      <c r="Y248" s="98">
        <f t="shared" si="40"/>
        <v>14.759686081033401</v>
      </c>
      <c r="Z248" s="98">
        <f t="shared" si="41"/>
        <v>9.5572993662711845</v>
      </c>
      <c r="AA248" s="98">
        <f t="shared" si="42"/>
        <v>103.22095435554439</v>
      </c>
      <c r="AB248" s="98">
        <f t="shared" si="43"/>
        <v>55.051175656290326</v>
      </c>
      <c r="AC248" s="98">
        <f t="shared" si="44"/>
        <v>96.069940006091855</v>
      </c>
      <c r="AD248" s="98">
        <f t="shared" si="45"/>
        <v>50.693965935823499</v>
      </c>
      <c r="AE248" s="98">
        <f t="shared" si="46"/>
        <v>25.32166130660514</v>
      </c>
      <c r="AF248" s="98">
        <f t="shared" si="47"/>
        <v>73.587516173603021</v>
      </c>
      <c r="AG248" s="3">
        <f t="shared" si="48"/>
        <v>339.91499662662636</v>
      </c>
    </row>
    <row r="249" spans="1:33" ht="14">
      <c r="A249">
        <f t="shared" si="54"/>
        <v>91</v>
      </c>
      <c r="B249" s="20">
        <f t="shared" si="54"/>
        <v>171</v>
      </c>
      <c r="C249" s="27">
        <f t="shared" si="35"/>
        <v>251.25697122391392</v>
      </c>
      <c r="D249" s="83">
        <f>C$158*(0.4*D$14)*('Product half-life and C flows'!B110/100)</f>
        <v>0.82084086996220329</v>
      </c>
      <c r="E249" s="85"/>
      <c r="F249" s="85">
        <f t="shared" si="55"/>
        <v>51.916955458718519</v>
      </c>
      <c r="G249" s="85">
        <f t="shared" si="56"/>
        <v>27.689042911316537</v>
      </c>
      <c r="H249" s="83">
        <f>C$158*(0.6*C$15)*('Product half-life and C flows'!L110/100)</f>
        <v>21.301413319849946</v>
      </c>
      <c r="I249" s="85">
        <f>C$158*0.6*('Product half-life and C flows'!N110/100)</f>
        <v>43.528048415861498</v>
      </c>
      <c r="J249" s="85">
        <f>C$158*0.6*('Product half-life and C flows'!P110/100)</f>
        <v>21.742281926004743</v>
      </c>
      <c r="K249" s="85">
        <f t="shared" si="57"/>
        <v>24.848717221618454</v>
      </c>
      <c r="L249" s="3"/>
      <c r="M249" s="90">
        <f>E$238*(0.4*M$41)*('Product half-life and C flows'!B29/100)</f>
        <v>13.436076119234341</v>
      </c>
      <c r="N249" s="90">
        <f t="shared" si="53"/>
        <v>12.235015602193171</v>
      </c>
      <c r="O249" s="89">
        <f t="shared" si="58"/>
        <v>51.303998896825874</v>
      </c>
      <c r="P249" s="89">
        <f t="shared" si="59"/>
        <v>27.362132744973792</v>
      </c>
      <c r="Q249" s="91">
        <f>E$238*(0.6*Q$42)*('Product half-life and C flows'!L29/100)</f>
        <v>73.30007391767441</v>
      </c>
      <c r="R249" s="91">
        <f>E$238*0.6*('Product half-life and C flows'!N29/100)</f>
        <v>8.1458650008527016</v>
      </c>
      <c r="S249" s="91">
        <f>E$238*0.6*('Product half-life and C flows'!P29/100)</f>
        <v>4.0688636367895619</v>
      </c>
      <c r="T249" s="89">
        <f t="shared" si="60"/>
        <v>48.738798951984563</v>
      </c>
      <c r="U249" s="18"/>
      <c r="V249">
        <f t="shared" si="36"/>
        <v>91</v>
      </c>
      <c r="W249" s="3">
        <f t="shared" si="49"/>
        <v>40.174582188354336</v>
      </c>
      <c r="X249" s="113">
        <f t="shared" si="37"/>
        <v>251.25697122391392</v>
      </c>
      <c r="Y249" s="98">
        <f t="shared" si="40"/>
        <v>14.256916989196545</v>
      </c>
      <c r="Z249" s="98">
        <f t="shared" si="41"/>
        <v>12.235015602193171</v>
      </c>
      <c r="AA249" s="98">
        <f t="shared" si="42"/>
        <v>103.22095435554439</v>
      </c>
      <c r="AB249" s="98">
        <f t="shared" si="43"/>
        <v>55.051175656290326</v>
      </c>
      <c r="AC249" s="98">
        <f t="shared" si="44"/>
        <v>94.601487237524353</v>
      </c>
      <c r="AD249" s="98">
        <f t="shared" si="45"/>
        <v>51.6739134167142</v>
      </c>
      <c r="AE249" s="98">
        <f t="shared" si="46"/>
        <v>25.811145562794305</v>
      </c>
      <c r="AF249" s="98">
        <f t="shared" si="47"/>
        <v>73.587516173603021</v>
      </c>
      <c r="AG249" s="3">
        <f t="shared" si="48"/>
        <v>342.59369183106071</v>
      </c>
    </row>
    <row r="250" spans="1:33" ht="14">
      <c r="A250">
        <f t="shared" si="54"/>
        <v>92</v>
      </c>
      <c r="B250" s="20">
        <f t="shared" si="54"/>
        <v>172</v>
      </c>
      <c r="C250" s="27">
        <f t="shared" si="35"/>
        <v>251.38958399741992</v>
      </c>
      <c r="D250" s="83">
        <f>C$158*(0.4*D$14)*('Product half-life and C flows'!B111/100)</f>
        <v>0.79288001656276741</v>
      </c>
      <c r="E250" s="85"/>
      <c r="F250" s="85">
        <f t="shared" si="55"/>
        <v>51.916955458718519</v>
      </c>
      <c r="G250" s="85">
        <f t="shared" si="56"/>
        <v>27.689042911316537</v>
      </c>
      <c r="H250" s="83">
        <f>C$158*(0.6*C$15)*('Product half-life and C flows'!L111/100)</f>
        <v>20.975815954410244</v>
      </c>
      <c r="I250" s="85">
        <f>C$158*0.6*('Product half-life and C flows'!N111/100)</f>
        <v>43.745330391064925</v>
      </c>
      <c r="J250" s="85">
        <f>C$158*0.6*('Product half-life and C flows'!P111/100)</f>
        <v>21.850814381151306</v>
      </c>
      <c r="K250" s="85">
        <f t="shared" si="57"/>
        <v>24.848717221618454</v>
      </c>
      <c r="L250" s="3"/>
      <c r="M250" s="90">
        <f>E$238*(0.4*M$41)*('Product half-life and C flows'!B30/100)</f>
        <v>12.978394041768004</v>
      </c>
      <c r="N250" s="90">
        <f t="shared" si="53"/>
        <v>15.207139091037117</v>
      </c>
      <c r="O250" s="89">
        <f t="shared" si="58"/>
        <v>51.303998896825874</v>
      </c>
      <c r="P250" s="89">
        <f t="shared" si="59"/>
        <v>27.362132744973792</v>
      </c>
      <c r="Q250" s="91">
        <f>E$238*(0.6*Q$42)*('Product half-life and C flows'!L30/100)</f>
        <v>72.179664177918326</v>
      </c>
      <c r="R250" s="91">
        <f>E$238*0.6*('Product half-life and C flows'!N30/100)</f>
        <v>8.893551767183272</v>
      </c>
      <c r="S250" s="91">
        <f>E$238*0.6*('Product half-life and C flows'!P30/100)</f>
        <v>4.4423335500415941</v>
      </c>
      <c r="T250" s="89">
        <f t="shared" si="60"/>
        <v>48.738798951984563</v>
      </c>
      <c r="U250" s="18"/>
      <c r="V250">
        <f t="shared" si="36"/>
        <v>92</v>
      </c>
      <c r="W250" s="3">
        <f t="shared" si="49"/>
        <v>40.175146516664604</v>
      </c>
      <c r="X250" s="113">
        <f t="shared" si="37"/>
        <v>251.38958399741992</v>
      </c>
      <c r="Y250" s="98">
        <f t="shared" si="40"/>
        <v>13.771274058330771</v>
      </c>
      <c r="Z250" s="98">
        <f t="shared" si="41"/>
        <v>15.207139091037117</v>
      </c>
      <c r="AA250" s="98">
        <f t="shared" si="42"/>
        <v>103.22095435554439</v>
      </c>
      <c r="AB250" s="98">
        <f t="shared" si="43"/>
        <v>55.051175656290326</v>
      </c>
      <c r="AC250" s="98">
        <f t="shared" si="44"/>
        <v>93.155480132328563</v>
      </c>
      <c r="AD250" s="98">
        <f t="shared" si="45"/>
        <v>52.638882158248194</v>
      </c>
      <c r="AE250" s="98">
        <f t="shared" si="46"/>
        <v>26.293147931192898</v>
      </c>
      <c r="AF250" s="98">
        <f t="shared" si="47"/>
        <v>73.587516173603021</v>
      </c>
      <c r="AG250" s="3">
        <f t="shared" si="48"/>
        <v>345.56677932464146</v>
      </c>
    </row>
    <row r="251" spans="1:33" ht="14">
      <c r="A251">
        <f t="shared" si="54"/>
        <v>93</v>
      </c>
      <c r="B251" s="20">
        <f t="shared" si="54"/>
        <v>173</v>
      </c>
      <c r="C251" s="27">
        <f t="shared" si="35"/>
        <v>251.51832207680226</v>
      </c>
      <c r="D251" s="83">
        <f>C$158*(0.4*D$14)*('Product half-life and C flows'!B112/100)</f>
        <v>0.76587161247651003</v>
      </c>
      <c r="E251" s="85"/>
      <c r="F251" s="85">
        <f t="shared" si="55"/>
        <v>51.916955458718519</v>
      </c>
      <c r="G251" s="85">
        <f t="shared" si="56"/>
        <v>27.689042911316537</v>
      </c>
      <c r="H251" s="83">
        <f>C$158*(0.6*C$15)*('Product half-life and C flows'!L112/100)</f>
        <v>20.65519542514518</v>
      </c>
      <c r="I251" s="85">
        <f>C$158*0.6*('Product half-life and C flows'!N112/100)</f>
        <v>43.959291157594478</v>
      </c>
      <c r="J251" s="85">
        <f>C$158*0.6*('Product half-life and C flows'!P112/100)</f>
        <v>21.957687890906325</v>
      </c>
      <c r="K251" s="85">
        <f t="shared" si="57"/>
        <v>24.848717221618454</v>
      </c>
      <c r="L251" s="3"/>
      <c r="M251" s="90">
        <f>E$238*(0.4*M$41)*('Product half-life and C flows'!B31/100)</f>
        <v>12.536302296045475</v>
      </c>
      <c r="N251" s="90">
        <f t="shared" si="53"/>
        <v>18.447839359936097</v>
      </c>
      <c r="O251" s="89">
        <f t="shared" si="58"/>
        <v>51.303998896825874</v>
      </c>
      <c r="P251" s="89">
        <f t="shared" si="59"/>
        <v>27.362132744973792</v>
      </c>
      <c r="Q251" s="91">
        <f>E$238*(0.6*Q$42)*('Product half-life and C flows'!L31/100)</f>
        <v>71.076380177849046</v>
      </c>
      <c r="R251" s="91">
        <f>E$238*0.6*('Product half-life and C flows'!N31/100)</f>
        <v>9.629809956562827</v>
      </c>
      <c r="S251" s="91">
        <f>E$238*0.6*('Product half-life and C flows'!P31/100)</f>
        <v>4.8100948833980155</v>
      </c>
      <c r="T251" s="89">
        <f t="shared" si="60"/>
        <v>48.738798951984563</v>
      </c>
      <c r="U251" s="18"/>
      <c r="V251">
        <f t="shared" si="36"/>
        <v>93</v>
      </c>
      <c r="W251" s="3">
        <f t="shared" si="49"/>
        <v>40.175652065716079</v>
      </c>
      <c r="X251" s="113">
        <f t="shared" si="37"/>
        <v>251.51832207680226</v>
      </c>
      <c r="Y251" s="98">
        <f t="shared" si="40"/>
        <v>13.302173908521985</v>
      </c>
      <c r="Z251" s="98">
        <f t="shared" si="41"/>
        <v>18.447839359936097</v>
      </c>
      <c r="AA251" s="98">
        <f t="shared" si="42"/>
        <v>103.22095435554439</v>
      </c>
      <c r="AB251" s="98">
        <f t="shared" si="43"/>
        <v>55.051175656290326</v>
      </c>
      <c r="AC251" s="98">
        <f t="shared" si="44"/>
        <v>91.731575602994226</v>
      </c>
      <c r="AD251" s="98">
        <f t="shared" si="45"/>
        <v>53.589101114157302</v>
      </c>
      <c r="AE251" s="98">
        <f t="shared" si="46"/>
        <v>26.76778277430434</v>
      </c>
      <c r="AF251" s="98">
        <f t="shared" si="47"/>
        <v>73.587516173603021</v>
      </c>
      <c r="AG251" s="3">
        <f t="shared" si="48"/>
        <v>348.80842886322671</v>
      </c>
    </row>
    <row r="252" spans="1:33" ht="14">
      <c r="A252">
        <f t="shared" si="54"/>
        <v>94</v>
      </c>
      <c r="B252" s="20">
        <f t="shared" si="54"/>
        <v>174</v>
      </c>
      <c r="C252" s="27">
        <f t="shared" si="35"/>
        <v>251.64329738611983</v>
      </c>
      <c r="D252" s="83">
        <f>C$158*(0.4*D$14)*('Product half-life and C flows'!B113/100)</f>
        <v>0.73978321378331202</v>
      </c>
      <c r="E252" s="85"/>
      <c r="F252" s="85">
        <f t="shared" si="55"/>
        <v>51.916955458718519</v>
      </c>
      <c r="G252" s="85">
        <f t="shared" si="56"/>
        <v>27.689042911316537</v>
      </c>
      <c r="H252" s="83">
        <f>C$158*(0.6*C$15)*('Product half-life and C flows'!L113/100)</f>
        <v>20.339475659884233</v>
      </c>
      <c r="I252" s="85">
        <f>C$158*0.6*('Product half-life and C flows'!N113/100)</f>
        <v>44.169981480945289</v>
      </c>
      <c r="J252" s="85">
        <f>C$158*0.6*('Product half-life and C flows'!P113/100)</f>
        <v>22.062927812659979</v>
      </c>
      <c r="K252" s="85">
        <f t="shared" si="57"/>
        <v>24.848717221618454</v>
      </c>
      <c r="L252" s="3"/>
      <c r="M252" s="90">
        <f>E$238*(0.4*M$41)*('Product half-life and C flows'!B32/100)</f>
        <v>12.10926981813428</v>
      </c>
      <c r="N252" s="90">
        <f t="shared" si="53"/>
        <v>21.929601827142822</v>
      </c>
      <c r="O252" s="89">
        <f t="shared" si="58"/>
        <v>51.303998896825874</v>
      </c>
      <c r="P252" s="89">
        <f t="shared" si="59"/>
        <v>27.362132744973792</v>
      </c>
      <c r="Q252" s="91">
        <f>E$238*(0.6*Q$42)*('Product half-life and C flows'!L32/100)</f>
        <v>69.989960146304341</v>
      </c>
      <c r="R252" s="91">
        <f>E$238*0.6*('Product half-life and C flows'!N32/100)</f>
        <v>10.354814257613667</v>
      </c>
      <c r="S252" s="91">
        <f>E$238*0.6*('Product half-life and C flows'!P32/100)</f>
        <v>5.172234893912921</v>
      </c>
      <c r="T252" s="89">
        <f t="shared" si="60"/>
        <v>48.738798951984563</v>
      </c>
      <c r="U252" s="18"/>
      <c r="V252">
        <f t="shared" si="36"/>
        <v>94</v>
      </c>
      <c r="W252" s="3">
        <f t="shared" si="49"/>
        <v>40.176104957414879</v>
      </c>
      <c r="X252" s="113">
        <f t="shared" si="37"/>
        <v>251.64329738611983</v>
      </c>
      <c r="Y252" s="98">
        <f t="shared" si="40"/>
        <v>12.849053031917592</v>
      </c>
      <c r="Z252" s="98">
        <f t="shared" si="41"/>
        <v>21.929601827142822</v>
      </c>
      <c r="AA252" s="98">
        <f t="shared" si="42"/>
        <v>103.22095435554439</v>
      </c>
      <c r="AB252" s="98">
        <f t="shared" si="43"/>
        <v>55.051175656290326</v>
      </c>
      <c r="AC252" s="98">
        <f t="shared" si="44"/>
        <v>90.32943580618857</v>
      </c>
      <c r="AD252" s="98">
        <f t="shared" si="45"/>
        <v>54.524795738558957</v>
      </c>
      <c r="AE252" s="98">
        <f t="shared" si="46"/>
        <v>27.235162706572901</v>
      </c>
      <c r="AF252" s="98">
        <f t="shared" si="47"/>
        <v>73.587516173603021</v>
      </c>
      <c r="AG252" s="3">
        <f t="shared" si="48"/>
        <v>352.29112609029795</v>
      </c>
    </row>
    <row r="253" spans="1:33" ht="14">
      <c r="A253">
        <f t="shared" si="54"/>
        <v>95</v>
      </c>
      <c r="B253" s="20">
        <f t="shared" si="54"/>
        <v>175</v>
      </c>
      <c r="C253" s="27">
        <f t="shared" si="35"/>
        <v>251.76461869181495</v>
      </c>
      <c r="D253" s="83">
        <f>C$158*(0.4*D$14)*('Product half-life and C flows'!B114/100)</f>
        <v>0.71458348172207653</v>
      </c>
      <c r="E253" s="85"/>
      <c r="F253" s="85">
        <f t="shared" si="55"/>
        <v>51.916955458718519</v>
      </c>
      <c r="G253" s="85">
        <f t="shared" si="56"/>
        <v>27.689042911316537</v>
      </c>
      <c r="H253" s="83">
        <f>C$158*(0.6*C$15)*('Product half-life and C flows'!L114/100)</f>
        <v>20.028581749238779</v>
      </c>
      <c r="I253" s="85">
        <f>C$158*0.6*('Product half-life and C flows'!N114/100)</f>
        <v>44.377451350649352</v>
      </c>
      <c r="J253" s="85">
        <f>C$158*0.6*('Product half-life and C flows'!P114/100)</f>
        <v>22.166559116208465</v>
      </c>
      <c r="K253" s="85">
        <f t="shared" si="57"/>
        <v>24.848717221618454</v>
      </c>
      <c r="L253" s="3"/>
      <c r="M253" s="90">
        <f>E$238*(0.4*M$41)*('Product half-life and C flows'!B33/100)</f>
        <v>11.696783634089057</v>
      </c>
      <c r="N253" s="90">
        <f t="shared" si="53"/>
        <v>25.624152208889779</v>
      </c>
      <c r="O253" s="89">
        <f t="shared" si="58"/>
        <v>51.303998896825874</v>
      </c>
      <c r="P253" s="89">
        <f t="shared" si="59"/>
        <v>27.362132744973792</v>
      </c>
      <c r="Q253" s="91">
        <f>E$238*(0.6*Q$42)*('Product half-life and C flows'!L33/100)</f>
        <v>68.920146313358771</v>
      </c>
      <c r="R253" s="91">
        <f>E$238*0.6*('Product half-life and C flows'!N33/100)</f>
        <v>11.068736688799344</v>
      </c>
      <c r="S253" s="91">
        <f>E$238*0.6*('Product half-life and C flows'!P33/100)</f>
        <v>5.5288395048947772</v>
      </c>
      <c r="T253" s="89">
        <f t="shared" si="60"/>
        <v>48.738798951984563</v>
      </c>
      <c r="U253" s="18"/>
      <c r="V253">
        <f t="shared" si="36"/>
        <v>95</v>
      </c>
      <c r="W253" s="3">
        <f t="shared" si="49"/>
        <v>40.176510676148482</v>
      </c>
      <c r="X253" s="113">
        <f t="shared" si="37"/>
        <v>251.76461869181495</v>
      </c>
      <c r="Y253" s="98">
        <f t="shared" si="40"/>
        <v>12.411367115811133</v>
      </c>
      <c r="Z253" s="98">
        <f t="shared" si="41"/>
        <v>25.624152208889779</v>
      </c>
      <c r="AA253" s="98">
        <f t="shared" si="42"/>
        <v>103.22095435554439</v>
      </c>
      <c r="AB253" s="98">
        <f t="shared" si="43"/>
        <v>55.051175656290326</v>
      </c>
      <c r="AC253" s="98">
        <f t="shared" si="44"/>
        <v>88.948728062597553</v>
      </c>
      <c r="AD253" s="98">
        <f t="shared" si="45"/>
        <v>55.4461880394487</v>
      </c>
      <c r="AE253" s="98">
        <f t="shared" si="46"/>
        <v>27.695398621103241</v>
      </c>
      <c r="AF253" s="98">
        <f t="shared" si="47"/>
        <v>73.587516173603021</v>
      </c>
      <c r="AG253" s="3">
        <f t="shared" si="48"/>
        <v>355.98659694387402</v>
      </c>
    </row>
    <row r="254" spans="1:33" ht="14">
      <c r="A254">
        <f t="shared" si="54"/>
        <v>96</v>
      </c>
      <c r="B254" s="20">
        <f t="shared" si="54"/>
        <v>176</v>
      </c>
      <c r="C254" s="27">
        <f t="shared" si="35"/>
        <v>251.88239168733907</v>
      </c>
      <c r="D254" s="83">
        <f>C$158*(0.4*D$14)*('Product half-life and C flows'!B115/100)</f>
        <v>0.69024214504495718</v>
      </c>
      <c r="E254" s="85"/>
      <c r="F254" s="85">
        <f t="shared" si="55"/>
        <v>51.916955458718519</v>
      </c>
      <c r="G254" s="85">
        <f t="shared" si="56"/>
        <v>27.689042911316537</v>
      </c>
      <c r="H254" s="83">
        <f>C$158*(0.6*C$15)*('Product half-life and C flows'!L115/100)</f>
        <v>19.722439928828727</v>
      </c>
      <c r="I254" s="85">
        <f>C$158*0.6*('Product half-life and C flows'!N115/100)</f>
        <v>44.581749992136324</v>
      </c>
      <c r="J254" s="85">
        <f>C$158*0.6*('Product half-life and C flows'!P115/100)</f>
        <v>22.268606389678478</v>
      </c>
      <c r="K254" s="85">
        <f t="shared" si="57"/>
        <v>24.848717221618454</v>
      </c>
      <c r="L254" s="3"/>
      <c r="M254" s="90">
        <f>E$238*(0.4*M$41)*('Product half-life and C flows'!B34/100)</f>
        <v>11.298348243740197</v>
      </c>
      <c r="N254" s="90">
        <f t="shared" si="53"/>
        <v>29.503177390087529</v>
      </c>
      <c r="O254" s="89">
        <f t="shared" si="58"/>
        <v>51.303998896825874</v>
      </c>
      <c r="P254" s="89">
        <f t="shared" si="59"/>
        <v>27.362132744973792</v>
      </c>
      <c r="Q254" s="91">
        <f>E$238*(0.6*Q$42)*('Product half-life and C flows'!L34/100)</f>
        <v>67.866684849163931</v>
      </c>
      <c r="R254" s="91">
        <f>E$238*0.6*('Product half-life and C flows'!N34/100)</f>
        <v>11.771746639238696</v>
      </c>
      <c r="S254" s="91">
        <f>E$238*0.6*('Product half-life and C flows'!P34/100)</f>
        <v>5.8799933262930546</v>
      </c>
      <c r="T254" s="89">
        <f t="shared" si="60"/>
        <v>48.738798951984563</v>
      </c>
      <c r="U254" s="18"/>
      <c r="V254">
        <f t="shared" si="36"/>
        <v>96</v>
      </c>
      <c r="W254" s="3">
        <f t="shared" si="49"/>
        <v>40.176874135158833</v>
      </c>
      <c r="X254" s="113">
        <f t="shared" si="37"/>
        <v>251.88239168733907</v>
      </c>
      <c r="Y254" s="98">
        <f t="shared" ref="Y254:Y285" si="61">D254+M254</f>
        <v>11.988590388785154</v>
      </c>
      <c r="Z254" s="98">
        <f t="shared" ref="Z254:Z285" si="62">E254+N254</f>
        <v>29.503177390087529</v>
      </c>
      <c r="AA254" s="98">
        <f t="shared" ref="AA254:AA285" si="63">F254+O254</f>
        <v>103.22095435554439</v>
      </c>
      <c r="AB254" s="98">
        <f t="shared" ref="AB254:AB285" si="64">G254+P254</f>
        <v>55.051175656290326</v>
      </c>
      <c r="AC254" s="98">
        <f t="shared" ref="AC254:AC285" si="65">H254+Q254</f>
        <v>87.589124777992652</v>
      </c>
      <c r="AD254" s="98">
        <f t="shared" ref="AD254:AD285" si="66">I254+R254</f>
        <v>56.353496631375023</v>
      </c>
      <c r="AE254" s="98">
        <f t="shared" ref="AE254:AE285" si="67">J254+S254</f>
        <v>28.148599715971532</v>
      </c>
      <c r="AF254" s="98">
        <f t="shared" ref="AF254:AF285" si="68">K254+T254</f>
        <v>73.587516173603021</v>
      </c>
      <c r="AG254" s="3">
        <f t="shared" ref="AG254:AG285" si="69">SUM(Z254:AE254)</f>
        <v>359.86652852726149</v>
      </c>
    </row>
    <row r="255" spans="1:33" ht="14">
      <c r="A255">
        <f t="shared" si="54"/>
        <v>97</v>
      </c>
      <c r="B255" s="20">
        <f t="shared" si="54"/>
        <v>177</v>
      </c>
      <c r="C255" s="27">
        <f t="shared" si="35"/>
        <v>251.9967190757788</v>
      </c>
      <c r="D255" s="83">
        <f>C$158*(0.4*D$14)*('Product half-life and C flows'!B116/100)</f>
        <v>0.666729963653937</v>
      </c>
      <c r="E255" s="85"/>
      <c r="F255" s="85">
        <f t="shared" si="55"/>
        <v>51.916955458718519</v>
      </c>
      <c r="G255" s="85">
        <f t="shared" si="56"/>
        <v>27.689042911316537</v>
      </c>
      <c r="H255" s="83">
        <f>C$158*(0.6*C$15)*('Product half-life and C flows'!L116/100)</f>
        <v>19.420977561780742</v>
      </c>
      <c r="I255" s="85">
        <f>C$158*0.6*('Product half-life and C flows'!N116/100)</f>
        <v>44.78292587841301</v>
      </c>
      <c r="J255" s="85">
        <f>C$158*0.6*('Product half-life and C flows'!P116/100)</f>
        <v>22.369093845361142</v>
      </c>
      <c r="K255" s="85">
        <f t="shared" si="57"/>
        <v>24.848717221618454</v>
      </c>
      <c r="L255" s="3"/>
      <c r="M255" s="90">
        <f>E$238*(0.4*M$41)*('Product half-life and C flows'!B35/100)</f>
        <v>10.913485025472884</v>
      </c>
      <c r="N255" s="90">
        <f t="shared" si="53"/>
        <v>33.538878670669241</v>
      </c>
      <c r="O255" s="89">
        <f t="shared" si="58"/>
        <v>51.303998896825874</v>
      </c>
      <c r="P255" s="89">
        <f t="shared" si="59"/>
        <v>27.362132744973792</v>
      </c>
      <c r="Q255" s="91">
        <f>E$238*(0.6*Q$42)*('Product half-life and C flows'!L35/100)</f>
        <v>66.829325803723378</v>
      </c>
      <c r="R255" s="91">
        <f>E$238*0.6*('Product half-life and C flows'!N35/100)</f>
        <v>12.464010908896032</v>
      </c>
      <c r="S255" s="91">
        <f>E$238*0.6*('Product half-life and C flows'!P35/100)</f>
        <v>6.2257796747732419</v>
      </c>
      <c r="T255" s="89">
        <f t="shared" si="60"/>
        <v>48.738798951984563</v>
      </c>
      <c r="U255" s="18"/>
      <c r="V255">
        <f t="shared" si="36"/>
        <v>97</v>
      </c>
      <c r="W255" s="3">
        <f t="shared" si="49"/>
        <v>40.177199736008504</v>
      </c>
      <c r="X255" s="113">
        <f t="shared" si="37"/>
        <v>251.9967190757788</v>
      </c>
      <c r="Y255" s="98">
        <f t="shared" si="61"/>
        <v>11.580214989126821</v>
      </c>
      <c r="Z255" s="98">
        <f t="shared" si="62"/>
        <v>33.538878670669241</v>
      </c>
      <c r="AA255" s="98">
        <f t="shared" si="63"/>
        <v>103.22095435554439</v>
      </c>
      <c r="AB255" s="98">
        <f t="shared" si="64"/>
        <v>55.051175656290326</v>
      </c>
      <c r="AC255" s="98">
        <f t="shared" si="65"/>
        <v>86.250303365504124</v>
      </c>
      <c r="AD255" s="98">
        <f t="shared" si="66"/>
        <v>57.246936787309039</v>
      </c>
      <c r="AE255" s="98">
        <f t="shared" si="67"/>
        <v>28.594873520134385</v>
      </c>
      <c r="AF255" s="98">
        <f t="shared" si="68"/>
        <v>73.587516173603021</v>
      </c>
      <c r="AG255" s="3">
        <f t="shared" si="69"/>
        <v>363.9031223554515</v>
      </c>
    </row>
    <row r="256" spans="1:33" ht="14">
      <c r="A256">
        <f t="shared" ref="A256:B271" si="70">A255+1</f>
        <v>98</v>
      </c>
      <c r="B256" s="20">
        <f t="shared" si="70"/>
        <v>178</v>
      </c>
      <c r="C256" s="27">
        <f t="shared" si="35"/>
        <v>252.10770065051355</v>
      </c>
      <c r="D256" s="83">
        <f>C$158*(0.4*D$14)*('Product half-life and C flows'!B117/100)</f>
        <v>0.64401869347607921</v>
      </c>
      <c r="E256" s="85"/>
      <c r="F256" s="85">
        <f t="shared" si="55"/>
        <v>51.916955458718519</v>
      </c>
      <c r="G256" s="85">
        <f t="shared" si="56"/>
        <v>27.689042911316537</v>
      </c>
      <c r="H256" s="83">
        <f>C$158*(0.6*C$15)*('Product half-life and C flows'!L117/100)</f>
        <v>19.124123121494055</v>
      </c>
      <c r="I256" s="85">
        <f>C$158*0.6*('Product half-life and C flows'!N117/100)</f>
        <v>44.981026741564328</v>
      </c>
      <c r="J256" s="85">
        <f>C$158*0.6*('Product half-life and C flows'!P117/100)</f>
        <v>22.468045325456707</v>
      </c>
      <c r="K256" s="85">
        <f t="shared" si="57"/>
        <v>24.848717221618454</v>
      </c>
      <c r="L256" s="3"/>
      <c r="M256" s="90">
        <f>E$238*(0.4*M$41)*('Product half-life and C flows'!B36/100)</f>
        <v>10.541731661281551</v>
      </c>
      <c r="N256" s="90">
        <f t="shared" si="53"/>
        <v>37.704387555938411</v>
      </c>
      <c r="O256" s="89">
        <f t="shared" si="58"/>
        <v>51.303998896825874</v>
      </c>
      <c r="P256" s="89">
        <f t="shared" si="59"/>
        <v>27.362132744973792</v>
      </c>
      <c r="Q256" s="91">
        <f>E$238*(0.6*Q$42)*('Product half-life and C flows'!L36/100)</f>
        <v>65.807823047588073</v>
      </c>
      <c r="R256" s="91">
        <f>E$238*0.6*('Product half-life and C flows'!N36/100)</f>
        <v>13.14569374815699</v>
      </c>
      <c r="S256" s="91">
        <f>E$238*0.6*('Product half-life and C flows'!P36/100)</f>
        <v>6.5662805934850095</v>
      </c>
      <c r="T256" s="89">
        <f t="shared" si="60"/>
        <v>48.738798951984563</v>
      </c>
      <c r="U256" s="18"/>
      <c r="V256">
        <f t="shared" si="36"/>
        <v>98</v>
      </c>
      <c r="W256" s="3">
        <f t="shared" si="49"/>
        <v>40.177491421857944</v>
      </c>
      <c r="X256" s="113">
        <f t="shared" si="37"/>
        <v>252.10770065051355</v>
      </c>
      <c r="Y256" s="98">
        <f t="shared" si="61"/>
        <v>11.18575035475763</v>
      </c>
      <c r="Z256" s="98">
        <f t="shared" si="62"/>
        <v>37.704387555938411</v>
      </c>
      <c r="AA256" s="98">
        <f t="shared" si="63"/>
        <v>103.22095435554439</v>
      </c>
      <c r="AB256" s="98">
        <f t="shared" si="64"/>
        <v>55.051175656290326</v>
      </c>
      <c r="AC256" s="98">
        <f t="shared" si="65"/>
        <v>84.931946169082124</v>
      </c>
      <c r="AD256" s="98">
        <f t="shared" si="66"/>
        <v>58.126720489721322</v>
      </c>
      <c r="AE256" s="98">
        <f t="shared" si="67"/>
        <v>29.034325918941718</v>
      </c>
      <c r="AF256" s="98">
        <f t="shared" si="68"/>
        <v>73.587516173603021</v>
      </c>
      <c r="AG256" s="3">
        <f t="shared" si="69"/>
        <v>368.06951014551828</v>
      </c>
    </row>
    <row r="257" spans="1:33" ht="14">
      <c r="A257">
        <f t="shared" si="70"/>
        <v>99</v>
      </c>
      <c r="B257" s="20">
        <f t="shared" si="70"/>
        <v>179</v>
      </c>
      <c r="C257" s="27">
        <f t="shared" si="35"/>
        <v>252.21543337393487</v>
      </c>
      <c r="D257" s="83">
        <f>C$158*(0.4*D$14)*('Product half-life and C flows'!B118/100)</f>
        <v>0.62208105253525947</v>
      </c>
      <c r="E257" s="85"/>
      <c r="F257" s="85">
        <f t="shared" si="55"/>
        <v>51.916955458718519</v>
      </c>
      <c r="G257" s="85">
        <f t="shared" si="56"/>
        <v>27.689042911316537</v>
      </c>
      <c r="H257" s="83">
        <f>C$158*(0.6*C$15)*('Product half-life and C flows'!L118/100)</f>
        <v>18.831806174669659</v>
      </c>
      <c r="I257" s="85">
        <f>C$158*0.6*('Product half-life and C flows'!N118/100)</f>
        <v>45.176099584078479</v>
      </c>
      <c r="J257" s="85">
        <f>C$158*0.6*('Product half-life and C flows'!P118/100)</f>
        <v>22.565484307731502</v>
      </c>
      <c r="K257" s="85">
        <f t="shared" si="57"/>
        <v>24.848717221618454</v>
      </c>
      <c r="L257" s="3"/>
      <c r="M257" s="90">
        <f>E$238*(0.4*M$41)*('Product half-life and C flows'!B37/100)</f>
        <v>10.182641581409115</v>
      </c>
      <c r="N257" s="90">
        <f t="shared" si="53"/>
        <v>41.974069387440238</v>
      </c>
      <c r="O257" s="89">
        <f t="shared" si="58"/>
        <v>51.303998896825874</v>
      </c>
      <c r="P257" s="89">
        <f t="shared" si="59"/>
        <v>27.362132744973792</v>
      </c>
      <c r="Q257" s="91">
        <f>E$238*(0.6*Q$42)*('Product half-life and C flows'!L37/100)</f>
        <v>64.801934213458452</v>
      </c>
      <c r="R257" s="91">
        <f>E$238*0.6*('Product half-life and C flows'!N37/100)</f>
        <v>13.816956896799482</v>
      </c>
      <c r="S257" s="91">
        <f>E$238*0.6*('Product half-life and C flows'!P37/100)</f>
        <v>6.9015768715282135</v>
      </c>
      <c r="T257" s="89">
        <f t="shared" si="60"/>
        <v>48.738798951984563</v>
      </c>
      <c r="U257" s="18"/>
      <c r="V257">
        <f t="shared" si="36"/>
        <v>99</v>
      </c>
      <c r="W257" s="3">
        <f t="shared" si="49"/>
        <v>40.177752725197493</v>
      </c>
      <c r="X257" s="113">
        <f t="shared" si="37"/>
        <v>252.21543337393487</v>
      </c>
      <c r="Y257" s="98">
        <f t="shared" si="61"/>
        <v>10.804722633944374</v>
      </c>
      <c r="Z257" s="98">
        <f t="shared" si="62"/>
        <v>41.974069387440238</v>
      </c>
      <c r="AA257" s="98">
        <f t="shared" si="63"/>
        <v>103.22095435554439</v>
      </c>
      <c r="AB257" s="98">
        <f t="shared" si="64"/>
        <v>55.051175656290326</v>
      </c>
      <c r="AC257" s="98">
        <f t="shared" si="65"/>
        <v>83.633740388128103</v>
      </c>
      <c r="AD257" s="98">
        <f t="shared" si="66"/>
        <v>58.993056480877961</v>
      </c>
      <c r="AE257" s="98">
        <f t="shared" si="67"/>
        <v>29.467061179259716</v>
      </c>
      <c r="AF257" s="98">
        <f t="shared" si="68"/>
        <v>73.587516173603021</v>
      </c>
      <c r="AG257" s="3">
        <f t="shared" si="69"/>
        <v>372.34005744754069</v>
      </c>
    </row>
    <row r="258" spans="1:33" ht="14">
      <c r="A258">
        <f t="shared" si="70"/>
        <v>100</v>
      </c>
      <c r="B258" s="20">
        <f t="shared" si="70"/>
        <v>180</v>
      </c>
      <c r="C258" s="27">
        <f t="shared" si="35"/>
        <v>252.32001145425949</v>
      </c>
      <c r="D258" s="83">
        <f>C$158*(0.4*D$14)*('Product half-life and C flows'!B119/100)</f>
        <v>0.60089068817961244</v>
      </c>
      <c r="E258" s="85"/>
      <c r="F258" s="85">
        <f t="shared" si="55"/>
        <v>51.916955458718519</v>
      </c>
      <c r="G258" s="85">
        <f t="shared" si="56"/>
        <v>27.689042911316537</v>
      </c>
      <c r="H258" s="83">
        <f>C$158*(0.6*C$15)*('Product half-life and C flows'!L119/100)</f>
        <v>18.543957364598931</v>
      </c>
      <c r="I258" s="85">
        <f>C$158*0.6*('Product half-life and C flows'!N119/100)</f>
        <v>45.368190689999004</v>
      </c>
      <c r="J258" s="85">
        <f>C$158*0.6*('Product half-life and C flows'!P119/100)</f>
        <v>22.661433911088412</v>
      </c>
      <c r="K258" s="85">
        <f t="shared" si="57"/>
        <v>24.848717221618454</v>
      </c>
      <c r="L258" s="3"/>
      <c r="M258" s="90">
        <f>E$238*(0.4*M$41)*('Product half-life and C flows'!B38/100)</f>
        <v>9.8357834279038041</v>
      </c>
      <c r="N258" s="90">
        <f t="shared" si="53"/>
        <v>46.323735982377741</v>
      </c>
      <c r="O258" s="89">
        <f t="shared" si="58"/>
        <v>51.303998896825874</v>
      </c>
      <c r="P258" s="89">
        <f t="shared" si="59"/>
        <v>27.362132744973792</v>
      </c>
      <c r="Q258" s="91">
        <f>E$238*(0.6*Q$42)*('Product half-life and C flows'!L38/100)</f>
        <v>63.81142063867901</v>
      </c>
      <c r="R258" s="91">
        <f>E$238*0.6*('Product half-life and C flows'!N38/100)</f>
        <v>14.477959622368973</v>
      </c>
      <c r="S258" s="91">
        <f>E$238*0.6*('Product half-life and C flows'!P38/100)</f>
        <v>7.2317480631213655</v>
      </c>
      <c r="T258" s="89">
        <f t="shared" si="60"/>
        <v>48.738798951984563</v>
      </c>
      <c r="U258" s="18"/>
      <c r="V258">
        <f t="shared" si="36"/>
        <v>100</v>
      </c>
      <c r="W258" s="3">
        <f t="shared" si="49"/>
        <v>40.177986810610797</v>
      </c>
      <c r="X258" s="113">
        <f t="shared" si="37"/>
        <v>252.32001145425949</v>
      </c>
      <c r="Y258" s="98">
        <f t="shared" si="61"/>
        <v>10.436674116083417</v>
      </c>
      <c r="Z258" s="98">
        <f t="shared" si="62"/>
        <v>46.323735982377741</v>
      </c>
      <c r="AA258" s="98">
        <f t="shared" si="63"/>
        <v>103.22095435554439</v>
      </c>
      <c r="AB258" s="98">
        <f t="shared" si="64"/>
        <v>55.051175656290326</v>
      </c>
      <c r="AC258" s="98">
        <f t="shared" si="65"/>
        <v>82.355378003277934</v>
      </c>
      <c r="AD258" s="98">
        <f t="shared" si="66"/>
        <v>59.846150312367975</v>
      </c>
      <c r="AE258" s="98">
        <f t="shared" si="67"/>
        <v>29.893181974209778</v>
      </c>
      <c r="AF258" s="98">
        <f t="shared" si="68"/>
        <v>73.587516173603021</v>
      </c>
      <c r="AG258" s="3">
        <f t="shared" si="69"/>
        <v>376.69057628406813</v>
      </c>
    </row>
    <row r="259" spans="1:33" ht="14">
      <c r="A259">
        <f t="shared" si="70"/>
        <v>101</v>
      </c>
      <c r="B259" s="20">
        <f t="shared" si="70"/>
        <v>181</v>
      </c>
      <c r="C259" s="27">
        <f t="shared" si="35"/>
        <v>252.42152642046821</v>
      </c>
      <c r="D259" s="83">
        <f>C$158*(0.4*D$14)*('Product half-life and C flows'!B120/100)</f>
        <v>0.58042214542533921</v>
      </c>
      <c r="E259" s="85"/>
      <c r="F259" s="85">
        <f t="shared" si="55"/>
        <v>51.916955458718519</v>
      </c>
      <c r="G259" s="85">
        <f t="shared" si="56"/>
        <v>27.689042911316537</v>
      </c>
      <c r="H259" s="83">
        <f>C$158*(0.6*C$15)*('Product half-life and C flows'!L120/100)</f>
        <v>18.260508394707667</v>
      </c>
      <c r="I259" s="85">
        <f>C$158*0.6*('Product half-life and C flows'!N120/100)</f>
        <v>45.557345635906444</v>
      </c>
      <c r="J259" s="85">
        <f>C$158*0.6*('Product half-life and C flows'!P120/100)</f>
        <v>22.755916901052167</v>
      </c>
      <c r="K259" s="85">
        <f t="shared" si="57"/>
        <v>24.848717221618454</v>
      </c>
      <c r="L259" s="3"/>
      <c r="M259" s="90">
        <f>E$238*(0.4*M$41)*('Product half-life and C flows'!B39/100)</f>
        <v>9.5007405364492339</v>
      </c>
      <c r="N259" s="90">
        <f t="shared" si="53"/>
        <v>50.730784954682932</v>
      </c>
      <c r="O259" s="89">
        <f t="shared" si="58"/>
        <v>51.303998896825874</v>
      </c>
      <c r="P259" s="89">
        <f t="shared" si="59"/>
        <v>27.362132744973792</v>
      </c>
      <c r="Q259" s="91">
        <f>E$238*(0.6*Q$42)*('Product half-life and C flows'!L39/100)</f>
        <v>62.836047308611867</v>
      </c>
      <c r="R259" s="91">
        <f>E$238*0.6*('Product half-life and C flows'!N39/100)</f>
        <v>15.128858757967112</v>
      </c>
      <c r="S259" s="91">
        <f>E$238*0.6*('Product half-life and C flows'!P39/100)</f>
        <v>7.5568725064770792</v>
      </c>
      <c r="T259" s="89">
        <f t="shared" si="60"/>
        <v>48.738798951984563</v>
      </c>
      <c r="U259" s="18"/>
      <c r="V259">
        <f t="shared" si="36"/>
        <v>101</v>
      </c>
      <c r="W259" s="3">
        <f t="shared" si="49"/>
        <v>40.178196513086711</v>
      </c>
      <c r="X259" s="113">
        <f t="shared" si="37"/>
        <v>252.42152642046821</v>
      </c>
      <c r="Y259" s="98">
        <f t="shared" si="61"/>
        <v>10.081162681874574</v>
      </c>
      <c r="Z259" s="98">
        <f t="shared" si="62"/>
        <v>50.730784954682932</v>
      </c>
      <c r="AA259" s="98">
        <f t="shared" si="63"/>
        <v>103.22095435554439</v>
      </c>
      <c r="AB259" s="98">
        <f t="shared" si="64"/>
        <v>55.051175656290326</v>
      </c>
      <c r="AC259" s="98">
        <f t="shared" si="65"/>
        <v>81.096555703319538</v>
      </c>
      <c r="AD259" s="98">
        <f t="shared" si="66"/>
        <v>60.686204393873552</v>
      </c>
      <c r="AE259" s="98">
        <f t="shared" si="67"/>
        <v>30.312789407529245</v>
      </c>
      <c r="AF259" s="98">
        <f t="shared" si="68"/>
        <v>73.587516173603021</v>
      </c>
      <c r="AG259" s="3">
        <f t="shared" si="69"/>
        <v>381.09846447123994</v>
      </c>
    </row>
    <row r="260" spans="1:33" ht="14">
      <c r="A260">
        <f t="shared" si="70"/>
        <v>102</v>
      </c>
      <c r="B260" s="20">
        <f t="shared" si="70"/>
        <v>182</v>
      </c>
      <c r="C260" s="27">
        <f t="shared" si="35"/>
        <v>252.52006719540384</v>
      </c>
      <c r="D260" s="83">
        <f>C$158*(0.4*D$14)*('Product half-life and C flows'!B121/100)</f>
        <v>0.56065083637883495</v>
      </c>
      <c r="E260" s="85"/>
      <c r="F260" s="85">
        <f t="shared" si="55"/>
        <v>51.916955458718519</v>
      </c>
      <c r="G260" s="85">
        <f t="shared" si="56"/>
        <v>27.689042911316537</v>
      </c>
      <c r="H260" s="83">
        <f>C$158*(0.6*C$15)*('Product half-life and C flows'!L121/100)</f>
        <v>17.981392012351666</v>
      </c>
      <c r="I260" s="85">
        <f>C$158*0.6*('Product half-life and C flows'!N121/100)</f>
        <v>45.743609301732015</v>
      </c>
      <c r="J260" s="85">
        <f>C$158*0.6*('Product half-life and C flows'!P121/100)</f>
        <v>22.848955695170829</v>
      </c>
      <c r="K260" s="85">
        <f t="shared" si="57"/>
        <v>24.848717221618454</v>
      </c>
      <c r="L260" s="3"/>
      <c r="M260" s="90">
        <f>E$238*(0.4*M$41)*('Product half-life and C flows'!B40/100)</f>
        <v>9.1771104358452416</v>
      </c>
      <c r="N260" s="90">
        <f t="shared" si="53"/>
        <v>55.174280435662595</v>
      </c>
      <c r="O260" s="89">
        <f t="shared" si="58"/>
        <v>51.303998896825874</v>
      </c>
      <c r="P260" s="89">
        <f t="shared" si="59"/>
        <v>27.362132744973792</v>
      </c>
      <c r="Q260" s="91">
        <f>E$238*(0.6*Q$42)*('Product half-life and C flows'!L40/100)</f>
        <v>61.875582800875961</v>
      </c>
      <c r="R260" s="91">
        <f>E$238*0.6*('Product half-life and C flows'!N40/100)</f>
        <v>15.769808739462871</v>
      </c>
      <c r="S260" s="91">
        <f>E$238*0.6*('Product half-life and C flows'!P40/100)</f>
        <v>7.877027342389046</v>
      </c>
      <c r="T260" s="89">
        <f t="shared" si="60"/>
        <v>48.738798951984563</v>
      </c>
      <c r="U260" s="18"/>
      <c r="V260">
        <f t="shared" si="36"/>
        <v>102</v>
      </c>
      <c r="W260" s="3">
        <f t="shared" si="49"/>
        <v>40.178384372342514</v>
      </c>
      <c r="X260" s="113">
        <f t="shared" si="37"/>
        <v>252.52006719540384</v>
      </c>
      <c r="Y260" s="98">
        <f t="shared" si="61"/>
        <v>9.7377612722240769</v>
      </c>
      <c r="Z260" s="98">
        <f t="shared" si="62"/>
        <v>55.174280435662595</v>
      </c>
      <c r="AA260" s="98">
        <f t="shared" si="63"/>
        <v>103.22095435554439</v>
      </c>
      <c r="AB260" s="98">
        <f t="shared" si="64"/>
        <v>55.051175656290326</v>
      </c>
      <c r="AC260" s="98">
        <f t="shared" si="65"/>
        <v>79.856974813227623</v>
      </c>
      <c r="AD260" s="98">
        <f t="shared" si="66"/>
        <v>61.513418041194882</v>
      </c>
      <c r="AE260" s="98">
        <f t="shared" si="67"/>
        <v>30.725983037559875</v>
      </c>
      <c r="AF260" s="98">
        <f t="shared" si="68"/>
        <v>73.587516173603021</v>
      </c>
      <c r="AG260" s="3">
        <f t="shared" si="69"/>
        <v>385.54278633947968</v>
      </c>
    </row>
    <row r="261" spans="1:33" ht="14">
      <c r="A261">
        <f t="shared" si="70"/>
        <v>103</v>
      </c>
      <c r="B261" s="20">
        <f t="shared" si="70"/>
        <v>183</v>
      </c>
      <c r="C261" s="27">
        <f t="shared" si="35"/>
        <v>252.6157201670591</v>
      </c>
      <c r="D261" s="83">
        <f>C$158*(0.4*D$14)*('Product half-life and C flows'!B122/100)</f>
        <v>0.54155301070041584</v>
      </c>
      <c r="E261" s="85"/>
      <c r="F261" s="85">
        <f t="shared" si="55"/>
        <v>51.916955458718519</v>
      </c>
      <c r="G261" s="85">
        <f t="shared" si="56"/>
        <v>27.689042911316537</v>
      </c>
      <c r="H261" s="83">
        <f>C$158*(0.6*C$15)*('Product half-life and C flows'!L122/100)</f>
        <v>17.706541992860025</v>
      </c>
      <c r="I261" s="85">
        <f>C$158*0.6*('Product half-life and C flows'!N122/100)</f>
        <v>45.927025881406102</v>
      </c>
      <c r="J261" s="85">
        <f>C$158*0.6*('Product half-life and C flows'!P122/100)</f>
        <v>22.940572368334713</v>
      </c>
      <c r="K261" s="85">
        <f t="shared" si="57"/>
        <v>24.848717221618454</v>
      </c>
      <c r="L261" s="3"/>
      <c r="M261" s="90">
        <f>E$238*(0.4*M$41)*('Product half-life and C flows'!B41/100)</f>
        <v>8.8645043645382415</v>
      </c>
      <c r="N261" s="90">
        <f t="shared" si="53"/>
        <v>59.634987416407405</v>
      </c>
      <c r="O261" s="89">
        <f t="shared" si="58"/>
        <v>51.303998896825874</v>
      </c>
      <c r="P261" s="89">
        <f t="shared" si="59"/>
        <v>27.362132744973792</v>
      </c>
      <c r="Q261" s="91">
        <f>E$238*(0.6*Q$42)*('Product half-life and C flows'!L41/100)</f>
        <v>60.929799230438533</v>
      </c>
      <c r="R261" s="91">
        <f>E$238*0.6*('Product half-life and C flows'!N41/100)</f>
        <v>16.400961642134789</v>
      </c>
      <c r="S261" s="91">
        <f>E$238*0.6*('Product half-life and C flows'!P41/100)</f>
        <v>8.1922885325348584</v>
      </c>
      <c r="T261" s="89">
        <f t="shared" si="60"/>
        <v>48.738798951984563</v>
      </c>
      <c r="U261" s="18"/>
      <c r="V261">
        <f t="shared" si="36"/>
        <v>103</v>
      </c>
      <c r="W261" s="3">
        <f t="shared" si="49"/>
        <v>40.178552663573747</v>
      </c>
      <c r="X261" s="113">
        <f t="shared" si="37"/>
        <v>252.6157201670591</v>
      </c>
      <c r="Y261" s="98">
        <f t="shared" si="61"/>
        <v>9.4060573752386567</v>
      </c>
      <c r="Z261" s="98">
        <f t="shared" si="62"/>
        <v>59.634987416407405</v>
      </c>
      <c r="AA261" s="98">
        <f t="shared" si="63"/>
        <v>103.22095435554439</v>
      </c>
      <c r="AB261" s="98">
        <f t="shared" si="64"/>
        <v>55.051175656290326</v>
      </c>
      <c r="AC261" s="98">
        <f t="shared" si="65"/>
        <v>78.636341223298558</v>
      </c>
      <c r="AD261" s="98">
        <f t="shared" si="66"/>
        <v>62.327987523540891</v>
      </c>
      <c r="AE261" s="98">
        <f t="shared" si="67"/>
        <v>31.132860900869574</v>
      </c>
      <c r="AF261" s="98">
        <f t="shared" si="68"/>
        <v>73.587516173603021</v>
      </c>
      <c r="AG261" s="3">
        <f t="shared" si="69"/>
        <v>390.00430707595115</v>
      </c>
    </row>
    <row r="262" spans="1:33" ht="14">
      <c r="A262">
        <f t="shared" si="70"/>
        <v>104</v>
      </c>
      <c r="B262" s="20">
        <f t="shared" si="70"/>
        <v>184</v>
      </c>
      <c r="C262" s="27">
        <f t="shared" si="35"/>
        <v>252.70856925809096</v>
      </c>
      <c r="D262" s="83">
        <f>C$158*(0.4*D$14)*('Product half-life and C flows'!B123/100)</f>
        <v>0.52310572707415726</v>
      </c>
      <c r="E262" s="85"/>
      <c r="F262" s="85">
        <f t="shared" si="55"/>
        <v>51.916955458718519</v>
      </c>
      <c r="G262" s="85">
        <f t="shared" si="56"/>
        <v>27.689042911316537</v>
      </c>
      <c r="H262" s="83">
        <f>C$158*(0.6*C$15)*('Product half-life and C flows'!L123/100)</f>
        <v>17.435893123822293</v>
      </c>
      <c r="I262" s="85">
        <f>C$158*0.6*('Product half-life and C flows'!N123/100)</f>
        <v>46.107638893343946</v>
      </c>
      <c r="J262" s="85">
        <f>C$158*0.6*('Product half-life and C flows'!P123/100)</f>
        <v>23.030788658013954</v>
      </c>
      <c r="K262" s="85">
        <f t="shared" si="57"/>
        <v>24.848717221618454</v>
      </c>
      <c r="L262" s="3"/>
      <c r="M262" s="90">
        <f>E$238*(0.4*M$41)*('Product half-life and C flows'!B42/100)</f>
        <v>8.5625468036203394</v>
      </c>
      <c r="N262" s="90">
        <f t="shared" si="53"/>
        <v>64.09536982929194</v>
      </c>
      <c r="O262" s="89">
        <f t="shared" si="58"/>
        <v>51.303998896825874</v>
      </c>
      <c r="P262" s="89">
        <f t="shared" si="59"/>
        <v>27.362132744973792</v>
      </c>
      <c r="Q262" s="91">
        <f>E$238*(0.6*Q$42)*('Product half-life and C flows'!L42/100)</f>
        <v>59.998472195545766</v>
      </c>
      <c r="R262" s="91">
        <f>E$238*0.6*('Product half-life and C flows'!N42/100)</f>
        <v>17.022467216753224</v>
      </c>
      <c r="S262" s="91">
        <f>E$238*0.6*('Product half-life and C flows'!P42/100)</f>
        <v>8.5027308774991113</v>
      </c>
      <c r="T262" s="89">
        <f t="shared" si="60"/>
        <v>48.738798951984563</v>
      </c>
      <c r="U262" s="18"/>
      <c r="V262">
        <f t="shared" si="36"/>
        <v>104</v>
      </c>
      <c r="W262" s="3">
        <f t="shared" si="49"/>
        <v>40.178703425002411</v>
      </c>
      <c r="X262" s="113">
        <f t="shared" si="37"/>
        <v>252.70856925809096</v>
      </c>
      <c r="Y262" s="98">
        <f t="shared" si="61"/>
        <v>9.085652530694496</v>
      </c>
      <c r="Z262" s="98">
        <f t="shared" si="62"/>
        <v>64.09536982929194</v>
      </c>
      <c r="AA262" s="98">
        <f t="shared" si="63"/>
        <v>103.22095435554439</v>
      </c>
      <c r="AB262" s="98">
        <f t="shared" si="64"/>
        <v>55.051175656290326</v>
      </c>
      <c r="AC262" s="98">
        <f t="shared" si="65"/>
        <v>77.434365319368055</v>
      </c>
      <c r="AD262" s="98">
        <f t="shared" si="66"/>
        <v>63.130106110097174</v>
      </c>
      <c r="AE262" s="98">
        <f t="shared" si="67"/>
        <v>31.533519535513065</v>
      </c>
      <c r="AF262" s="98">
        <f t="shared" si="68"/>
        <v>73.587516173603021</v>
      </c>
      <c r="AG262" s="3">
        <f t="shared" si="69"/>
        <v>394.46549080610492</v>
      </c>
    </row>
    <row r="263" spans="1:33" ht="14">
      <c r="A263">
        <f t="shared" si="70"/>
        <v>105</v>
      </c>
      <c r="B263" s="20">
        <f t="shared" si="70"/>
        <v>185</v>
      </c>
      <c r="C263" s="27">
        <f t="shared" si="35"/>
        <v>252.79869599359142</v>
      </c>
      <c r="D263" s="83">
        <f>C$158*(0.4*D$14)*('Product half-life and C flows'!B124/100)</f>
        <v>0.50528682564957361</v>
      </c>
      <c r="E263" s="85"/>
      <c r="F263" s="85">
        <f t="shared" si="55"/>
        <v>51.916955458718519</v>
      </c>
      <c r="G263" s="85">
        <f t="shared" si="56"/>
        <v>27.689042911316537</v>
      </c>
      <c r="H263" s="83">
        <f>C$158*(0.6*C$15)*('Product half-life and C flows'!L124/100)</f>
        <v>17.169381189615816</v>
      </c>
      <c r="I263" s="85">
        <f>C$158*0.6*('Product half-life and C flows'!N124/100)</f>
        <v>46.285491190771076</v>
      </c>
      <c r="J263" s="85">
        <f>C$158*0.6*('Product half-life and C flows'!P124/100)</f>
        <v>23.119625969416113</v>
      </c>
      <c r="K263" s="85">
        <f t="shared" si="57"/>
        <v>24.848717221618454</v>
      </c>
      <c r="L263" s="3"/>
      <c r="M263" s="90">
        <f>E$238*(0.4*M$41)*('Product half-life and C flows'!B43/100)</f>
        <v>8.2708750257362009</v>
      </c>
      <c r="N263" s="90">
        <f t="shared" si="53"/>
        <v>68.539560713299451</v>
      </c>
      <c r="O263" s="89">
        <f t="shared" si="58"/>
        <v>51.303998896825874</v>
      </c>
      <c r="P263" s="89">
        <f t="shared" si="59"/>
        <v>27.362132744973792</v>
      </c>
      <c r="Q263" s="91">
        <f>E$238*(0.6*Q$42)*('Product half-life and C flows'!L43/100)</f>
        <v>59.081380724480177</v>
      </c>
      <c r="R263" s="91">
        <f>E$238*0.6*('Product half-life and C flows'!N43/100)</f>
        <v>17.634472925110991</v>
      </c>
      <c r="S263" s="91">
        <f>E$238*0.6*('Product half-life and C flows'!P43/100)</f>
        <v>8.808428034520972</v>
      </c>
      <c r="T263" s="89">
        <f t="shared" si="60"/>
        <v>48.738798951984563</v>
      </c>
      <c r="U263" s="18"/>
      <c r="V263">
        <f t="shared" si="36"/>
        <v>105</v>
      </c>
      <c r="W263" s="3">
        <f t="shared" si="49"/>
        <v>40.178838482556749</v>
      </c>
      <c r="X263" s="113">
        <f t="shared" si="37"/>
        <v>252.79869599359142</v>
      </c>
      <c r="Y263" s="98">
        <f t="shared" si="61"/>
        <v>8.7761618513857744</v>
      </c>
      <c r="Z263" s="98">
        <f t="shared" si="62"/>
        <v>68.539560713299451</v>
      </c>
      <c r="AA263" s="98">
        <f t="shared" si="63"/>
        <v>103.22095435554439</v>
      </c>
      <c r="AB263" s="98">
        <f t="shared" si="64"/>
        <v>55.051175656290326</v>
      </c>
      <c r="AC263" s="98">
        <f t="shared" si="65"/>
        <v>76.250761914095989</v>
      </c>
      <c r="AD263" s="98">
        <f t="shared" si="66"/>
        <v>63.919964115882067</v>
      </c>
      <c r="AE263" s="98">
        <f t="shared" si="67"/>
        <v>31.928054003937085</v>
      </c>
      <c r="AF263" s="98">
        <f t="shared" si="68"/>
        <v>73.587516173603021</v>
      </c>
      <c r="AG263" s="3">
        <f t="shared" si="69"/>
        <v>398.9104707590493</v>
      </c>
    </row>
    <row r="264" spans="1:33" ht="14">
      <c r="A264">
        <f t="shared" si="70"/>
        <v>106</v>
      </c>
      <c r="B264" s="20">
        <f t="shared" si="70"/>
        <v>186</v>
      </c>
      <c r="C264" s="27">
        <f t="shared" si="35"/>
        <v>252.88617956715063</v>
      </c>
      <c r="D264" s="83">
        <f>C$158*(0.4*D$14)*('Product half-life and C flows'!B125/100)</f>
        <v>0.48807490142203791</v>
      </c>
      <c r="E264" s="85"/>
      <c r="F264" s="85">
        <f t="shared" si="55"/>
        <v>51.916955458718519</v>
      </c>
      <c r="G264" s="85">
        <f t="shared" si="56"/>
        <v>27.689042911316537</v>
      </c>
      <c r="H264" s="83">
        <f>C$158*(0.6*C$15)*('Product half-life and C flows'!L125/100)</f>
        <v>16.906942956169608</v>
      </c>
      <c r="I264" s="85">
        <f>C$158*0.6*('Product half-life and C flows'!N125/100)</f>
        <v>46.460624971890844</v>
      </c>
      <c r="J264" s="85">
        <f>C$158*0.6*('Product half-life and C flows'!P125/100)</f>
        <v>23.207105380564848</v>
      </c>
      <c r="K264" s="85">
        <f t="shared" si="57"/>
        <v>24.848717221618454</v>
      </c>
      <c r="L264" s="3"/>
      <c r="M264" s="90">
        <f>E$238*(0.4*M$41)*('Product half-life and C flows'!B44/100)</f>
        <v>7.9891386593558131</v>
      </c>
      <c r="N264" s="90">
        <f t="shared" si="53"/>
        <v>72.953311317543225</v>
      </c>
      <c r="O264" s="89">
        <f t="shared" si="58"/>
        <v>51.303998896825874</v>
      </c>
      <c r="P264" s="89">
        <f t="shared" si="59"/>
        <v>27.362132744973792</v>
      </c>
      <c r="Q264" s="91">
        <f>E$238*(0.6*Q$42)*('Product half-life and C flows'!L44/100)</f>
        <v>58.178307223131576</v>
      </c>
      <c r="R264" s="91">
        <f>E$238*0.6*('Product half-life and C flows'!N44/100)</f>
        <v>18.237123975010959</v>
      </c>
      <c r="S264" s="91">
        <f>E$238*0.6*('Product half-life and C flows'!P44/100)</f>
        <v>9.109452534970508</v>
      </c>
      <c r="T264" s="89">
        <f t="shared" si="60"/>
        <v>48.738798951984563</v>
      </c>
      <c r="U264" s="18"/>
      <c r="V264">
        <f t="shared" si="36"/>
        <v>106</v>
      </c>
      <c r="W264" s="3">
        <f t="shared" si="49"/>
        <v>40.178959471981166</v>
      </c>
      <c r="X264" s="113">
        <f t="shared" si="37"/>
        <v>252.88617956715063</v>
      </c>
      <c r="Y264" s="98">
        <f t="shared" si="61"/>
        <v>8.4772135607778516</v>
      </c>
      <c r="Z264" s="98">
        <f t="shared" si="62"/>
        <v>72.953311317543225</v>
      </c>
      <c r="AA264" s="98">
        <f t="shared" si="63"/>
        <v>103.22095435554439</v>
      </c>
      <c r="AB264" s="98">
        <f t="shared" si="64"/>
        <v>55.051175656290326</v>
      </c>
      <c r="AC264" s="98">
        <f t="shared" si="65"/>
        <v>75.085250179301184</v>
      </c>
      <c r="AD264" s="98">
        <f t="shared" si="66"/>
        <v>64.697748946901811</v>
      </c>
      <c r="AE264" s="98">
        <f t="shared" si="67"/>
        <v>32.316557915535356</v>
      </c>
      <c r="AF264" s="98">
        <f t="shared" si="68"/>
        <v>73.587516173603021</v>
      </c>
      <c r="AG264" s="3">
        <f t="shared" si="69"/>
        <v>403.32499837111629</v>
      </c>
    </row>
    <row r="265" spans="1:33" ht="14">
      <c r="A265">
        <f t="shared" si="70"/>
        <v>107</v>
      </c>
      <c r="B265" s="20">
        <f t="shared" si="70"/>
        <v>187</v>
      </c>
      <c r="C265" s="27">
        <f t="shared" si="35"/>
        <v>252.97109690524462</v>
      </c>
      <c r="D265" s="83">
        <f>C$158*(0.4*D$14)*('Product half-life and C flows'!B126/100)</f>
        <v>0.47144927851995927</v>
      </c>
      <c r="E265" s="85"/>
      <c r="F265" s="85">
        <f t="shared" si="55"/>
        <v>51.916955458718519</v>
      </c>
      <c r="G265" s="85">
        <f t="shared" si="56"/>
        <v>27.689042911316537</v>
      </c>
      <c r="H265" s="83">
        <f>C$158*(0.6*C$15)*('Product half-life and C flows'!L126/100)</f>
        <v>16.648516155961079</v>
      </c>
      <c r="I265" s="85">
        <f>C$158*0.6*('Product half-life and C flows'!N126/100)</f>
        <v>46.633081789896657</v>
      </c>
      <c r="J265" s="85">
        <f>C$158*0.6*('Product half-life and C flows'!P126/100)</f>
        <v>23.293247647301023</v>
      </c>
      <c r="K265" s="85">
        <f t="shared" si="57"/>
        <v>24.848717221618454</v>
      </c>
      <c r="L265" s="3"/>
      <c r="M265" s="90">
        <f>E$238*(0.4*M$41)*('Product half-life and C flows'!B45/100)</f>
        <v>7.7169992678897161</v>
      </c>
      <c r="N265" s="90">
        <f t="shared" si="53"/>
        <v>77.323924746512787</v>
      </c>
      <c r="O265" s="89">
        <f t="shared" si="58"/>
        <v>51.303998896825874</v>
      </c>
      <c r="P265" s="89">
        <f t="shared" si="59"/>
        <v>27.362132744973792</v>
      </c>
      <c r="Q265" s="91">
        <f>E$238*(0.6*Q$42)*('Product half-life and C flows'!L45/100)</f>
        <v>57.289037423369464</v>
      </c>
      <c r="R265" s="91">
        <f>E$238*0.6*('Product half-life and C flows'!N45/100)</f>
        <v>18.83056335471888</v>
      </c>
      <c r="S265" s="91">
        <f>E$238*0.6*('Product half-life and C flows'!P45/100)</f>
        <v>9.4058758015578814</v>
      </c>
      <c r="T265" s="89">
        <f t="shared" si="60"/>
        <v>48.738798951984563</v>
      </c>
      <c r="U265" s="18"/>
      <c r="V265">
        <f t="shared" si="36"/>
        <v>107</v>
      </c>
      <c r="W265" s="3">
        <f t="shared" si="49"/>
        <v>40.179067858643826</v>
      </c>
      <c r="X265" s="113">
        <f t="shared" si="37"/>
        <v>252.97109690524462</v>
      </c>
      <c r="Y265" s="98">
        <f t="shared" si="61"/>
        <v>8.1884485464096759</v>
      </c>
      <c r="Z265" s="98">
        <f t="shared" si="62"/>
        <v>77.323924746512787</v>
      </c>
      <c r="AA265" s="98">
        <f t="shared" si="63"/>
        <v>103.22095435554439</v>
      </c>
      <c r="AB265" s="98">
        <f t="shared" si="64"/>
        <v>55.051175656290326</v>
      </c>
      <c r="AC265" s="98">
        <f t="shared" si="65"/>
        <v>73.93755357933054</v>
      </c>
      <c r="AD265" s="98">
        <f t="shared" si="66"/>
        <v>65.463645144615541</v>
      </c>
      <c r="AE265" s="98">
        <f t="shared" si="67"/>
        <v>32.699123448858906</v>
      </c>
      <c r="AF265" s="98">
        <f t="shared" si="68"/>
        <v>73.587516173603021</v>
      </c>
      <c r="AG265" s="3">
        <f t="shared" si="69"/>
        <v>407.69637693115254</v>
      </c>
    </row>
    <row r="266" spans="1:33" ht="14">
      <c r="A266">
        <f t="shared" si="70"/>
        <v>108</v>
      </c>
      <c r="B266" s="20">
        <f t="shared" si="70"/>
        <v>188</v>
      </c>
      <c r="C266" s="27">
        <f t="shared" si="35"/>
        <v>253.05352272998161</v>
      </c>
      <c r="D266" s="83">
        <f>C$158*(0.4*D$14)*('Product half-life and C flows'!B127/100)</f>
        <v>0.4553899853678362</v>
      </c>
      <c r="E266" s="85"/>
      <c r="F266" s="85">
        <f t="shared" si="55"/>
        <v>51.916955458718519</v>
      </c>
      <c r="G266" s="85">
        <f t="shared" si="56"/>
        <v>27.689042911316537</v>
      </c>
      <c r="H266" s="83">
        <f>C$158*(0.6*C$15)*('Product half-life and C flows'!L127/100)</f>
        <v>16.394039473242099</v>
      </c>
      <c r="I266" s="85">
        <f>C$158*0.6*('Product half-life and C flows'!N127/100)</f>
        <v>46.802902562831122</v>
      </c>
      <c r="J266" s="85">
        <f>C$158*0.6*('Product half-life and C flows'!P127/100)</f>
        <v>23.378073208207351</v>
      </c>
      <c r="K266" s="85">
        <f t="shared" si="57"/>
        <v>24.848717221618454</v>
      </c>
      <c r="L266" s="3"/>
      <c r="M266" s="90">
        <f>E$238*(0.4*M$41)*('Product half-life and C flows'!B46/100)</f>
        <v>7.4541299431411137</v>
      </c>
      <c r="N266" s="90">
        <f t="shared" si="53"/>
        <v>81.640178702812037</v>
      </c>
      <c r="O266" s="89">
        <f t="shared" si="58"/>
        <v>51.303998896825874</v>
      </c>
      <c r="P266" s="89">
        <f t="shared" si="59"/>
        <v>27.362132744973792</v>
      </c>
      <c r="Q266" s="91">
        <f>E$238*(0.6*Q$42)*('Product half-life and C flows'!L46/100)</f>
        <v>56.413360332204633</v>
      </c>
      <c r="R266" s="91">
        <f>E$238*0.6*('Product half-life and C flows'!N46/100)</f>
        <v>19.414931866889543</v>
      </c>
      <c r="S266" s="91">
        <f>E$238*0.6*('Product half-life and C flows'!P46/100)</f>
        <v>9.6977681652794914</v>
      </c>
      <c r="T266" s="89">
        <f t="shared" si="60"/>
        <v>48.738798951984563</v>
      </c>
      <c r="U266" s="18"/>
      <c r="V266">
        <f t="shared" si="36"/>
        <v>108</v>
      </c>
      <c r="W266" s="3">
        <f t="shared" si="49"/>
        <v>40.179164955281564</v>
      </c>
      <c r="X266" s="113">
        <f t="shared" si="37"/>
        <v>253.05352272998161</v>
      </c>
      <c r="Y266" s="98">
        <f t="shared" si="61"/>
        <v>7.9095199285089501</v>
      </c>
      <c r="Z266" s="98">
        <f t="shared" si="62"/>
        <v>81.640178702812037</v>
      </c>
      <c r="AA266" s="98">
        <f t="shared" si="63"/>
        <v>103.22095435554439</v>
      </c>
      <c r="AB266" s="98">
        <f t="shared" si="64"/>
        <v>55.051175656290326</v>
      </c>
      <c r="AC266" s="98">
        <f t="shared" si="65"/>
        <v>72.807399805446735</v>
      </c>
      <c r="AD266" s="98">
        <f t="shared" si="66"/>
        <v>66.217834429720668</v>
      </c>
      <c r="AE266" s="98">
        <f t="shared" si="67"/>
        <v>33.075841373486838</v>
      </c>
      <c r="AF266" s="98">
        <f t="shared" si="68"/>
        <v>73.587516173603021</v>
      </c>
      <c r="AG266" s="3">
        <f t="shared" si="69"/>
        <v>412.01338432330101</v>
      </c>
    </row>
    <row r="267" spans="1:33" ht="14">
      <c r="A267">
        <f t="shared" si="70"/>
        <v>109</v>
      </c>
      <c r="B267" s="20">
        <f t="shared" si="70"/>
        <v>189</v>
      </c>
      <c r="C267" s="27">
        <f t="shared" si="35"/>
        <v>253.13352962024038</v>
      </c>
      <c r="D267" s="83">
        <f>C$158*(0.4*D$14)*('Product half-life and C flows'!B128/100)</f>
        <v>0.43987773069534686</v>
      </c>
      <c r="E267" s="85"/>
      <c r="F267" s="85">
        <f t="shared" si="55"/>
        <v>51.916955458718519</v>
      </c>
      <c r="G267" s="85">
        <f t="shared" si="56"/>
        <v>27.689042911316537</v>
      </c>
      <c r="H267" s="83">
        <f>C$158*(0.6*C$15)*('Product half-life and C flows'!L128/100)</f>
        <v>16.143452529490911</v>
      </c>
      <c r="I267" s="85">
        <f>C$158*0.6*('Product half-life and C flows'!N128/100)</f>
        <v>46.970127583294421</v>
      </c>
      <c r="J267" s="85">
        <f>C$158*0.6*('Product half-life and C flows'!P128/100)</f>
        <v>23.461602189457743</v>
      </c>
      <c r="K267" s="85">
        <f t="shared" si="57"/>
        <v>24.848717221618454</v>
      </c>
      <c r="L267" s="3"/>
      <c r="M267" s="90">
        <f>E$238*(0.4*M$41)*('Product half-life and C flows'!B47/100)</f>
        <v>7.200214912606496</v>
      </c>
      <c r="N267" s="90">
        <f t="shared" si="53"/>
        <v>85.892241007417155</v>
      </c>
      <c r="O267" s="89">
        <f t="shared" si="58"/>
        <v>51.303998896825874</v>
      </c>
      <c r="P267" s="89">
        <f t="shared" si="59"/>
        <v>27.362132744973792</v>
      </c>
      <c r="Q267" s="91">
        <f>E$238*(0.6*Q$42)*('Product half-life and C flows'!L47/100)</f>
        <v>55.551068181727935</v>
      </c>
      <c r="R267" s="91">
        <f>E$238*0.6*('Product half-life and C flows'!N47/100)</f>
        <v>19.99036816197432</v>
      </c>
      <c r="S267" s="91">
        <f>E$238*0.6*('Product half-life and C flows'!P47/100)</f>
        <v>9.9851988821050544</v>
      </c>
      <c r="T267" s="89">
        <f t="shared" si="60"/>
        <v>48.738798951984563</v>
      </c>
      <c r="U267" s="18"/>
      <c r="V267">
        <f t="shared" si="36"/>
        <v>109</v>
      </c>
      <c r="W267" s="3">
        <f t="shared" si="49"/>
        <v>40.179251937896915</v>
      </c>
      <c r="X267" s="113">
        <f t="shared" si="37"/>
        <v>253.13352962024038</v>
      </c>
      <c r="Y267" s="98">
        <f t="shared" si="61"/>
        <v>7.640092643301843</v>
      </c>
      <c r="Z267" s="98">
        <f t="shared" si="62"/>
        <v>85.892241007417155</v>
      </c>
      <c r="AA267" s="98">
        <f t="shared" si="63"/>
        <v>103.22095435554439</v>
      </c>
      <c r="AB267" s="98">
        <f t="shared" si="64"/>
        <v>55.051175656290326</v>
      </c>
      <c r="AC267" s="98">
        <f t="shared" si="65"/>
        <v>71.694520711218843</v>
      </c>
      <c r="AD267" s="98">
        <f t="shared" si="66"/>
        <v>66.960495745268744</v>
      </c>
      <c r="AE267" s="98">
        <f t="shared" si="67"/>
        <v>33.446801071562795</v>
      </c>
      <c r="AF267" s="98">
        <f t="shared" si="68"/>
        <v>73.587516173603021</v>
      </c>
      <c r="AG267" s="3">
        <f t="shared" si="69"/>
        <v>416.26618854730231</v>
      </c>
    </row>
    <row r="268" spans="1:33" ht="14">
      <c r="A268">
        <f t="shared" si="70"/>
        <v>110</v>
      </c>
      <c r="B268" s="20">
        <f t="shared" si="70"/>
        <v>190</v>
      </c>
      <c r="C268" s="27">
        <f t="shared" si="35"/>
        <v>253.21118807123344</v>
      </c>
      <c r="D268" s="83">
        <f>C$158*(0.4*D$14)*('Product half-life and C flows'!B129/100)</f>
        <v>0.42489388036365516</v>
      </c>
      <c r="E268" s="85"/>
      <c r="F268" s="85">
        <f t="shared" si="55"/>
        <v>51.916955458718519</v>
      </c>
      <c r="G268" s="85">
        <f t="shared" si="56"/>
        <v>27.689042911316537</v>
      </c>
      <c r="H268" s="83">
        <f>C$158*(0.6*C$15)*('Product half-life and C flows'!L129/100)</f>
        <v>15.896695869086356</v>
      </c>
      <c r="I268" s="85">
        <f>C$158*0.6*('Product half-life and C flows'!N129/100)</f>
        <v>47.134796528004401</v>
      </c>
      <c r="J268" s="85">
        <f>C$158*0.6*('Product half-life and C flows'!P129/100)</f>
        <v>23.543854409592598</v>
      </c>
      <c r="K268" s="85">
        <f t="shared" si="57"/>
        <v>24.848717221618454</v>
      </c>
      <c r="L268" s="3"/>
      <c r="M268" s="90">
        <f>E$238*(0.4*M$41)*('Product half-life and C flows'!B48/100)</f>
        <v>6.9549491601530473</v>
      </c>
      <c r="N268" s="90">
        <f t="shared" si="53"/>
        <v>90.071580847281012</v>
      </c>
      <c r="O268" s="89">
        <f t="shared" si="58"/>
        <v>51.303998896825874</v>
      </c>
      <c r="P268" s="89">
        <f t="shared" si="59"/>
        <v>27.362132744973792</v>
      </c>
      <c r="Q268" s="91">
        <f>E$238*(0.6*Q$42)*('Product half-life and C flows'!L48/100)</f>
        <v>54.701956379813964</v>
      </c>
      <c r="R268" s="91">
        <f>E$238*0.6*('Product half-life and C flows'!N48/100)</f>
        <v>20.557008771118252</v>
      </c>
      <c r="S268" s="91">
        <f>E$238*0.6*('Product half-life and C flows'!P48/100)</f>
        <v>10.268236149409715</v>
      </c>
      <c r="T268" s="89">
        <f t="shared" si="60"/>
        <v>48.738798951984563</v>
      </c>
      <c r="U268" s="18"/>
      <c r="V268">
        <f t="shared" si="36"/>
        <v>110</v>
      </c>
      <c r="W268" s="3">
        <f t="shared" si="49"/>
        <v>40.179329859999513</v>
      </c>
      <c r="X268" s="113">
        <f t="shared" si="37"/>
        <v>253.21118807123344</v>
      </c>
      <c r="Y268" s="98">
        <f t="shared" si="61"/>
        <v>7.3798430405167021</v>
      </c>
      <c r="Z268" s="98">
        <f t="shared" si="62"/>
        <v>90.071580847281012</v>
      </c>
      <c r="AA268" s="98">
        <f t="shared" si="63"/>
        <v>103.22095435554439</v>
      </c>
      <c r="AB268" s="98">
        <f t="shared" si="64"/>
        <v>55.051175656290326</v>
      </c>
      <c r="AC268" s="98">
        <f t="shared" si="65"/>
        <v>70.598652248900322</v>
      </c>
      <c r="AD268" s="98">
        <f t="shared" si="66"/>
        <v>67.691805299122649</v>
      </c>
      <c r="AE268" s="98">
        <f t="shared" si="67"/>
        <v>33.812090559002314</v>
      </c>
      <c r="AF268" s="98">
        <f t="shared" si="68"/>
        <v>73.587516173603021</v>
      </c>
      <c r="AG268" s="3">
        <f t="shared" si="69"/>
        <v>420.44625896614093</v>
      </c>
    </row>
    <row r="269" spans="1:33" ht="14">
      <c r="A269">
        <f t="shared" si="70"/>
        <v>111</v>
      </c>
      <c r="B269" s="20">
        <f t="shared" si="70"/>
        <v>191</v>
      </c>
      <c r="C269" s="27">
        <f t="shared" si="35"/>
        <v>253.28656655252919</v>
      </c>
      <c r="D269" s="83">
        <f>C$158*(0.4*D$14)*('Product half-life and C flows'!B130/100)</f>
        <v>0.41042043498110176</v>
      </c>
      <c r="E269" s="85"/>
      <c r="F269" s="85">
        <f t="shared" si="55"/>
        <v>51.916955458718519</v>
      </c>
      <c r="G269" s="85">
        <f t="shared" si="56"/>
        <v>27.689042911316537</v>
      </c>
      <c r="H269" s="83">
        <f>C$158*(0.6*C$15)*('Product half-life and C flows'!L130/100)</f>
        <v>15.653710945201167</v>
      </c>
      <c r="I269" s="85">
        <f>C$158*0.6*('Product half-life and C flows'!N130/100)</f>
        <v>47.296948467210449</v>
      </c>
      <c r="J269" s="85">
        <f>C$158*0.6*('Product half-life and C flows'!P130/100)</f>
        <v>23.624849384220997</v>
      </c>
      <c r="K269" s="85">
        <f t="shared" si="57"/>
        <v>24.848717221618454</v>
      </c>
      <c r="L269" s="3"/>
      <c r="M269" s="90">
        <f>E$238*(0.4*M$41)*('Product half-life and C flows'!B49/100)</f>
        <v>6.7180380596171707</v>
      </c>
      <c r="N269" s="90">
        <f t="shared" si="53"/>
        <v>94.170878092914066</v>
      </c>
      <c r="O269" s="89">
        <f t="shared" si="58"/>
        <v>51.303998896825874</v>
      </c>
      <c r="P269" s="89">
        <f t="shared" si="59"/>
        <v>27.362132744973792</v>
      </c>
      <c r="Q269" s="91">
        <f>E$238*(0.6*Q$42)*('Product half-life and C flows'!L49/100)</f>
        <v>53.865823461578543</v>
      </c>
      <c r="R269" s="91">
        <f>E$238*0.6*('Product half-life and C flows'!N49/100)</f>
        <v>21.114988138554022</v>
      </c>
      <c r="S269" s="91">
        <f>E$238*0.6*('Product half-life and C flows'!P49/100)</f>
        <v>10.546947122154853</v>
      </c>
      <c r="T269" s="89">
        <f t="shared" si="60"/>
        <v>48.738798951984563</v>
      </c>
      <c r="U269" s="18"/>
      <c r="V269">
        <f t="shared" si="36"/>
        <v>111</v>
      </c>
      <c r="W269" s="3">
        <f t="shared" si="49"/>
        <v>40.179399665364478</v>
      </c>
      <c r="X269" s="113">
        <f t="shared" si="37"/>
        <v>253.28656655252919</v>
      </c>
      <c r="Y269" s="98">
        <f t="shared" si="61"/>
        <v>7.1284584945982727</v>
      </c>
      <c r="Z269" s="98">
        <f t="shared" si="62"/>
        <v>94.170878092914066</v>
      </c>
      <c r="AA269" s="98">
        <f t="shared" si="63"/>
        <v>103.22095435554439</v>
      </c>
      <c r="AB269" s="98">
        <f t="shared" si="64"/>
        <v>55.051175656290326</v>
      </c>
      <c r="AC269" s="98">
        <f t="shared" si="65"/>
        <v>69.519534406779712</v>
      </c>
      <c r="AD269" s="98">
        <f t="shared" si="66"/>
        <v>68.411936605764467</v>
      </c>
      <c r="AE269" s="98">
        <f t="shared" si="67"/>
        <v>34.171796506375848</v>
      </c>
      <c r="AF269" s="98">
        <f t="shared" si="68"/>
        <v>73.587516173603021</v>
      </c>
      <c r="AG269" s="3">
        <f t="shared" si="69"/>
        <v>424.54627562366881</v>
      </c>
    </row>
    <row r="270" spans="1:33" ht="14">
      <c r="A270">
        <f t="shared" si="70"/>
        <v>112</v>
      </c>
      <c r="B270" s="20">
        <f t="shared" si="70"/>
        <v>192</v>
      </c>
      <c r="C270" s="27">
        <f t="shared" ref="C270:C318" si="71">B$8*(1-EXP(-B$9*$B270))^3</f>
        <v>253.35973156456512</v>
      </c>
      <c r="D270" s="83">
        <f>C$158*(0.4*D$14)*('Product half-life and C flows'!B131/100)</f>
        <v>0.3964400082813837</v>
      </c>
      <c r="E270" s="85"/>
      <c r="F270" s="85">
        <f t="shared" si="55"/>
        <v>51.916955458718519</v>
      </c>
      <c r="G270" s="85">
        <f t="shared" si="56"/>
        <v>27.689042911316537</v>
      </c>
      <c r="H270" s="83">
        <f>C$158*(0.6*C$15)*('Product half-life and C flows'!L131/100)</f>
        <v>15.414440105910774</v>
      </c>
      <c r="I270" s="85">
        <f>C$158*0.6*('Product half-life and C flows'!N131/100)</f>
        <v>47.45662187396357</v>
      </c>
      <c r="J270" s="85">
        <f>C$158*0.6*('Product half-life and C flows'!P131/100)</f>
        <v>23.704606330651128</v>
      </c>
      <c r="K270" s="85">
        <f t="shared" si="57"/>
        <v>24.848717221618454</v>
      </c>
      <c r="L270" s="3"/>
      <c r="M270" s="90">
        <f>E$238*(0.4*M$41)*('Product half-life and C flows'!B50/100)</f>
        <v>6.4891970208840029</v>
      </c>
      <c r="N270" s="90">
        <f t="shared" si="53"/>
        <v>98.183932525184531</v>
      </c>
      <c r="O270" s="89">
        <f t="shared" si="58"/>
        <v>51.303998896825874</v>
      </c>
      <c r="P270" s="89">
        <f t="shared" si="59"/>
        <v>27.362132744973792</v>
      </c>
      <c r="Q270" s="91">
        <f>E$238*(0.6*Q$42)*('Product half-life and C flows'!L50/100)</f>
        <v>53.042471041578004</v>
      </c>
      <c r="R270" s="91">
        <f>E$238*0.6*('Product half-life and C flows'!N50/100)</f>
        <v>21.664438653501044</v>
      </c>
      <c r="S270" s="91">
        <f>E$238*0.6*('Product half-life and C flows'!P50/100)</f>
        <v>10.821397928821698</v>
      </c>
      <c r="T270" s="89">
        <f t="shared" si="60"/>
        <v>48.738798951984563</v>
      </c>
      <c r="U270" s="18"/>
      <c r="V270">
        <f t="shared" ref="V270:V318" si="72">A270</f>
        <v>112</v>
      </c>
      <c r="W270" s="3">
        <f t="shared" si="49"/>
        <v>40.179462199461902</v>
      </c>
      <c r="X270" s="113">
        <f t="shared" ref="X270:X318" si="73">C270</f>
        <v>253.35973156456512</v>
      </c>
      <c r="Y270" s="98">
        <f t="shared" si="61"/>
        <v>6.8856370291653866</v>
      </c>
      <c r="Z270" s="98">
        <f t="shared" si="62"/>
        <v>98.183932525184531</v>
      </c>
      <c r="AA270" s="98">
        <f t="shared" si="63"/>
        <v>103.22095435554439</v>
      </c>
      <c r="AB270" s="98">
        <f t="shared" si="64"/>
        <v>55.051175656290326</v>
      </c>
      <c r="AC270" s="98">
        <f t="shared" si="65"/>
        <v>68.456911147488782</v>
      </c>
      <c r="AD270" s="98">
        <f t="shared" si="66"/>
        <v>69.121060527464607</v>
      </c>
      <c r="AE270" s="98">
        <f t="shared" si="67"/>
        <v>34.526004259472828</v>
      </c>
      <c r="AF270" s="98">
        <f t="shared" si="68"/>
        <v>73.587516173603021</v>
      </c>
      <c r="AG270" s="3">
        <f t="shared" si="69"/>
        <v>428.56003847144547</v>
      </c>
    </row>
    <row r="271" spans="1:33" ht="14">
      <c r="A271">
        <f t="shared" si="70"/>
        <v>113</v>
      </c>
      <c r="B271" s="20">
        <f t="shared" si="70"/>
        <v>193</v>
      </c>
      <c r="C271" s="27">
        <f t="shared" si="71"/>
        <v>253.43074769368454</v>
      </c>
      <c r="D271" s="83">
        <f>C$158*(0.4*D$14)*('Product half-life and C flows'!B132/100)</f>
        <v>0.38293580623825496</v>
      </c>
      <c r="E271" s="85"/>
      <c r="F271" s="85">
        <f t="shared" si="55"/>
        <v>51.916955458718519</v>
      </c>
      <c r="G271" s="85">
        <f t="shared" si="56"/>
        <v>27.689042911316537</v>
      </c>
      <c r="H271" s="83">
        <f>C$158*(0.6*C$15)*('Product half-life and C flows'!L132/100)</f>
        <v>15.178826580514512</v>
      </c>
      <c r="I271" s="85">
        <f>C$158*0.6*('Product half-life and C flows'!N132/100)</f>
        <v>47.613854633244678</v>
      </c>
      <c r="J271" s="85">
        <f>C$158*0.6*('Product half-life and C flows'!P132/100)</f>
        <v>23.78314417244988</v>
      </c>
      <c r="K271" s="85">
        <f t="shared" si="57"/>
        <v>24.848717221618454</v>
      </c>
      <c r="L271" s="3"/>
      <c r="M271" s="90">
        <f>E$238*(0.4*M$41)*('Product half-life and C flows'!B51/100)</f>
        <v>6.2681511480227385</v>
      </c>
      <c r="N271" s="90">
        <f t="shared" ref="N271:N302" si="74">C$8*(1-EXP(-C$9*$B110))^3</f>
        <v>102.1055743946893</v>
      </c>
      <c r="O271" s="89">
        <f t="shared" si="58"/>
        <v>51.303998896825874</v>
      </c>
      <c r="P271" s="89">
        <f t="shared" si="59"/>
        <v>27.362132744973792</v>
      </c>
      <c r="Q271" s="91">
        <f>E$238*(0.6*Q$42)*('Product half-life and C flows'!L51/100)</f>
        <v>52.231703766739216</v>
      </c>
      <c r="R271" s="91">
        <f>E$238*0.6*('Product half-life and C flows'!N51/100)</f>
        <v>22.205490681576801</v>
      </c>
      <c r="S271" s="91">
        <f>E$238*0.6*('Product half-life and C flows'!P51/100)</f>
        <v>11.091653687101298</v>
      </c>
      <c r="T271" s="89">
        <f t="shared" si="60"/>
        <v>48.738798951984563</v>
      </c>
      <c r="U271" s="18"/>
      <c r="V271">
        <f t="shared" si="72"/>
        <v>113</v>
      </c>
      <c r="W271" s="3">
        <f t="shared" si="49"/>
        <v>40.179518219696078</v>
      </c>
      <c r="X271" s="113">
        <f t="shared" si="73"/>
        <v>253.43074769368454</v>
      </c>
      <c r="Y271" s="98">
        <f t="shared" si="61"/>
        <v>6.6510869542609932</v>
      </c>
      <c r="Z271" s="98">
        <f t="shared" si="62"/>
        <v>102.1055743946893</v>
      </c>
      <c r="AA271" s="98">
        <f t="shared" si="63"/>
        <v>103.22095435554439</v>
      </c>
      <c r="AB271" s="98">
        <f t="shared" si="64"/>
        <v>55.051175656290326</v>
      </c>
      <c r="AC271" s="98">
        <f t="shared" si="65"/>
        <v>67.410530347253726</v>
      </c>
      <c r="AD271" s="98">
        <f t="shared" si="66"/>
        <v>69.819345314821476</v>
      </c>
      <c r="AE271" s="98">
        <f t="shared" si="67"/>
        <v>34.87479785955118</v>
      </c>
      <c r="AF271" s="98">
        <f t="shared" si="68"/>
        <v>73.587516173603021</v>
      </c>
      <c r="AG271" s="3">
        <f t="shared" si="69"/>
        <v>432.48237792815036</v>
      </c>
    </row>
    <row r="272" spans="1:33" ht="14">
      <c r="A272">
        <f t="shared" ref="A272:B287" si="75">A271+1</f>
        <v>114</v>
      </c>
      <c r="B272" s="20">
        <f t="shared" si="75"/>
        <v>194</v>
      </c>
      <c r="C272" s="27">
        <f t="shared" si="71"/>
        <v>253.49967766573064</v>
      </c>
      <c r="D272" s="83">
        <f>C$158*(0.4*D$14)*('Product half-life and C flows'!B133/100)</f>
        <v>0.36989160689165601</v>
      </c>
      <c r="E272" s="85"/>
      <c r="F272" s="85">
        <f t="shared" si="55"/>
        <v>51.916955458718519</v>
      </c>
      <c r="G272" s="85">
        <f t="shared" si="56"/>
        <v>27.689042911316537</v>
      </c>
      <c r="H272" s="83">
        <f>C$158*(0.6*C$15)*('Product half-life and C flows'!L133/100)</f>
        <v>14.946814466065927</v>
      </c>
      <c r="I272" s="85">
        <f>C$158*0.6*('Product half-life and C flows'!N133/100)</f>
        <v>47.768684050953368</v>
      </c>
      <c r="J272" s="85">
        <f>C$158*0.6*('Product half-life and C flows'!P133/100)</f>
        <v>23.860481543932742</v>
      </c>
      <c r="K272" s="85">
        <f t="shared" si="57"/>
        <v>24.848717221618454</v>
      </c>
      <c r="L272" s="3"/>
      <c r="M272" s="90">
        <f>E$238*(0.4*M$41)*('Product half-life and C flows'!B52/100)</f>
        <v>6.0546349090671399</v>
      </c>
      <c r="N272" s="90">
        <f t="shared" si="74"/>
        <v>105.93157739478167</v>
      </c>
      <c r="O272" s="89">
        <f t="shared" si="58"/>
        <v>51.303998896825874</v>
      </c>
      <c r="P272" s="89">
        <f t="shared" si="59"/>
        <v>27.362132744973792</v>
      </c>
      <c r="Q272" s="91">
        <f>E$238*(0.6*Q$42)*('Product half-life and C flows'!L52/100)</f>
        <v>51.433329270009004</v>
      </c>
      <c r="R272" s="91">
        <f>E$238*0.6*('Product half-life and C flows'!N52/100)</f>
        <v>22.738272595728091</v>
      </c>
      <c r="S272" s="91">
        <f>E$238*0.6*('Product half-life and C flows'!P52/100)</f>
        <v>11.3577785193447</v>
      </c>
      <c r="T272" s="89">
        <f t="shared" si="60"/>
        <v>48.738798951984563</v>
      </c>
      <c r="U272" s="18"/>
      <c r="V272">
        <f t="shared" si="72"/>
        <v>114</v>
      </c>
      <c r="W272" s="3">
        <f t="shared" si="49"/>
        <v>40.17956840457834</v>
      </c>
      <c r="X272" s="113">
        <f t="shared" si="73"/>
        <v>253.49967766573064</v>
      </c>
      <c r="Y272" s="98">
        <f t="shared" si="61"/>
        <v>6.4245265159587959</v>
      </c>
      <c r="Z272" s="98">
        <f t="shared" si="62"/>
        <v>105.93157739478167</v>
      </c>
      <c r="AA272" s="98">
        <f t="shared" si="63"/>
        <v>103.22095435554439</v>
      </c>
      <c r="AB272" s="98">
        <f t="shared" si="64"/>
        <v>55.051175656290326</v>
      </c>
      <c r="AC272" s="98">
        <f t="shared" si="65"/>
        <v>66.380143736074928</v>
      </c>
      <c r="AD272" s="98">
        <f t="shared" si="66"/>
        <v>70.506956646681459</v>
      </c>
      <c r="AE272" s="98">
        <f t="shared" si="67"/>
        <v>35.218260063277441</v>
      </c>
      <c r="AF272" s="98">
        <f t="shared" si="68"/>
        <v>73.587516173603021</v>
      </c>
      <c r="AG272" s="3">
        <f t="shared" si="69"/>
        <v>436.30906785265023</v>
      </c>
    </row>
    <row r="273" spans="1:33" ht="14">
      <c r="A273">
        <f t="shared" si="75"/>
        <v>115</v>
      </c>
      <c r="B273" s="20">
        <f t="shared" si="75"/>
        <v>195</v>
      </c>
      <c r="C273" s="27">
        <f t="shared" si="71"/>
        <v>253.56658239822829</v>
      </c>
      <c r="D273" s="83">
        <f>C$158*(0.4*D$14)*('Product half-life and C flows'!B134/100)</f>
        <v>0.35729174086103827</v>
      </c>
      <c r="E273" s="85"/>
      <c r="F273" s="85">
        <f t="shared" si="55"/>
        <v>51.916955458718519</v>
      </c>
      <c r="G273" s="85">
        <f t="shared" si="56"/>
        <v>27.689042911316537</v>
      </c>
      <c r="H273" s="83">
        <f>C$158*(0.6*C$15)*('Product half-life and C flows'!L134/100)</f>
        <v>14.718348714108894</v>
      </c>
      <c r="I273" s="85">
        <f>C$158*0.6*('Product half-life and C flows'!N134/100)</f>
        <v>47.921146862759358</v>
      </c>
      <c r="J273" s="85">
        <f>C$158*0.6*('Product half-life and C flows'!P134/100)</f>
        <v>23.936636794585088</v>
      </c>
      <c r="K273" s="85">
        <f t="shared" si="57"/>
        <v>24.848717221618454</v>
      </c>
      <c r="L273" s="3"/>
      <c r="M273" s="90">
        <f>E$238*(0.4*M$41)*('Product half-life and C flows'!B53/100)</f>
        <v>5.8483918170445284</v>
      </c>
      <c r="N273" s="90">
        <f t="shared" si="74"/>
        <v>109.65857484893542</v>
      </c>
      <c r="O273" s="89">
        <f t="shared" si="58"/>
        <v>51.303998896825874</v>
      </c>
      <c r="P273" s="89">
        <f t="shared" si="59"/>
        <v>27.362132744973792</v>
      </c>
      <c r="Q273" s="91">
        <f>E$238*(0.6*Q$42)*('Product half-life and C flows'!L53/100)</f>
        <v>50.64715812471217</v>
      </c>
      <c r="R273" s="91">
        <f>E$238*0.6*('Product half-life and C flows'!N53/100)</f>
        <v>23.262910806689515</v>
      </c>
      <c r="S273" s="91">
        <f>E$238*0.6*('Product half-life and C flows'!P53/100)</f>
        <v>11.619835567776979</v>
      </c>
      <c r="T273" s="89">
        <f t="shared" si="60"/>
        <v>48.738798951984563</v>
      </c>
      <c r="U273" s="18"/>
      <c r="V273">
        <f t="shared" si="72"/>
        <v>115</v>
      </c>
      <c r="W273" s="3">
        <f t="shared" si="49"/>
        <v>40.179613361944433</v>
      </c>
      <c r="X273" s="113">
        <f t="shared" si="73"/>
        <v>253.56658239822829</v>
      </c>
      <c r="Y273" s="98">
        <f t="shared" si="61"/>
        <v>6.2056835579055667</v>
      </c>
      <c r="Z273" s="98">
        <f t="shared" si="62"/>
        <v>109.65857484893542</v>
      </c>
      <c r="AA273" s="98">
        <f t="shared" si="63"/>
        <v>103.22095435554439</v>
      </c>
      <c r="AB273" s="98">
        <f t="shared" si="64"/>
        <v>55.051175656290326</v>
      </c>
      <c r="AC273" s="98">
        <f t="shared" si="65"/>
        <v>65.365506838821062</v>
      </c>
      <c r="AD273" s="98">
        <f t="shared" si="66"/>
        <v>71.184057669448876</v>
      </c>
      <c r="AE273" s="98">
        <f t="shared" si="67"/>
        <v>35.556472362362065</v>
      </c>
      <c r="AF273" s="98">
        <f t="shared" si="68"/>
        <v>73.587516173603021</v>
      </c>
      <c r="AG273" s="3">
        <f t="shared" si="69"/>
        <v>440.03674173140206</v>
      </c>
    </row>
    <row r="274" spans="1:33" ht="14">
      <c r="A274">
        <f t="shared" si="75"/>
        <v>116</v>
      </c>
      <c r="B274" s="20">
        <f t="shared" si="75"/>
        <v>196</v>
      </c>
      <c r="C274" s="27">
        <f t="shared" si="71"/>
        <v>253.63152105118664</v>
      </c>
      <c r="D274" s="83">
        <f>C$158*(0.4*D$14)*('Product half-life and C flows'!B135/100)</f>
        <v>0.3451210725224787</v>
      </c>
      <c r="E274" s="85"/>
      <c r="F274" s="85">
        <f t="shared" si="55"/>
        <v>51.916955458718519</v>
      </c>
      <c r="G274" s="85">
        <f t="shared" si="56"/>
        <v>27.689042911316537</v>
      </c>
      <c r="H274" s="83">
        <f>C$158*(0.6*C$15)*('Product half-life and C flows'!L135/100)</f>
        <v>14.493375117616539</v>
      </c>
      <c r="I274" s="85">
        <f>C$158*0.6*('Product half-life and C flows'!N135/100)</f>
        <v>48.071279242818591</v>
      </c>
      <c r="J274" s="85">
        <f>C$158*0.6*('Product half-life and C flows'!P135/100)</f>
        <v>24.011627993415871</v>
      </c>
      <c r="K274" s="85">
        <f t="shared" si="57"/>
        <v>24.848717221618454</v>
      </c>
      <c r="L274" s="3"/>
      <c r="M274" s="90">
        <f>E$238*(0.4*M$41)*('Product half-life and C flows'!B54/100)</f>
        <v>5.6491741218701002</v>
      </c>
      <c r="N274" s="90">
        <f t="shared" si="74"/>
        <v>113.28397968457668</v>
      </c>
      <c r="O274" s="89">
        <f t="shared" si="58"/>
        <v>51.303998896825874</v>
      </c>
      <c r="P274" s="89">
        <f t="shared" si="59"/>
        <v>27.362132744973792</v>
      </c>
      <c r="Q274" s="91">
        <f>E$238*(0.6*Q$42)*('Product half-life and C flows'!L54/100)</f>
        <v>49.873003799607012</v>
      </c>
      <c r="R274" s="91">
        <f>E$238*0.6*('Product half-life and C flows'!N54/100)</f>
        <v>23.779529792976355</v>
      </c>
      <c r="S274" s="91">
        <f>E$238*0.6*('Product half-life and C flows'!P54/100)</f>
        <v>11.877887009478698</v>
      </c>
      <c r="T274" s="89">
        <f t="shared" si="60"/>
        <v>48.738798951984563</v>
      </c>
      <c r="U274" s="18"/>
      <c r="V274">
        <f t="shared" si="72"/>
        <v>116</v>
      </c>
      <c r="W274" s="3">
        <f t="shared" si="49"/>
        <v>40.179653636316104</v>
      </c>
      <c r="X274" s="113">
        <f t="shared" si="73"/>
        <v>253.63152105118664</v>
      </c>
      <c r="Y274" s="98">
        <f t="shared" si="61"/>
        <v>5.9942951943925786</v>
      </c>
      <c r="Z274" s="98">
        <f t="shared" si="62"/>
        <v>113.28397968457668</v>
      </c>
      <c r="AA274" s="98">
        <f t="shared" si="63"/>
        <v>103.22095435554439</v>
      </c>
      <c r="AB274" s="98">
        <f t="shared" si="64"/>
        <v>55.051175656290326</v>
      </c>
      <c r="AC274" s="98">
        <f t="shared" si="65"/>
        <v>64.366378917223557</v>
      </c>
      <c r="AD274" s="98">
        <f t="shared" si="66"/>
        <v>71.850809035794953</v>
      </c>
      <c r="AE274" s="98">
        <f t="shared" si="67"/>
        <v>35.889515002894569</v>
      </c>
      <c r="AF274" s="98">
        <f t="shared" si="68"/>
        <v>73.587516173603021</v>
      </c>
      <c r="AG274" s="3">
        <f t="shared" si="69"/>
        <v>443.66281265232453</v>
      </c>
    </row>
    <row r="275" spans="1:33" ht="14">
      <c r="A275">
        <f t="shared" si="75"/>
        <v>117</v>
      </c>
      <c r="B275" s="20">
        <f t="shared" si="75"/>
        <v>197</v>
      </c>
      <c r="C275" s="27">
        <f t="shared" si="71"/>
        <v>253.69455107655273</v>
      </c>
      <c r="D275" s="83">
        <f>C$158*(0.4*D$14)*('Product half-life and C flows'!B136/100)</f>
        <v>0.33336498182696861</v>
      </c>
      <c r="E275" s="85"/>
      <c r="F275" s="85">
        <f t="shared" si="55"/>
        <v>51.916955458718519</v>
      </c>
      <c r="G275" s="85">
        <f t="shared" si="56"/>
        <v>27.689042911316537</v>
      </c>
      <c r="H275" s="83">
        <f>C$158*(0.6*C$15)*('Product half-life and C flows'!L136/100)</f>
        <v>14.271840298129804</v>
      </c>
      <c r="I275" s="85">
        <f>C$158*0.6*('Product half-life and C flows'!N136/100)</f>
        <v>48.21911681235607</v>
      </c>
      <c r="J275" s="85">
        <f>C$158*0.6*('Product half-life and C flows'!P136/100)</f>
        <v>24.085472933244784</v>
      </c>
      <c r="K275" s="85">
        <f t="shared" si="57"/>
        <v>24.848717221618454</v>
      </c>
      <c r="L275" s="3"/>
      <c r="M275" s="90">
        <f>E$238*(0.4*M$41)*('Product half-life and C flows'!B55/100)</f>
        <v>5.456742512736442</v>
      </c>
      <c r="N275" s="90">
        <f t="shared" si="74"/>
        <v>116.8059085803754</v>
      </c>
      <c r="O275" s="89">
        <f t="shared" si="58"/>
        <v>51.303998896825874</v>
      </c>
      <c r="P275" s="89">
        <f t="shared" si="59"/>
        <v>27.362132744973792</v>
      </c>
      <c r="Q275" s="91">
        <f>E$238*(0.6*Q$42)*('Product half-life and C flows'!L55/100)</f>
        <v>49.110682614627976</v>
      </c>
      <c r="R275" s="91">
        <f>E$238*0.6*('Product half-life and C flows'!N55/100)</f>
        <v>24.288252130419036</v>
      </c>
      <c r="S275" s="91">
        <f>E$238*0.6*('Product half-life and C flows'!P55/100)</f>
        <v>12.131994071138378</v>
      </c>
      <c r="T275" s="89">
        <f t="shared" si="60"/>
        <v>48.738798951984563</v>
      </c>
      <c r="U275" s="18"/>
      <c r="V275">
        <f t="shared" si="72"/>
        <v>117</v>
      </c>
      <c r="W275" s="3">
        <f t="shared" si="49"/>
        <v>40.179689715495861</v>
      </c>
      <c r="X275" s="113">
        <f t="shared" si="73"/>
        <v>253.69455107655273</v>
      </c>
      <c r="Y275" s="98">
        <f t="shared" si="61"/>
        <v>5.7901074945634106</v>
      </c>
      <c r="Z275" s="98">
        <f t="shared" si="62"/>
        <v>116.8059085803754</v>
      </c>
      <c r="AA275" s="98">
        <f t="shared" si="63"/>
        <v>103.22095435554439</v>
      </c>
      <c r="AB275" s="98">
        <f t="shared" si="64"/>
        <v>55.051175656290326</v>
      </c>
      <c r="AC275" s="98">
        <f t="shared" si="65"/>
        <v>63.382522912757778</v>
      </c>
      <c r="AD275" s="98">
        <f t="shared" si="66"/>
        <v>72.507368942775102</v>
      </c>
      <c r="AE275" s="98">
        <f t="shared" si="67"/>
        <v>36.21746700438316</v>
      </c>
      <c r="AF275" s="98">
        <f t="shared" si="68"/>
        <v>73.587516173603021</v>
      </c>
      <c r="AG275" s="3">
        <f t="shared" si="69"/>
        <v>447.1853974521261</v>
      </c>
    </row>
    <row r="276" spans="1:33" ht="14">
      <c r="A276">
        <f t="shared" si="75"/>
        <v>118</v>
      </c>
      <c r="B276" s="20">
        <f t="shared" si="75"/>
        <v>198</v>
      </c>
      <c r="C276" s="27">
        <f t="shared" si="71"/>
        <v>253.75572826634831</v>
      </c>
      <c r="D276" s="83">
        <f>C$158*(0.4*D$14)*('Product half-life and C flows'!B137/100)</f>
        <v>0.32200934673803949</v>
      </c>
      <c r="E276" s="85"/>
      <c r="F276" s="85">
        <f t="shared" si="55"/>
        <v>51.916955458718519</v>
      </c>
      <c r="G276" s="85">
        <f t="shared" si="56"/>
        <v>27.689042911316537</v>
      </c>
      <c r="H276" s="83">
        <f>C$158*(0.6*C$15)*('Product half-life and C flows'!L137/100)</f>
        <v>14.053691693092551</v>
      </c>
      <c r="I276" s="85">
        <f>C$158*0.6*('Product half-life and C flows'!N137/100)</f>
        <v>48.364694648117606</v>
      </c>
      <c r="J276" s="85">
        <f>C$158*0.6*('Product half-life and C flows'!P137/100)</f>
        <v>24.158189134923862</v>
      </c>
      <c r="K276" s="85">
        <f t="shared" si="57"/>
        <v>24.848717221618454</v>
      </c>
      <c r="L276" s="3"/>
      <c r="M276" s="90">
        <f>E$238*(0.4*M$41)*('Product half-life and C flows'!B56/100)</f>
        <v>5.2708658306407754</v>
      </c>
      <c r="N276" s="90">
        <f t="shared" si="74"/>
        <v>120.2231105250745</v>
      </c>
      <c r="O276" s="89">
        <f t="shared" si="58"/>
        <v>51.303998896825874</v>
      </c>
      <c r="P276" s="89">
        <f t="shared" si="59"/>
        <v>27.362132744973792</v>
      </c>
      <c r="Q276" s="91">
        <f>E$238*(0.6*Q$42)*('Product half-life and C flows'!L56/100)</f>
        <v>48.360013697304652</v>
      </c>
      <c r="R276" s="91">
        <f>E$238*0.6*('Product half-life and C flows'!N56/100)</f>
        <v>24.789198521246131</v>
      </c>
      <c r="S276" s="91">
        <f>E$238*0.6*('Product half-life and C flows'!P56/100)</f>
        <v>12.382217043579484</v>
      </c>
      <c r="T276" s="89">
        <f t="shared" si="60"/>
        <v>48.738798951984563</v>
      </c>
      <c r="U276" s="18"/>
      <c r="V276">
        <f t="shared" si="72"/>
        <v>118</v>
      </c>
      <c r="W276" s="3">
        <f t="shared" si="49"/>
        <v>40.179722036475013</v>
      </c>
      <c r="X276" s="113">
        <f t="shared" si="73"/>
        <v>253.75572826634831</v>
      </c>
      <c r="Y276" s="98">
        <f t="shared" si="61"/>
        <v>5.592875177378815</v>
      </c>
      <c r="Z276" s="98">
        <f t="shared" si="62"/>
        <v>120.2231105250745</v>
      </c>
      <c r="AA276" s="98">
        <f t="shared" si="63"/>
        <v>103.22095435554439</v>
      </c>
      <c r="AB276" s="98">
        <f t="shared" si="64"/>
        <v>55.051175656290326</v>
      </c>
      <c r="AC276" s="98">
        <f t="shared" si="65"/>
        <v>62.413705390397205</v>
      </c>
      <c r="AD276" s="98">
        <f t="shared" si="66"/>
        <v>73.153893169363741</v>
      </c>
      <c r="AE276" s="98">
        <f t="shared" si="67"/>
        <v>36.540406178503346</v>
      </c>
      <c r="AF276" s="98">
        <f t="shared" si="68"/>
        <v>73.587516173603021</v>
      </c>
      <c r="AG276" s="3">
        <f t="shared" si="69"/>
        <v>450.60324527517355</v>
      </c>
    </row>
    <row r="277" spans="1:33" ht="14">
      <c r="A277">
        <f t="shared" si="75"/>
        <v>119</v>
      </c>
      <c r="B277" s="20">
        <f t="shared" si="75"/>
        <v>199</v>
      </c>
      <c r="C277" s="27">
        <f t="shared" si="71"/>
        <v>253.81510679951975</v>
      </c>
      <c r="D277" s="83">
        <f>C$158*(0.4*D$14)*('Product half-life and C flows'!B138/100)</f>
        <v>0.31104052626762968</v>
      </c>
      <c r="E277" s="85"/>
      <c r="F277" s="85">
        <f t="shared" si="55"/>
        <v>51.916955458718519</v>
      </c>
      <c r="G277" s="85">
        <f t="shared" si="56"/>
        <v>27.689042911316537</v>
      </c>
      <c r="H277" s="83">
        <f>C$158*(0.6*C$15)*('Product half-life and C flows'!L138/100)</f>
        <v>13.838877543380301</v>
      </c>
      <c r="I277" s="85">
        <f>C$158*0.6*('Product half-life and C flows'!N138/100)</f>
        <v>48.50804729069224</v>
      </c>
      <c r="J277" s="85">
        <f>C$158*0.6*('Product half-life and C flows'!P138/100)</f>
        <v>24.229793851494616</v>
      </c>
      <c r="K277" s="85">
        <f t="shared" si="57"/>
        <v>24.848717221618454</v>
      </c>
      <c r="L277" s="3"/>
      <c r="M277" s="90">
        <f>E$238*(0.4*M$41)*('Product half-life and C flows'!B57/100)</f>
        <v>5.0913207907045575</v>
      </c>
      <c r="N277" s="90">
        <f t="shared" si="74"/>
        <v>123.53489990720071</v>
      </c>
      <c r="O277" s="89">
        <f t="shared" si="58"/>
        <v>51.303998896825874</v>
      </c>
      <c r="P277" s="89">
        <f t="shared" si="59"/>
        <v>27.362132744973792</v>
      </c>
      <c r="Q277" s="91">
        <f>E$238*(0.6*Q$42)*('Product half-life and C flows'!L57/100)</f>
        <v>47.620818939847055</v>
      </c>
      <c r="R277" s="91">
        <f>E$238*0.6*('Product half-life and C flows'!N57/100)</f>
        <v>25.282487822722832</v>
      </c>
      <c r="S277" s="91">
        <f>E$238*0.6*('Product half-life and C flows'!P57/100)</f>
        <v>12.628615296065348</v>
      </c>
      <c r="T277" s="89">
        <f t="shared" si="60"/>
        <v>48.738798951984563</v>
      </c>
      <c r="U277" s="18"/>
      <c r="V277">
        <f t="shared" si="72"/>
        <v>119</v>
      </c>
      <c r="W277" s="3">
        <f t="shared" si="49"/>
        <v>40.17975099072612</v>
      </c>
      <c r="X277" s="113">
        <f t="shared" si="73"/>
        <v>253.81510679951975</v>
      </c>
      <c r="Y277" s="98">
        <f t="shared" si="61"/>
        <v>5.4023613169721871</v>
      </c>
      <c r="Z277" s="98">
        <f t="shared" si="62"/>
        <v>123.53489990720071</v>
      </c>
      <c r="AA277" s="98">
        <f t="shared" si="63"/>
        <v>103.22095435554439</v>
      </c>
      <c r="AB277" s="98">
        <f t="shared" si="64"/>
        <v>55.051175656290326</v>
      </c>
      <c r="AC277" s="98">
        <f t="shared" si="65"/>
        <v>61.459696483227354</v>
      </c>
      <c r="AD277" s="98">
        <f t="shared" si="66"/>
        <v>73.790535113415075</v>
      </c>
      <c r="AE277" s="98">
        <f t="shared" si="67"/>
        <v>36.858409147559968</v>
      </c>
      <c r="AF277" s="98">
        <f t="shared" si="68"/>
        <v>73.587516173603021</v>
      </c>
      <c r="AG277" s="3">
        <f t="shared" si="69"/>
        <v>453.91567066323785</v>
      </c>
    </row>
    <row r="278" spans="1:33" ht="14">
      <c r="A278">
        <f t="shared" si="75"/>
        <v>120</v>
      </c>
      <c r="B278" s="20">
        <f t="shared" si="75"/>
        <v>200</v>
      </c>
      <c r="C278" s="27">
        <f t="shared" si="71"/>
        <v>253.87273928753106</v>
      </c>
      <c r="D278" s="83">
        <f>C$158*(0.4*D$14)*('Product half-life and C flows'!B139/100)</f>
        <v>0.30044534408980622</v>
      </c>
      <c r="E278" s="85"/>
      <c r="F278" s="85">
        <f t="shared" si="55"/>
        <v>51.916955458718519</v>
      </c>
      <c r="G278" s="85">
        <f t="shared" si="56"/>
        <v>27.689042911316537</v>
      </c>
      <c r="H278" s="83">
        <f>C$158*(0.6*C$15)*('Product half-life and C flows'!L139/100)</f>
        <v>13.627346881019584</v>
      </c>
      <c r="I278" s="85">
        <f>C$158*0.6*('Product half-life and C flows'!N139/100)</f>
        <v>48.649208752707629</v>
      </c>
      <c r="J278" s="85">
        <f>C$158*0.6*('Product half-life and C flows'!P139/100)</f>
        <v>24.30030407228152</v>
      </c>
      <c r="K278" s="85">
        <f t="shared" si="57"/>
        <v>24.848717221618454</v>
      </c>
      <c r="L278" s="3"/>
      <c r="M278" s="90">
        <f>E$238*(0.4*M$41)*('Product half-life and C flows'!B58/100)</f>
        <v>4.9178917139519021</v>
      </c>
      <c r="N278" s="90">
        <f t="shared" si="74"/>
        <v>126.74109416131368</v>
      </c>
      <c r="O278" s="89">
        <f t="shared" si="58"/>
        <v>51.303998896825874</v>
      </c>
      <c r="P278" s="89">
        <f t="shared" si="59"/>
        <v>27.362132744973792</v>
      </c>
      <c r="Q278" s="91">
        <f>E$238*(0.6*Q$42)*('Product half-life and C flows'!L58/100)</f>
        <v>46.892922956886778</v>
      </c>
      <c r="R278" s="91">
        <f>E$238*0.6*('Product half-life and C flows'!N58/100)</f>
        <v>25.76823707535166</v>
      </c>
      <c r="S278" s="91">
        <f>E$238*0.6*('Product half-life and C flows'!P58/100)</f>
        <v>12.871247290385442</v>
      </c>
      <c r="T278" s="89">
        <f t="shared" si="60"/>
        <v>48.738798951984563</v>
      </c>
      <c r="U278" s="18"/>
      <c r="V278">
        <f t="shared" si="72"/>
        <v>120</v>
      </c>
      <c r="W278" s="3">
        <f t="shared" si="49"/>
        <v>40.179776928944456</v>
      </c>
      <c r="X278" s="113">
        <f t="shared" si="73"/>
        <v>253.87273928753106</v>
      </c>
      <c r="Y278" s="98">
        <f t="shared" si="61"/>
        <v>5.2183370580417083</v>
      </c>
      <c r="Z278" s="98">
        <f t="shared" si="62"/>
        <v>126.74109416131368</v>
      </c>
      <c r="AA278" s="98">
        <f t="shared" si="63"/>
        <v>103.22095435554439</v>
      </c>
      <c r="AB278" s="98">
        <f t="shared" si="64"/>
        <v>55.051175656290326</v>
      </c>
      <c r="AC278" s="98">
        <f t="shared" si="65"/>
        <v>60.520269837906362</v>
      </c>
      <c r="AD278" s="98">
        <f t="shared" si="66"/>
        <v>74.417445828059286</v>
      </c>
      <c r="AE278" s="98">
        <f t="shared" si="67"/>
        <v>37.17155136266696</v>
      </c>
      <c r="AF278" s="98">
        <f t="shared" si="68"/>
        <v>73.587516173603021</v>
      </c>
      <c r="AG278" s="3">
        <f t="shared" si="69"/>
        <v>457.12249120178097</v>
      </c>
    </row>
    <row r="279" spans="1:33" ht="14">
      <c r="A279">
        <f t="shared" si="75"/>
        <v>121</v>
      </c>
      <c r="B279" s="20">
        <f t="shared" si="75"/>
        <v>201</v>
      </c>
      <c r="C279" s="27">
        <f t="shared" si="71"/>
        <v>253.92867681873059</v>
      </c>
      <c r="D279" s="83">
        <f>C$158*(0.4*D$14)*('Product half-life and C flows'!B140/100)</f>
        <v>0.29021107271266944</v>
      </c>
      <c r="E279" s="85"/>
      <c r="F279" s="85">
        <f t="shared" si="55"/>
        <v>51.916955458718519</v>
      </c>
      <c r="G279" s="85">
        <f t="shared" si="56"/>
        <v>27.689042911316537</v>
      </c>
      <c r="H279" s="83">
        <f>C$158*(0.6*C$15)*('Product half-life and C flows'!L140/100)</f>
        <v>13.41904951709499</v>
      </c>
      <c r="I279" s="85">
        <f>C$158*0.6*('Product half-life and C flows'!N140/100)</f>
        <v>48.788212526899976</v>
      </c>
      <c r="J279" s="85">
        <f>C$158*0.6*('Product half-life and C flows'!P140/100)</f>
        <v>24.369736526923052</v>
      </c>
      <c r="K279" s="85">
        <f t="shared" si="57"/>
        <v>24.848717221618454</v>
      </c>
      <c r="L279" s="3"/>
      <c r="M279" s="90">
        <f>E$238*(0.4*M$41)*('Product half-life and C flows'!B59/100)</f>
        <v>4.7503702682246169</v>
      </c>
      <c r="N279" s="90">
        <f t="shared" si="74"/>
        <v>129.84195592350235</v>
      </c>
      <c r="O279" s="89">
        <f t="shared" si="58"/>
        <v>51.303998896825874</v>
      </c>
      <c r="P279" s="89">
        <f t="shared" si="59"/>
        <v>27.362132744973792</v>
      </c>
      <c r="Q279" s="91">
        <f>E$238*(0.6*Q$42)*('Product half-life and C flows'!L59/100)</f>
        <v>46.176153043864083</v>
      </c>
      <c r="R279" s="91">
        <f>E$238*0.6*('Product half-life and C flows'!N59/100)</f>
        <v>26.24656153064214</v>
      </c>
      <c r="S279" s="91">
        <f>E$238*0.6*('Product half-life and C flows'!P59/100)</f>
        <v>13.110170594726339</v>
      </c>
      <c r="T279" s="89">
        <f t="shared" si="60"/>
        <v>48.738798951984563</v>
      </c>
      <c r="U279" s="18"/>
      <c r="V279">
        <f t="shared" si="72"/>
        <v>121</v>
      </c>
      <c r="W279" s="3">
        <f t="shared" si="49"/>
        <v>40.179800165295333</v>
      </c>
      <c r="X279" s="113">
        <f t="shared" si="73"/>
        <v>253.92867681873059</v>
      </c>
      <c r="Y279" s="98">
        <f t="shared" si="61"/>
        <v>5.0405813409372868</v>
      </c>
      <c r="Z279" s="98">
        <f t="shared" si="62"/>
        <v>129.84195592350235</v>
      </c>
      <c r="AA279" s="98">
        <f t="shared" si="63"/>
        <v>103.22095435554439</v>
      </c>
      <c r="AB279" s="98">
        <f t="shared" si="64"/>
        <v>55.051175656290326</v>
      </c>
      <c r="AC279" s="98">
        <f t="shared" si="65"/>
        <v>59.595202560959073</v>
      </c>
      <c r="AD279" s="98">
        <f t="shared" si="66"/>
        <v>75.034774057542108</v>
      </c>
      <c r="AE279" s="98">
        <f t="shared" si="67"/>
        <v>37.47990712164939</v>
      </c>
      <c r="AF279" s="98">
        <f t="shared" si="68"/>
        <v>73.587516173603021</v>
      </c>
      <c r="AG279" s="3">
        <f t="shared" si="69"/>
        <v>460.22396967548764</v>
      </c>
    </row>
    <row r="280" spans="1:33" ht="14">
      <c r="A280">
        <f t="shared" si="75"/>
        <v>122</v>
      </c>
      <c r="B280" s="20">
        <f t="shared" si="75"/>
        <v>202</v>
      </c>
      <c r="C280" s="27">
        <f t="shared" si="71"/>
        <v>253.98296900151979</v>
      </c>
      <c r="D280" s="83">
        <f>C$158*(0.4*D$14)*('Product half-life and C flows'!B141/100)</f>
        <v>0.28032541818941742</v>
      </c>
      <c r="E280" s="85"/>
      <c r="F280" s="85">
        <f t="shared" si="55"/>
        <v>51.916955458718519</v>
      </c>
      <c r="G280" s="85">
        <f t="shared" si="56"/>
        <v>27.689042911316537</v>
      </c>
      <c r="H280" s="83">
        <f>C$158*(0.6*C$15)*('Product half-life and C flows'!L141/100)</f>
        <v>13.213936029841092</v>
      </c>
      <c r="I280" s="85">
        <f>C$158*0.6*('Product half-life and C flows'!N141/100)</f>
        <v>48.925091594060731</v>
      </c>
      <c r="J280" s="85">
        <f>C$158*0.6*('Product half-life and C flows'!P141/100)</f>
        <v>24.438107689341013</v>
      </c>
      <c r="K280" s="85">
        <f t="shared" si="57"/>
        <v>24.848717221618454</v>
      </c>
      <c r="L280" s="3"/>
      <c r="M280" s="90">
        <f>E$238*(0.4*M$41)*('Product half-life and C flows'!B60/100)</f>
        <v>4.5885552179226217</v>
      </c>
      <c r="N280" s="90">
        <f t="shared" si="74"/>
        <v>132.83813959298774</v>
      </c>
      <c r="O280" s="89">
        <f t="shared" si="58"/>
        <v>51.303998896825874</v>
      </c>
      <c r="P280" s="89">
        <f t="shared" si="59"/>
        <v>27.362132744973792</v>
      </c>
      <c r="Q280" s="91">
        <f>E$238*(0.6*Q$42)*('Product half-life and C flows'!L60/100)</f>
        <v>45.470339136051116</v>
      </c>
      <c r="R280" s="91">
        <f>E$238*0.6*('Product half-life and C flows'!N60/100)</f>
        <v>26.717574678456</v>
      </c>
      <c r="S280" s="91">
        <f>E$238*0.6*('Product half-life and C flows'!P60/100)</f>
        <v>13.345441897330664</v>
      </c>
      <c r="T280" s="89">
        <f t="shared" si="60"/>
        <v>48.738798951984563</v>
      </c>
      <c r="U280" s="18"/>
      <c r="V280">
        <f t="shared" si="72"/>
        <v>122</v>
      </c>
      <c r="W280" s="3">
        <f t="shared" si="49"/>
        <v>40.179820981219216</v>
      </c>
      <c r="X280" s="113">
        <f t="shared" si="73"/>
        <v>253.98296900151979</v>
      </c>
      <c r="Y280" s="98">
        <f t="shared" si="61"/>
        <v>4.8688806361120394</v>
      </c>
      <c r="Z280" s="98">
        <f t="shared" si="62"/>
        <v>132.83813959298774</v>
      </c>
      <c r="AA280" s="98">
        <f t="shared" si="63"/>
        <v>103.22095435554439</v>
      </c>
      <c r="AB280" s="98">
        <f t="shared" si="64"/>
        <v>55.051175656290326</v>
      </c>
      <c r="AC280" s="98">
        <f t="shared" si="65"/>
        <v>58.68427516589221</v>
      </c>
      <c r="AD280" s="98">
        <f t="shared" si="66"/>
        <v>75.642666272516735</v>
      </c>
      <c r="AE280" s="98">
        <f t="shared" si="67"/>
        <v>37.783549586671676</v>
      </c>
      <c r="AF280" s="98">
        <f t="shared" si="68"/>
        <v>73.587516173603021</v>
      </c>
      <c r="AG280" s="3">
        <f t="shared" si="69"/>
        <v>463.22076062990305</v>
      </c>
    </row>
    <row r="281" spans="1:33" ht="14">
      <c r="A281">
        <f t="shared" si="75"/>
        <v>123</v>
      </c>
      <c r="B281" s="20">
        <f t="shared" si="75"/>
        <v>203</v>
      </c>
      <c r="C281" s="27">
        <f t="shared" si="71"/>
        <v>254.03566400635273</v>
      </c>
      <c r="D281" s="83">
        <f>C$158*(0.4*D$14)*('Product half-life and C flows'!B142/100)</f>
        <v>0.27077650535020792</v>
      </c>
      <c r="E281" s="85"/>
      <c r="F281" s="85">
        <f t="shared" si="55"/>
        <v>51.916955458718519</v>
      </c>
      <c r="G281" s="85">
        <f t="shared" si="56"/>
        <v>27.689042911316537</v>
      </c>
      <c r="H281" s="83">
        <f>C$158*(0.6*C$15)*('Product half-life and C flows'!L142/100)</f>
        <v>13.011957752916349</v>
      </c>
      <c r="I281" s="85">
        <f>C$158*0.6*('Product half-life and C flows'!N142/100)</f>
        <v>49.059878430861843</v>
      </c>
      <c r="J281" s="85">
        <f>C$158*0.6*('Product half-life and C flows'!P142/100)</f>
        <v>24.505433781649266</v>
      </c>
      <c r="K281" s="85">
        <f t="shared" si="57"/>
        <v>24.848717221618454</v>
      </c>
      <c r="L281" s="3"/>
      <c r="M281" s="90">
        <f>E$238*(0.4*M$41)*('Product half-life and C flows'!B61/100)</f>
        <v>4.4322521822691208</v>
      </c>
      <c r="N281" s="90">
        <f t="shared" si="74"/>
        <v>135.73064215487835</v>
      </c>
      <c r="O281" s="89">
        <f t="shared" si="58"/>
        <v>51.303998896825874</v>
      </c>
      <c r="P281" s="89">
        <f t="shared" si="59"/>
        <v>27.362132744973792</v>
      </c>
      <c r="Q281" s="91">
        <f>E$238*(0.6*Q$42)*('Product half-life and C flows'!L61/100)</f>
        <v>44.775313768201364</v>
      </c>
      <c r="R281" s="91">
        <f>E$238*0.6*('Product half-life and C flows'!N61/100)</f>
        <v>27.181388273934399</v>
      </c>
      <c r="S281" s="91">
        <f>E$238*0.6*('Product half-life and C flows'!P61/100)</f>
        <v>13.577117019947247</v>
      </c>
      <c r="T281" s="89">
        <f t="shared" si="60"/>
        <v>48.738798951984563</v>
      </c>
      <c r="U281" s="18"/>
      <c r="V281">
        <f t="shared" si="72"/>
        <v>123</v>
      </c>
      <c r="W281" s="3">
        <f t="shared" si="49"/>
        <v>40.179839628840512</v>
      </c>
      <c r="X281" s="113">
        <f t="shared" si="73"/>
        <v>254.03566400635273</v>
      </c>
      <c r="Y281" s="98">
        <f t="shared" si="61"/>
        <v>4.7030286876193284</v>
      </c>
      <c r="Z281" s="98">
        <f t="shared" si="62"/>
        <v>135.73064215487835</v>
      </c>
      <c r="AA281" s="98">
        <f t="shared" si="63"/>
        <v>103.22095435554439</v>
      </c>
      <c r="AB281" s="98">
        <f t="shared" si="64"/>
        <v>55.051175656290326</v>
      </c>
      <c r="AC281" s="98">
        <f t="shared" si="65"/>
        <v>57.787271521117717</v>
      </c>
      <c r="AD281" s="98">
        <f t="shared" si="66"/>
        <v>76.241266704796246</v>
      </c>
      <c r="AE281" s="98">
        <f t="shared" si="67"/>
        <v>38.082550801596511</v>
      </c>
      <c r="AF281" s="98">
        <f t="shared" si="68"/>
        <v>73.587516173603021</v>
      </c>
      <c r="AG281" s="3">
        <f t="shared" si="69"/>
        <v>466.11386119422355</v>
      </c>
    </row>
    <row r="282" spans="1:33" ht="14">
      <c r="A282">
        <f t="shared" si="75"/>
        <v>124</v>
      </c>
      <c r="B282" s="20">
        <f t="shared" si="75"/>
        <v>204</v>
      </c>
      <c r="C282" s="27">
        <f t="shared" si="71"/>
        <v>254.08680860659635</v>
      </c>
      <c r="D282" s="83">
        <f>C$158*(0.4*D$14)*('Product half-life and C flows'!B143/100)</f>
        <v>0.26155286353707874</v>
      </c>
      <c r="E282" s="85"/>
      <c r="F282" s="85">
        <f t="shared" si="55"/>
        <v>51.916955458718519</v>
      </c>
      <c r="G282" s="85">
        <f t="shared" si="56"/>
        <v>27.689042911316537</v>
      </c>
      <c r="H282" s="83">
        <f>C$158*(0.6*C$15)*('Product half-life and C flows'!L143/100)</f>
        <v>12.813066763856281</v>
      </c>
      <c r="I282" s="85">
        <f>C$158*0.6*('Product half-life and C flows'!N143/100)</f>
        <v>49.19260501756127</v>
      </c>
      <c r="J282" s="85">
        <f>C$158*0.6*('Product half-life and C flows'!P143/100)</f>
        <v>24.571730778002621</v>
      </c>
      <c r="K282" s="85">
        <f t="shared" si="57"/>
        <v>24.848717221618454</v>
      </c>
      <c r="L282" s="3"/>
      <c r="M282" s="90">
        <f>E$238*(0.4*M$41)*('Product half-life and C flows'!B62/100)</f>
        <v>4.2812734018101697</v>
      </c>
      <c r="N282" s="90">
        <f t="shared" si="74"/>
        <v>138.52075808879039</v>
      </c>
      <c r="O282" s="89">
        <f t="shared" si="58"/>
        <v>51.303998896825874</v>
      </c>
      <c r="P282" s="89">
        <f t="shared" si="59"/>
        <v>27.362132744973792</v>
      </c>
      <c r="Q282" s="91">
        <f>E$238*(0.6*Q$42)*('Product half-life and C flows'!L62/100)</f>
        <v>44.090912034816043</v>
      </c>
      <c r="R282" s="91">
        <f>E$238*0.6*('Product half-life and C flows'!N62/100)</f>
        <v>27.638112364013534</v>
      </c>
      <c r="S282" s="91">
        <f>E$238*0.6*('Product half-life and C flows'!P62/100)</f>
        <v>13.805250931075687</v>
      </c>
      <c r="T282" s="89">
        <f t="shared" si="60"/>
        <v>48.738798951984563</v>
      </c>
      <c r="U282" s="18"/>
      <c r="V282">
        <f t="shared" si="72"/>
        <v>124</v>
      </c>
      <c r="W282" s="3">
        <f t="shared" si="49"/>
        <v>40.179856334021103</v>
      </c>
      <c r="X282" s="113">
        <f t="shared" si="73"/>
        <v>254.08680860659635</v>
      </c>
      <c r="Y282" s="98">
        <f t="shared" si="61"/>
        <v>4.542826265347248</v>
      </c>
      <c r="Z282" s="98">
        <f t="shared" si="62"/>
        <v>138.52075808879039</v>
      </c>
      <c r="AA282" s="98">
        <f t="shared" si="63"/>
        <v>103.22095435554439</v>
      </c>
      <c r="AB282" s="98">
        <f t="shared" si="64"/>
        <v>55.051175656290326</v>
      </c>
      <c r="AC282" s="98">
        <f t="shared" si="65"/>
        <v>56.903978798672327</v>
      </c>
      <c r="AD282" s="98">
        <f t="shared" si="66"/>
        <v>76.8307173815748</v>
      </c>
      <c r="AE282" s="98">
        <f t="shared" si="67"/>
        <v>38.376981709078308</v>
      </c>
      <c r="AF282" s="98">
        <f t="shared" si="68"/>
        <v>73.587516173603021</v>
      </c>
      <c r="AG282" s="3">
        <f t="shared" si="69"/>
        <v>468.90456598995047</v>
      </c>
    </row>
    <row r="283" spans="1:33" ht="14">
      <c r="A283">
        <f t="shared" si="75"/>
        <v>125</v>
      </c>
      <c r="B283" s="20">
        <f t="shared" si="75"/>
        <v>205</v>
      </c>
      <c r="C283" s="27">
        <f t="shared" si="71"/>
        <v>254.13644821827756</v>
      </c>
      <c r="D283" s="83">
        <f>C$158*(0.4*D$14)*('Product half-life and C flows'!B144/100)</f>
        <v>0.25264341282478681</v>
      </c>
      <c r="E283" s="85"/>
      <c r="F283" s="85">
        <f t="shared" si="55"/>
        <v>51.916955458718519</v>
      </c>
      <c r="G283" s="85">
        <f t="shared" si="56"/>
        <v>27.689042911316537</v>
      </c>
      <c r="H283" s="83">
        <f>C$158*(0.6*C$15)*('Product half-life and C flows'!L144/100)</f>
        <v>12.617215872703111</v>
      </c>
      <c r="I283" s="85">
        <f>C$158*0.6*('Product half-life and C flows'!N144/100)</f>
        <v>49.323302845590817</v>
      </c>
      <c r="J283" s="85">
        <f>C$158*0.6*('Product half-life and C flows'!P144/100)</f>
        <v>24.63701440838701</v>
      </c>
      <c r="K283" s="85">
        <f t="shared" si="57"/>
        <v>24.848717221618454</v>
      </c>
      <c r="L283" s="3"/>
      <c r="M283" s="90">
        <f>E$238*(0.4*M$41)*('Product half-life and C flows'!B63/100)</f>
        <v>4.1354375128681005</v>
      </c>
      <c r="N283" s="90">
        <f t="shared" si="74"/>
        <v>141.2100381670281</v>
      </c>
      <c r="O283" s="89">
        <f t="shared" si="58"/>
        <v>51.303998896825874</v>
      </c>
      <c r="P283" s="89">
        <f t="shared" si="59"/>
        <v>27.362132744973792</v>
      </c>
      <c r="Q283" s="91">
        <f>E$238*(0.6*Q$42)*('Product half-life and C flows'!L63/100)</f>
        <v>43.416971551017625</v>
      </c>
      <c r="R283" s="91">
        <f>E$238*0.6*('Product half-life and C flows'!N63/100)</f>
        <v>28.087855313535016</v>
      </c>
      <c r="S283" s="91">
        <f>E$238*0.6*('Product half-life and C flows'!P63/100)</f>
        <v>14.029897759008492</v>
      </c>
      <c r="T283" s="89">
        <f t="shared" si="60"/>
        <v>48.738798951984563</v>
      </c>
      <c r="U283" s="18"/>
      <c r="V283">
        <f t="shared" si="72"/>
        <v>125</v>
      </c>
      <c r="W283" s="3">
        <f t="shared" si="49"/>
        <v>40.17987129909605</v>
      </c>
      <c r="X283" s="113">
        <f t="shared" si="73"/>
        <v>254.13644821827756</v>
      </c>
      <c r="Y283" s="98">
        <f t="shared" si="61"/>
        <v>4.3880809256928872</v>
      </c>
      <c r="Z283" s="98">
        <f t="shared" si="62"/>
        <v>141.2100381670281</v>
      </c>
      <c r="AA283" s="98">
        <f t="shared" si="63"/>
        <v>103.22095435554439</v>
      </c>
      <c r="AB283" s="98">
        <f t="shared" si="64"/>
        <v>55.051175656290326</v>
      </c>
      <c r="AC283" s="98">
        <f t="shared" si="65"/>
        <v>56.034187423720738</v>
      </c>
      <c r="AD283" s="98">
        <f t="shared" si="66"/>
        <v>77.411158159125833</v>
      </c>
      <c r="AE283" s="98">
        <f t="shared" si="67"/>
        <v>38.666912167395502</v>
      </c>
      <c r="AF283" s="98">
        <f t="shared" si="68"/>
        <v>73.587516173603021</v>
      </c>
      <c r="AG283" s="3">
        <f t="shared" si="69"/>
        <v>471.59442592910483</v>
      </c>
    </row>
    <row r="284" spans="1:33" ht="14">
      <c r="A284">
        <f t="shared" si="75"/>
        <v>126</v>
      </c>
      <c r="B284" s="20">
        <f t="shared" si="75"/>
        <v>206</v>
      </c>
      <c r="C284" s="27">
        <f t="shared" si="71"/>
        <v>254.18462693874443</v>
      </c>
      <c r="D284" s="83">
        <f>C$158*(0.4*D$14)*('Product half-life and C flows'!B145/100)</f>
        <v>0.24403745071101893</v>
      </c>
      <c r="E284" s="85"/>
      <c r="F284" s="85">
        <f t="shared" si="55"/>
        <v>51.916955458718519</v>
      </c>
      <c r="G284" s="85">
        <f t="shared" si="56"/>
        <v>27.689042911316537</v>
      </c>
      <c r="H284" s="83">
        <f>C$158*(0.6*C$15)*('Product half-life and C flows'!L145/100)</f>
        <v>12.424358610809231</v>
      </c>
      <c r="I284" s="85">
        <f>C$158*0.6*('Product half-life and C flows'!N145/100)</f>
        <v>49.452002925027998</v>
      </c>
      <c r="J284" s="85">
        <f>C$158*0.6*('Product half-life and C flows'!P145/100)</f>
        <v>24.701300162351636</v>
      </c>
      <c r="K284" s="85">
        <f t="shared" si="57"/>
        <v>24.848717221618454</v>
      </c>
      <c r="L284" s="3"/>
      <c r="M284" s="90">
        <f>E$238*(0.4*M$41)*('Product half-life and C flows'!B64/100)</f>
        <v>3.994569329677907</v>
      </c>
      <c r="N284" s="90">
        <f t="shared" si="74"/>
        <v>143.80025193253061</v>
      </c>
      <c r="O284" s="89">
        <f t="shared" si="58"/>
        <v>51.303998896825874</v>
      </c>
      <c r="P284" s="89">
        <f t="shared" si="59"/>
        <v>27.362132744973792</v>
      </c>
      <c r="Q284" s="91">
        <f>E$238*(0.6*Q$42)*('Product half-life and C flows'!L64/100)</f>
        <v>42.75333241402155</v>
      </c>
      <c r="R284" s="91">
        <f>E$238*0.6*('Product half-life and C flows'!N64/100)</f>
        <v>28.530723830957069</v>
      </c>
      <c r="S284" s="91">
        <f>E$238*0.6*('Product half-life and C flows'!P64/100)</f>
        <v>14.251110804673852</v>
      </c>
      <c r="T284" s="89">
        <f t="shared" si="60"/>
        <v>48.738798951984563</v>
      </c>
      <c r="U284" s="18"/>
      <c r="V284">
        <f t="shared" si="72"/>
        <v>126</v>
      </c>
      <c r="W284" s="3">
        <f t="shared" si="49"/>
        <v>40.179884705324177</v>
      </c>
      <c r="X284" s="113">
        <f t="shared" si="73"/>
        <v>254.18462693874443</v>
      </c>
      <c r="Y284" s="98">
        <f t="shared" si="61"/>
        <v>4.2386067803889258</v>
      </c>
      <c r="Z284" s="98">
        <f t="shared" si="62"/>
        <v>143.80025193253061</v>
      </c>
      <c r="AA284" s="98">
        <f t="shared" si="63"/>
        <v>103.22095435554439</v>
      </c>
      <c r="AB284" s="98">
        <f t="shared" si="64"/>
        <v>55.051175656290326</v>
      </c>
      <c r="AC284" s="98">
        <f t="shared" si="65"/>
        <v>55.177691024830779</v>
      </c>
      <c r="AD284" s="98">
        <f t="shared" si="66"/>
        <v>77.98272675598507</v>
      </c>
      <c r="AE284" s="98">
        <f t="shared" si="67"/>
        <v>38.952410967025486</v>
      </c>
      <c r="AF284" s="98">
        <f t="shared" si="68"/>
        <v>73.587516173603021</v>
      </c>
      <c r="AG284" s="3">
        <f t="shared" si="69"/>
        <v>474.18521069220674</v>
      </c>
    </row>
    <row r="285" spans="1:33" ht="14">
      <c r="A285">
        <f t="shared" si="75"/>
        <v>127</v>
      </c>
      <c r="B285" s="20">
        <f t="shared" si="75"/>
        <v>207</v>
      </c>
      <c r="C285" s="27">
        <f t="shared" si="71"/>
        <v>254.23138758427058</v>
      </c>
      <c r="D285" s="83">
        <f>C$158*(0.4*D$14)*('Product half-life and C flows'!B146/100)</f>
        <v>0.23572463925997966</v>
      </c>
      <c r="E285" s="85"/>
      <c r="F285" s="85">
        <f t="shared" si="55"/>
        <v>51.916955458718519</v>
      </c>
      <c r="G285" s="85">
        <f t="shared" si="56"/>
        <v>27.689042911316537</v>
      </c>
      <c r="H285" s="83">
        <f>C$158*(0.6*C$15)*('Product half-life and C flows'!L146/100)</f>
        <v>12.234449219811781</v>
      </c>
      <c r="I285" s="85">
        <f>C$158*0.6*('Product half-life and C flows'!N146/100)</f>
        <v>49.578735791953626</v>
      </c>
      <c r="J285" s="85">
        <f>C$158*0.6*('Product half-life and C flows'!P146/100)</f>
        <v>24.764603292684118</v>
      </c>
      <c r="K285" s="85">
        <f t="shared" si="57"/>
        <v>24.848717221618454</v>
      </c>
      <c r="L285" s="3"/>
      <c r="M285" s="90">
        <f>E$238*(0.4*M$41)*('Product half-life and C flows'!B65/100)</f>
        <v>3.8584996339448594</v>
      </c>
      <c r="N285" s="90">
        <f t="shared" si="74"/>
        <v>146.29335363932918</v>
      </c>
      <c r="O285" s="89">
        <f t="shared" si="58"/>
        <v>51.303998896825874</v>
      </c>
      <c r="P285" s="89">
        <f t="shared" si="59"/>
        <v>27.362132744973792</v>
      </c>
      <c r="Q285" s="91">
        <f>E$238*(0.6*Q$42)*('Product half-life and C flows'!L65/100)</f>
        <v>42.099837165196845</v>
      </c>
      <c r="R285" s="91">
        <f>E$238*0.6*('Product half-life and C flows'!N65/100)</f>
        <v>28.966822993672753</v>
      </c>
      <c r="S285" s="91">
        <f>E$238*0.6*('Product half-life and C flows'!P65/100)</f>
        <v>14.468942554282087</v>
      </c>
      <c r="T285" s="89">
        <f t="shared" si="60"/>
        <v>48.738798951984563</v>
      </c>
      <c r="U285" s="18"/>
      <c r="V285">
        <f t="shared" si="72"/>
        <v>127</v>
      </c>
      <c r="W285" s="3">
        <f t="shared" si="49"/>
        <v>40.179896715083487</v>
      </c>
      <c r="X285" s="113">
        <f t="shared" si="73"/>
        <v>254.23138758427058</v>
      </c>
      <c r="Y285" s="98">
        <f t="shared" si="61"/>
        <v>4.0942242732048388</v>
      </c>
      <c r="Z285" s="98">
        <f t="shared" si="62"/>
        <v>146.29335363932918</v>
      </c>
      <c r="AA285" s="98">
        <f t="shared" si="63"/>
        <v>103.22095435554439</v>
      </c>
      <c r="AB285" s="98">
        <f t="shared" si="64"/>
        <v>55.051175656290326</v>
      </c>
      <c r="AC285" s="98">
        <f t="shared" si="65"/>
        <v>54.334286385008625</v>
      </c>
      <c r="AD285" s="98">
        <f t="shared" si="66"/>
        <v>78.545558785626383</v>
      </c>
      <c r="AE285" s="98">
        <f t="shared" si="67"/>
        <v>39.233545846966209</v>
      </c>
      <c r="AF285" s="98">
        <f t="shared" si="68"/>
        <v>73.587516173603021</v>
      </c>
      <c r="AG285" s="3">
        <f t="shared" si="69"/>
        <v>476.6788746687651</v>
      </c>
    </row>
    <row r="286" spans="1:33" ht="14">
      <c r="A286">
        <f t="shared" si="75"/>
        <v>128</v>
      </c>
      <c r="B286" s="20">
        <f t="shared" si="75"/>
        <v>208</v>
      </c>
      <c r="C286" s="27">
        <f t="shared" si="71"/>
        <v>254.27677172662649</v>
      </c>
      <c r="D286" s="83">
        <f>C$158*(0.4*D$14)*('Product half-life and C flows'!B147/100)</f>
        <v>0.22769499268391818</v>
      </c>
      <c r="E286" s="85"/>
      <c r="F286" s="85">
        <f t="shared" si="55"/>
        <v>51.916955458718519</v>
      </c>
      <c r="G286" s="85">
        <f t="shared" si="56"/>
        <v>27.689042911316537</v>
      </c>
      <c r="H286" s="83">
        <f>C$158*(0.6*C$15)*('Product half-life and C flows'!L147/100)</f>
        <v>12.047442640775802</v>
      </c>
      <c r="I286" s="85">
        <f>C$158*0.6*('Product half-life and C flows'!N147/100)</f>
        <v>49.703531515696966</v>
      </c>
      <c r="J286" s="85">
        <f>C$158*0.6*('Product half-life and C flows'!P147/100)</f>
        <v>24.826938819029447</v>
      </c>
      <c r="K286" s="85">
        <f t="shared" si="57"/>
        <v>24.848717221618454</v>
      </c>
      <c r="L286" s="3"/>
      <c r="M286" s="90">
        <f>E$238*(0.4*M$41)*('Product half-life and C flows'!B66/100)</f>
        <v>3.7270649715705568</v>
      </c>
      <c r="N286" s="90">
        <f t="shared" si="74"/>
        <v>148.69145143557228</v>
      </c>
      <c r="O286" s="89">
        <f t="shared" si="58"/>
        <v>51.303998896825874</v>
      </c>
      <c r="P286" s="89">
        <f t="shared" si="59"/>
        <v>27.362132744973792</v>
      </c>
      <c r="Q286" s="91">
        <f>E$238*(0.6*Q$42)*('Product half-life and C flows'!L66/100)</f>
        <v>41.456330752706592</v>
      </c>
      <c r="R286" s="91">
        <f>E$238*0.6*('Product half-life and C flows'!N66/100)</f>
        <v>29.396256272941248</v>
      </c>
      <c r="S286" s="91">
        <f>E$238*0.6*('Product half-life and C flows'!P66/100)</f>
        <v>14.683444691778838</v>
      </c>
      <c r="T286" s="89">
        <f t="shared" si="60"/>
        <v>48.738798951984563</v>
      </c>
      <c r="U286" s="18"/>
      <c r="V286">
        <f t="shared" si="72"/>
        <v>128</v>
      </c>
      <c r="W286" s="3">
        <f t="shared" si="49"/>
        <v>40.179907473837858</v>
      </c>
      <c r="X286" s="113">
        <f t="shared" si="73"/>
        <v>254.27677172662649</v>
      </c>
      <c r="Y286" s="98">
        <f t="shared" ref="Y286:Y318" si="76">D286+M286</f>
        <v>3.9547599642544751</v>
      </c>
      <c r="Z286" s="98">
        <f t="shared" ref="Z286:Z318" si="77">E286+N286</f>
        <v>148.69145143557228</v>
      </c>
      <c r="AA286" s="98">
        <f t="shared" ref="AA286:AA318" si="78">F286+O286</f>
        <v>103.22095435554439</v>
      </c>
      <c r="AB286" s="98">
        <f t="shared" ref="AB286:AB318" si="79">G286+P286</f>
        <v>55.051175656290326</v>
      </c>
      <c r="AC286" s="98">
        <f t="shared" ref="AC286:AC318" si="80">H286+Q286</f>
        <v>53.50377339348239</v>
      </c>
      <c r="AD286" s="98">
        <f t="shared" ref="AD286:AD318" si="81">I286+R286</f>
        <v>79.09978778863821</v>
      </c>
      <c r="AE286" s="98">
        <f t="shared" ref="AE286:AE318" si="82">J286+S286</f>
        <v>39.510383510808282</v>
      </c>
      <c r="AF286" s="98">
        <f t="shared" ref="AF286:AF318" si="83">K286+T286</f>
        <v>73.587516173603021</v>
      </c>
      <c r="AG286" s="3">
        <f t="shared" ref="AG286:AG318" si="84">SUM(Z286:AE286)</f>
        <v>479.07752614033586</v>
      </c>
    </row>
    <row r="287" spans="1:33" ht="14">
      <c r="A287">
        <f t="shared" si="75"/>
        <v>129</v>
      </c>
      <c r="B287" s="20">
        <f t="shared" si="75"/>
        <v>209</v>
      </c>
      <c r="C287" s="27">
        <f t="shared" si="71"/>
        <v>254.32081972864512</v>
      </c>
      <c r="D287" s="83">
        <f>C$158*(0.4*D$14)*('Product half-life and C flows'!B148/100)</f>
        <v>0.2199388653476734</v>
      </c>
      <c r="E287" s="85"/>
      <c r="F287" s="85">
        <f t="shared" si="55"/>
        <v>51.916955458718519</v>
      </c>
      <c r="G287" s="85">
        <f t="shared" si="56"/>
        <v>27.689042911316537</v>
      </c>
      <c r="H287" s="83">
        <f>C$158*(0.6*C$15)*('Product half-life and C flows'!L148/100)</f>
        <v>11.863294503503278</v>
      </c>
      <c r="I287" s="85">
        <f>C$158*0.6*('Product half-life and C flows'!N148/100)</f>
        <v>49.826419705970167</v>
      </c>
      <c r="J287" s="85">
        <f>C$158*0.6*('Product half-life and C flows'!P148/100)</f>
        <v>24.88832153145362</v>
      </c>
      <c r="K287" s="85">
        <f t="shared" si="57"/>
        <v>24.848717221618454</v>
      </c>
      <c r="L287" s="3"/>
      <c r="M287" s="90">
        <f>E$238*(0.4*M$41)*('Product half-life and C flows'!B67/100)</f>
        <v>3.6001074563032476</v>
      </c>
      <c r="N287" s="90">
        <f t="shared" si="74"/>
        <v>150.99677957023906</v>
      </c>
      <c r="O287" s="89">
        <f t="shared" si="58"/>
        <v>51.303998896825874</v>
      </c>
      <c r="P287" s="89">
        <f t="shared" si="59"/>
        <v>27.362132744973792</v>
      </c>
      <c r="Q287" s="91">
        <f>E$238*(0.6*Q$42)*('Product half-life and C flows'!L67/100)</f>
        <v>40.822660494719536</v>
      </c>
      <c r="R287" s="91">
        <f>E$238*0.6*('Product half-life and C flows'!N67/100)</f>
        <v>29.819125558437943</v>
      </c>
      <c r="S287" s="91">
        <f>E$238*0.6*('Product half-life and C flows'!P67/100)</f>
        <v>14.894668111107855</v>
      </c>
      <c r="T287" s="89">
        <f t="shared" si="60"/>
        <v>48.738798951984563</v>
      </c>
      <c r="U287" s="18"/>
      <c r="V287">
        <f t="shared" si="72"/>
        <v>129</v>
      </c>
      <c r="W287" s="3">
        <f t="shared" ref="W287:W318" si="85">D$8*(1-EXP(-D$9*$B207))^3</f>
        <v>40.179917111898924</v>
      </c>
      <c r="X287" s="113">
        <f t="shared" si="73"/>
        <v>254.32081972864512</v>
      </c>
      <c r="Y287" s="98">
        <f t="shared" si="76"/>
        <v>3.8200463216509211</v>
      </c>
      <c r="Z287" s="98">
        <f t="shared" si="77"/>
        <v>150.99677957023906</v>
      </c>
      <c r="AA287" s="98">
        <f t="shared" si="78"/>
        <v>103.22095435554439</v>
      </c>
      <c r="AB287" s="98">
        <f t="shared" si="79"/>
        <v>55.051175656290326</v>
      </c>
      <c r="AC287" s="98">
        <f t="shared" si="80"/>
        <v>52.685954998222812</v>
      </c>
      <c r="AD287" s="98">
        <f t="shared" si="81"/>
        <v>79.645545264408113</v>
      </c>
      <c r="AE287" s="98">
        <f t="shared" si="82"/>
        <v>39.782989642561475</v>
      </c>
      <c r="AF287" s="98">
        <f t="shared" si="83"/>
        <v>73.587516173603021</v>
      </c>
      <c r="AG287" s="3">
        <f t="shared" si="84"/>
        <v>481.38339948726616</v>
      </c>
    </row>
    <row r="288" spans="1:33" ht="14">
      <c r="A288">
        <f t="shared" ref="A288:B303" si="86">A287+1</f>
        <v>130</v>
      </c>
      <c r="B288" s="20">
        <f t="shared" si="86"/>
        <v>210</v>
      </c>
      <c r="C288" s="27">
        <f t="shared" si="71"/>
        <v>254.36357077880726</v>
      </c>
      <c r="D288" s="83">
        <f>C$158*(0.4*D$14)*('Product half-life and C flows'!B149/100)</f>
        <v>0.21244694018182766</v>
      </c>
      <c r="E288" s="85"/>
      <c r="F288" s="85">
        <f t="shared" si="55"/>
        <v>51.916955458718519</v>
      </c>
      <c r="G288" s="85">
        <f t="shared" si="56"/>
        <v>27.689042911316537</v>
      </c>
      <c r="H288" s="83">
        <f>C$158*(0.6*C$15)*('Product half-life and C flows'!L149/100)</f>
        <v>11.681961116005624</v>
      </c>
      <c r="I288" s="85">
        <f>C$158*0.6*('Product half-life and C flows'!N149/100)</f>
        <v>49.947429519893596</v>
      </c>
      <c r="J288" s="85">
        <f>C$158*0.6*('Product half-life and C flows'!P149/100)</f>
        <v>24.94876599395284</v>
      </c>
      <c r="K288" s="85">
        <f t="shared" si="57"/>
        <v>24.848717221618454</v>
      </c>
      <c r="L288" s="3"/>
      <c r="M288" s="90">
        <f>E$238*(0.4*M$41)*('Product half-life and C flows'!B68/100)</f>
        <v>3.4774745800765228</v>
      </c>
      <c r="N288" s="90">
        <f t="shared" si="74"/>
        <v>153.21167340861237</v>
      </c>
      <c r="O288" s="89">
        <f t="shared" si="58"/>
        <v>51.303998896825874</v>
      </c>
      <c r="P288" s="89">
        <f t="shared" si="59"/>
        <v>27.362132744973792</v>
      </c>
      <c r="Q288" s="91">
        <f>E$238*(0.6*Q$42)*('Product half-life and C flows'!L68/100)</f>
        <v>40.198676043183916</v>
      </c>
      <c r="R288" s="91">
        <f>E$238*0.6*('Product half-life and C flows'!N68/100)</f>
        <v>30.23553118242938</v>
      </c>
      <c r="S288" s="91">
        <f>E$238*0.6*('Product half-life and C flows'!P68/100)</f>
        <v>15.102662928286394</v>
      </c>
      <c r="T288" s="89">
        <f t="shared" si="60"/>
        <v>48.738798951984563</v>
      </c>
      <c r="U288" s="18"/>
      <c r="V288">
        <f t="shared" si="72"/>
        <v>130</v>
      </c>
      <c r="W288" s="3">
        <f t="shared" si="85"/>
        <v>40.179925746004322</v>
      </c>
      <c r="X288" s="113">
        <f t="shared" si="73"/>
        <v>254.36357077880726</v>
      </c>
      <c r="Y288" s="98">
        <f t="shared" si="76"/>
        <v>3.6899215202583506</v>
      </c>
      <c r="Z288" s="98">
        <f t="shared" si="77"/>
        <v>153.21167340861237</v>
      </c>
      <c r="AA288" s="98">
        <f t="shared" si="78"/>
        <v>103.22095435554439</v>
      </c>
      <c r="AB288" s="98">
        <f t="shared" si="79"/>
        <v>55.051175656290326</v>
      </c>
      <c r="AC288" s="98">
        <f t="shared" si="80"/>
        <v>51.88063715918954</v>
      </c>
      <c r="AD288" s="98">
        <f t="shared" si="81"/>
        <v>80.182960702322973</v>
      </c>
      <c r="AE288" s="98">
        <f t="shared" si="82"/>
        <v>40.051428922239232</v>
      </c>
      <c r="AF288" s="98">
        <f t="shared" si="83"/>
        <v>73.587516173603021</v>
      </c>
      <c r="AG288" s="3">
        <f t="shared" si="84"/>
        <v>483.5988302041988</v>
      </c>
    </row>
    <row r="289" spans="1:33" ht="14">
      <c r="A289">
        <f t="shared" si="86"/>
        <v>131</v>
      </c>
      <c r="B289" s="20">
        <f t="shared" si="86"/>
        <v>211</v>
      </c>
      <c r="C289" s="27">
        <f t="shared" si="71"/>
        <v>254.4050629248708</v>
      </c>
      <c r="D289" s="83">
        <f>C$158*(0.4*D$14)*('Product half-life and C flows'!B150/100)</f>
        <v>0.20521021749055079</v>
      </c>
      <c r="E289" s="85"/>
      <c r="F289" s="85">
        <f t="shared" si="55"/>
        <v>51.916955458718519</v>
      </c>
      <c r="G289" s="85">
        <f t="shared" si="56"/>
        <v>27.689042911316537</v>
      </c>
      <c r="H289" s="83">
        <f>C$158*(0.6*C$15)*('Product half-life and C flows'!L150/100)</f>
        <v>11.503399454137112</v>
      </c>
      <c r="I289" s="85">
        <f>C$158*0.6*('Product half-life and C flows'!N150/100)</f>
        <v>50.066589668913856</v>
      </c>
      <c r="J289" s="85">
        <f>C$158*0.6*('Product half-life and C flows'!P150/100)</f>
        <v>25.008286547909005</v>
      </c>
      <c r="K289" s="85">
        <f t="shared" si="57"/>
        <v>24.848717221618454</v>
      </c>
      <c r="L289" s="3"/>
      <c r="M289" s="90">
        <f>E$238*(0.4*M$41)*('Product half-life and C flows'!B69/100)</f>
        <v>3.3590190298085854</v>
      </c>
      <c r="N289" s="90">
        <f t="shared" si="74"/>
        <v>155.33854704772452</v>
      </c>
      <c r="O289" s="89">
        <f t="shared" si="58"/>
        <v>51.303998896825874</v>
      </c>
      <c r="P289" s="89">
        <f t="shared" si="59"/>
        <v>27.362132744973792</v>
      </c>
      <c r="Q289" s="91">
        <f>E$238*(0.6*Q$42)*('Product half-life and C flows'!L69/100)</f>
        <v>39.584229348155091</v>
      </c>
      <c r="R289" s="91">
        <f>E$238*0.6*('Product half-life and C flows'!N69/100)</f>
        <v>30.645571943578616</v>
      </c>
      <c r="S289" s="91">
        <f>E$238*0.6*('Product half-life and C flows'!P69/100)</f>
        <v>15.307478493296006</v>
      </c>
      <c r="T289" s="89">
        <f t="shared" si="60"/>
        <v>48.738798951984563</v>
      </c>
      <c r="U289" s="18"/>
      <c r="V289">
        <f t="shared" si="72"/>
        <v>131</v>
      </c>
      <c r="W289" s="3">
        <f t="shared" si="85"/>
        <v>40.179933480731727</v>
      </c>
      <c r="X289" s="113">
        <f t="shared" si="73"/>
        <v>254.4050629248708</v>
      </c>
      <c r="Y289" s="98">
        <f t="shared" si="76"/>
        <v>3.5642292472991359</v>
      </c>
      <c r="Z289" s="98">
        <f t="shared" si="77"/>
        <v>155.33854704772452</v>
      </c>
      <c r="AA289" s="98">
        <f t="shared" si="78"/>
        <v>103.22095435554439</v>
      </c>
      <c r="AB289" s="98">
        <f t="shared" si="79"/>
        <v>55.051175656290326</v>
      </c>
      <c r="AC289" s="98">
        <f t="shared" si="80"/>
        <v>51.087628802292201</v>
      </c>
      <c r="AD289" s="98">
        <f t="shared" si="81"/>
        <v>80.71216161249248</v>
      </c>
      <c r="AE289" s="98">
        <f t="shared" si="82"/>
        <v>40.315765041205012</v>
      </c>
      <c r="AF289" s="98">
        <f t="shared" si="83"/>
        <v>73.587516173603021</v>
      </c>
      <c r="AG289" s="3">
        <f t="shared" si="84"/>
        <v>485.72623251554887</v>
      </c>
    </row>
    <row r="290" spans="1:33" ht="14">
      <c r="A290">
        <f t="shared" si="86"/>
        <v>132</v>
      </c>
      <c r="B290" s="20">
        <f t="shared" si="86"/>
        <v>212</v>
      </c>
      <c r="C290" s="27">
        <f t="shared" si="71"/>
        <v>254.44533310656871</v>
      </c>
      <c r="D290" s="83">
        <f>C$158*(0.4*D$14)*('Product half-life and C flows'!B151/100)</f>
        <v>0.19822000414069182</v>
      </c>
      <c r="E290" s="85"/>
      <c r="F290" s="85">
        <f t="shared" si="55"/>
        <v>51.916955458718519</v>
      </c>
      <c r="G290" s="85">
        <f t="shared" si="56"/>
        <v>27.689042911316537</v>
      </c>
      <c r="H290" s="83">
        <f>C$158*(0.6*C$15)*('Product half-life and C flows'!L151/100)</f>
        <v>11.327567151386697</v>
      </c>
      <c r="I290" s="85">
        <f>C$158*0.6*('Product half-life and C flows'!N151/100)</f>
        <v>50.183928425615967</v>
      </c>
      <c r="J290" s="85">
        <f>C$158*0.6*('Product half-life and C flows'!P151/100)</f>
        <v>25.066897315492479</v>
      </c>
      <c r="K290" s="85">
        <f t="shared" si="57"/>
        <v>24.848717221618454</v>
      </c>
      <c r="L290" s="3"/>
      <c r="M290" s="90">
        <f>E$238*(0.4*M$41)*('Product half-life and C flows'!B70/100)</f>
        <v>3.2445985104420028</v>
      </c>
      <c r="N290" s="90">
        <f t="shared" si="74"/>
        <v>157.37987333074247</v>
      </c>
      <c r="O290" s="89">
        <f t="shared" si="58"/>
        <v>51.303998896825874</v>
      </c>
      <c r="P290" s="89">
        <f t="shared" si="59"/>
        <v>27.362132744973792</v>
      </c>
      <c r="Q290" s="91">
        <f>E$238*(0.6*Q$42)*('Product half-life and C flows'!L70/100)</f>
        <v>38.97917462266841</v>
      </c>
      <c r="R290" s="91">
        <f>E$238*0.6*('Product half-life and C flows'!N70/100)</f>
        <v>31.04934513038673</v>
      </c>
      <c r="S290" s="91">
        <f>E$238*0.6*('Product half-life and C flows'!P70/100)</f>
        <v>15.509163401791566</v>
      </c>
      <c r="T290" s="89">
        <f t="shared" si="60"/>
        <v>48.738798951984563</v>
      </c>
      <c r="U290" s="18"/>
      <c r="V290">
        <f t="shared" si="72"/>
        <v>132</v>
      </c>
      <c r="W290" s="3">
        <f t="shared" si="85"/>
        <v>40.179940409765393</v>
      </c>
      <c r="X290" s="113">
        <f t="shared" si="73"/>
        <v>254.44533310656871</v>
      </c>
      <c r="Y290" s="98">
        <f t="shared" si="76"/>
        <v>3.4428185145826946</v>
      </c>
      <c r="Z290" s="98">
        <f t="shared" si="77"/>
        <v>157.37987333074247</v>
      </c>
      <c r="AA290" s="98">
        <f t="shared" si="78"/>
        <v>103.22095435554439</v>
      </c>
      <c r="AB290" s="98">
        <f t="shared" si="79"/>
        <v>55.051175656290326</v>
      </c>
      <c r="AC290" s="98">
        <f t="shared" si="80"/>
        <v>50.306741774055105</v>
      </c>
      <c r="AD290" s="98">
        <f t="shared" si="81"/>
        <v>81.2332735560027</v>
      </c>
      <c r="AE290" s="98">
        <f t="shared" si="82"/>
        <v>40.576060717284044</v>
      </c>
      <c r="AF290" s="98">
        <f t="shared" si="83"/>
        <v>73.587516173603021</v>
      </c>
      <c r="AG290" s="3">
        <f t="shared" si="84"/>
        <v>487.76807938991902</v>
      </c>
    </row>
    <row r="291" spans="1:33" ht="14">
      <c r="A291">
        <f t="shared" si="86"/>
        <v>133</v>
      </c>
      <c r="B291" s="20">
        <f t="shared" si="86"/>
        <v>213</v>
      </c>
      <c r="C291" s="27">
        <f t="shared" si="71"/>
        <v>254.48441718739997</v>
      </c>
      <c r="D291" s="83">
        <f>C$158*(0.4*D$14)*('Product half-life and C flows'!B152/100)</f>
        <v>0.19146790311912748</v>
      </c>
      <c r="E291" s="85"/>
      <c r="F291" s="85">
        <f t="shared" si="55"/>
        <v>51.916955458718519</v>
      </c>
      <c r="G291" s="85">
        <f t="shared" si="56"/>
        <v>27.689042911316537</v>
      </c>
      <c r="H291" s="83">
        <f>C$158*(0.6*C$15)*('Product half-life and C flows'!L152/100)</f>
        <v>11.154422488825931</v>
      </c>
      <c r="I291" s="85">
        <f>C$158*0.6*('Product half-life and C flows'!N152/100)</f>
        <v>50.299473630431521</v>
      </c>
      <c r="J291" s="85">
        <f>C$158*0.6*('Product half-life and C flows'!P152/100)</f>
        <v>25.124612203012735</v>
      </c>
      <c r="K291" s="85">
        <f t="shared" si="57"/>
        <v>24.848717221618454</v>
      </c>
      <c r="L291" s="3"/>
      <c r="M291" s="90">
        <f>E$238*(0.4*M$41)*('Product half-life and C flows'!B71/100)</f>
        <v>3.1340755740113688</v>
      </c>
      <c r="N291" s="90">
        <f t="shared" si="74"/>
        <v>159.33816606815441</v>
      </c>
      <c r="O291" s="89">
        <f t="shared" si="58"/>
        <v>51.303998896825874</v>
      </c>
      <c r="P291" s="89">
        <f t="shared" si="59"/>
        <v>27.362132744973792</v>
      </c>
      <c r="Q291" s="91">
        <f>E$238*(0.6*Q$42)*('Product half-life and C flows'!L71/100)</f>
        <v>38.383368308148967</v>
      </c>
      <c r="R291" s="91">
        <f>E$238*0.6*('Product half-life and C flows'!N71/100)</f>
        <v>31.446946544276035</v>
      </c>
      <c r="S291" s="91">
        <f>E$238*0.6*('Product half-life and C flows'!P71/100)</f>
        <v>15.707765506631381</v>
      </c>
      <c r="T291" s="89">
        <f t="shared" si="60"/>
        <v>48.738798951984563</v>
      </c>
      <c r="U291" s="18"/>
      <c r="V291">
        <f t="shared" si="72"/>
        <v>133</v>
      </c>
      <c r="W291" s="3">
        <f t="shared" si="85"/>
        <v>40.179946617030957</v>
      </c>
      <c r="X291" s="113">
        <f t="shared" si="73"/>
        <v>254.48441718739997</v>
      </c>
      <c r="Y291" s="98">
        <f t="shared" si="76"/>
        <v>3.3255434771304961</v>
      </c>
      <c r="Z291" s="98">
        <f t="shared" si="77"/>
        <v>159.33816606815441</v>
      </c>
      <c r="AA291" s="98">
        <f t="shared" si="78"/>
        <v>103.22095435554439</v>
      </c>
      <c r="AB291" s="98">
        <f t="shared" si="79"/>
        <v>55.051175656290326</v>
      </c>
      <c r="AC291" s="98">
        <f t="shared" si="80"/>
        <v>49.537790796974896</v>
      </c>
      <c r="AD291" s="98">
        <f t="shared" si="81"/>
        <v>81.746420174707552</v>
      </c>
      <c r="AE291" s="98">
        <f t="shared" si="82"/>
        <v>40.832377709644113</v>
      </c>
      <c r="AF291" s="98">
        <f t="shared" si="83"/>
        <v>73.587516173603021</v>
      </c>
      <c r="AG291" s="3">
        <f t="shared" si="84"/>
        <v>489.72688476131566</v>
      </c>
    </row>
    <row r="292" spans="1:33" ht="14">
      <c r="A292">
        <f t="shared" si="86"/>
        <v>134</v>
      </c>
      <c r="B292" s="20">
        <f t="shared" si="86"/>
        <v>214</v>
      </c>
      <c r="C292" s="27">
        <f t="shared" si="71"/>
        <v>254.52234998553581</v>
      </c>
      <c r="D292" s="83">
        <f>C$158*(0.4*D$14)*('Product half-life and C flows'!B153/100)</f>
        <v>0.18494580344582806</v>
      </c>
      <c r="E292" s="85"/>
      <c r="F292" s="85">
        <f t="shared" si="55"/>
        <v>51.916955458718519</v>
      </c>
      <c r="G292" s="85">
        <f t="shared" si="56"/>
        <v>27.689042911316537</v>
      </c>
      <c r="H292" s="83">
        <f>C$158*(0.6*C$15)*('Product half-life and C flows'!L153/100)</f>
        <v>10.983924385210491</v>
      </c>
      <c r="I292" s="85">
        <f>C$158*0.6*('Product half-life and C flows'!N153/100)</f>
        <v>50.413252698244229</v>
      </c>
      <c r="J292" s="85">
        <f>C$158*0.6*('Product half-life and C flows'!P153/100)</f>
        <v>25.181444904217877</v>
      </c>
      <c r="K292" s="85">
        <f t="shared" si="57"/>
        <v>24.848717221618454</v>
      </c>
      <c r="L292" s="3"/>
      <c r="M292" s="90">
        <f>E$238*(0.4*M$41)*('Product half-life and C flows'!B72/100)</f>
        <v>3.0273174545335704</v>
      </c>
      <c r="N292" s="90">
        <f t="shared" si="74"/>
        <v>161.21596428328135</v>
      </c>
      <c r="O292" s="89">
        <f t="shared" si="58"/>
        <v>51.303998896825874</v>
      </c>
      <c r="P292" s="89">
        <f t="shared" si="59"/>
        <v>27.362132744973792</v>
      </c>
      <c r="Q292" s="91">
        <f>E$238*(0.6*Q$42)*('Product half-life and C flows'!L72/100)</f>
        <v>37.796669040350189</v>
      </c>
      <c r="R292" s="91">
        <f>E$238*0.6*('Product half-life and C flows'!N72/100)</f>
        <v>31.838470522320424</v>
      </c>
      <c r="S292" s="91">
        <f>E$238*0.6*('Product half-life and C flows'!P72/100)</f>
        <v>15.903331929230974</v>
      </c>
      <c r="T292" s="89">
        <f t="shared" si="60"/>
        <v>48.738798951984563</v>
      </c>
      <c r="U292" s="18"/>
      <c r="V292">
        <f t="shared" si="72"/>
        <v>134</v>
      </c>
      <c r="W292" s="3">
        <f t="shared" si="85"/>
        <v>40.17995217771189</v>
      </c>
      <c r="X292" s="113">
        <f t="shared" si="73"/>
        <v>254.52234998553581</v>
      </c>
      <c r="Y292" s="98">
        <f t="shared" si="76"/>
        <v>3.2122632579793984</v>
      </c>
      <c r="Z292" s="98">
        <f t="shared" si="77"/>
        <v>161.21596428328135</v>
      </c>
      <c r="AA292" s="98">
        <f t="shared" si="78"/>
        <v>103.22095435554439</v>
      </c>
      <c r="AB292" s="98">
        <f t="shared" si="79"/>
        <v>55.051175656290326</v>
      </c>
      <c r="AC292" s="98">
        <f t="shared" si="80"/>
        <v>48.780593425560681</v>
      </c>
      <c r="AD292" s="98">
        <f t="shared" si="81"/>
        <v>82.251723220564656</v>
      </c>
      <c r="AE292" s="98">
        <f t="shared" si="82"/>
        <v>41.084776833448849</v>
      </c>
      <c r="AF292" s="98">
        <f t="shared" si="83"/>
        <v>73.587516173603021</v>
      </c>
      <c r="AG292" s="3">
        <f t="shared" si="84"/>
        <v>491.60518777469031</v>
      </c>
    </row>
    <row r="293" spans="1:33" ht="14">
      <c r="A293">
        <f t="shared" si="86"/>
        <v>135</v>
      </c>
      <c r="B293" s="20">
        <f t="shared" si="86"/>
        <v>215</v>
      </c>
      <c r="C293" s="27">
        <f t="shared" si="71"/>
        <v>254.55916530386534</v>
      </c>
      <c r="D293" s="83">
        <f>C$158*(0.4*D$14)*('Product half-life and C flows'!B154/100)</f>
        <v>0.1786458704305191</v>
      </c>
      <c r="E293" s="85"/>
      <c r="F293" s="85">
        <f t="shared" si="55"/>
        <v>51.916955458718519</v>
      </c>
      <c r="G293" s="85">
        <f t="shared" si="56"/>
        <v>27.689042911316537</v>
      </c>
      <c r="H293" s="83">
        <f>C$158*(0.6*C$15)*('Product half-life and C flows'!L154/100)</f>
        <v>10.816032387233022</v>
      </c>
      <c r="I293" s="85">
        <f>C$158*0.6*('Product half-life and C flows'!N154/100)</f>
        <v>50.525292624894526</v>
      </c>
      <c r="J293" s="85">
        <f>C$158*0.6*('Product half-life and C flows'!P154/100)</f>
        <v>25.237408903543702</v>
      </c>
      <c r="K293" s="85">
        <f t="shared" si="57"/>
        <v>24.848717221618454</v>
      </c>
      <c r="L293" s="3"/>
      <c r="M293" s="90">
        <f>E$238*(0.4*M$41)*('Product half-life and C flows'!B73/100)</f>
        <v>2.9241959085222642</v>
      </c>
      <c r="N293" s="90">
        <f t="shared" si="74"/>
        <v>163.01581830975192</v>
      </c>
      <c r="O293" s="89">
        <f t="shared" si="58"/>
        <v>51.303998896825874</v>
      </c>
      <c r="P293" s="89">
        <f t="shared" si="59"/>
        <v>27.362132744973792</v>
      </c>
      <c r="Q293" s="91">
        <f>E$238*(0.6*Q$42)*('Product half-life and C flows'!L73/100)</f>
        <v>37.218937615812905</v>
      </c>
      <c r="R293" s="91">
        <f>E$238*0.6*('Product half-life and C flows'!N73/100)</f>
        <v>32.224009959628297</v>
      </c>
      <c r="S293" s="91">
        <f>E$238*0.6*('Product half-life and C flows'!P73/100)</f>
        <v>16.095909070743399</v>
      </c>
      <c r="T293" s="89">
        <f t="shared" si="60"/>
        <v>48.738798951984563</v>
      </c>
      <c r="U293" s="18"/>
      <c r="V293">
        <f t="shared" si="72"/>
        <v>135</v>
      </c>
      <c r="W293" s="3">
        <f t="shared" si="85"/>
        <v>40.179957159160111</v>
      </c>
      <c r="X293" s="113">
        <f t="shared" si="73"/>
        <v>254.55916530386534</v>
      </c>
      <c r="Y293" s="98">
        <f t="shared" si="76"/>
        <v>3.1028417789527833</v>
      </c>
      <c r="Z293" s="98">
        <f t="shared" si="77"/>
        <v>163.01581830975192</v>
      </c>
      <c r="AA293" s="98">
        <f t="shared" si="78"/>
        <v>103.22095435554439</v>
      </c>
      <c r="AB293" s="98">
        <f t="shared" si="79"/>
        <v>55.051175656290326</v>
      </c>
      <c r="AC293" s="98">
        <f t="shared" si="80"/>
        <v>48.034970003045927</v>
      </c>
      <c r="AD293" s="98">
        <f t="shared" si="81"/>
        <v>82.749302584522823</v>
      </c>
      <c r="AE293" s="98">
        <f t="shared" si="82"/>
        <v>41.333317974287098</v>
      </c>
      <c r="AF293" s="98">
        <f t="shared" si="83"/>
        <v>73.587516173603021</v>
      </c>
      <c r="AG293" s="3">
        <f t="shared" si="84"/>
        <v>493.40553888344255</v>
      </c>
    </row>
    <row r="294" spans="1:33" ht="14">
      <c r="A294">
        <f t="shared" si="86"/>
        <v>136</v>
      </c>
      <c r="B294" s="20">
        <f t="shared" si="86"/>
        <v>216</v>
      </c>
      <c r="C294" s="27">
        <f t="shared" si="71"/>
        <v>254.59489595920255</v>
      </c>
      <c r="D294" s="83">
        <f>C$158*(0.4*D$14)*('Product half-life and C flows'!B155/100)</f>
        <v>0.17256053626123932</v>
      </c>
      <c r="E294" s="85"/>
      <c r="F294" s="85">
        <f t="shared" si="55"/>
        <v>51.916955458718519</v>
      </c>
      <c r="G294" s="85">
        <f t="shared" si="56"/>
        <v>27.689042911316537</v>
      </c>
      <c r="H294" s="83">
        <f>C$158*(0.6*C$15)*('Product half-life and C flows'!L155/100)</f>
        <v>10.650706659924975</v>
      </c>
      <c r="I294" s="85">
        <f>C$158*0.6*('Product half-life and C flows'!N155/100)</f>
        <v>50.635619993584761</v>
      </c>
      <c r="J294" s="85">
        <f>C$158*0.6*('Product half-life and C flows'!P155/100)</f>
        <v>25.292517479313052</v>
      </c>
      <c r="K294" s="85">
        <f t="shared" si="57"/>
        <v>24.848717221618454</v>
      </c>
      <c r="L294" s="3"/>
      <c r="M294" s="90">
        <f>E$238*(0.4*M$41)*('Product half-life and C flows'!B74/100)</f>
        <v>2.8245870609350492</v>
      </c>
      <c r="N294" s="90">
        <f t="shared" si="74"/>
        <v>164.74027757891082</v>
      </c>
      <c r="O294" s="89">
        <f t="shared" si="58"/>
        <v>51.303998896825874</v>
      </c>
      <c r="P294" s="89">
        <f t="shared" si="59"/>
        <v>27.362132744973792</v>
      </c>
      <c r="Q294" s="91">
        <f>E$238*(0.6*Q$42)*('Product half-life and C flows'!L74/100)</f>
        <v>36.650036958837205</v>
      </c>
      <c r="R294" s="91">
        <f>E$238*0.6*('Product half-life and C flows'!N74/100)</f>
        <v>32.603656331383412</v>
      </c>
      <c r="S294" s="91">
        <f>E$238*0.6*('Product half-life and C flows'!P74/100)</f>
        <v>16.285542623068633</v>
      </c>
      <c r="T294" s="89">
        <f t="shared" si="60"/>
        <v>48.738798951984563</v>
      </c>
      <c r="U294" s="18"/>
      <c r="V294">
        <f t="shared" si="72"/>
        <v>136</v>
      </c>
      <c r="W294" s="3">
        <f t="shared" si="85"/>
        <v>40.179961621711826</v>
      </c>
      <c r="X294" s="113">
        <f t="shared" si="73"/>
        <v>254.59489595920255</v>
      </c>
      <c r="Y294" s="98">
        <f t="shared" si="76"/>
        <v>2.9971475971962884</v>
      </c>
      <c r="Z294" s="98">
        <f t="shared" si="77"/>
        <v>164.74027757891082</v>
      </c>
      <c r="AA294" s="98">
        <f t="shared" si="78"/>
        <v>103.22095435554439</v>
      </c>
      <c r="AB294" s="98">
        <f t="shared" si="79"/>
        <v>55.051175656290326</v>
      </c>
      <c r="AC294" s="98">
        <f t="shared" si="80"/>
        <v>47.300743618762183</v>
      </c>
      <c r="AD294" s="98">
        <f t="shared" si="81"/>
        <v>83.239276324968174</v>
      </c>
      <c r="AE294" s="98">
        <f t="shared" si="82"/>
        <v>41.578060102381684</v>
      </c>
      <c r="AF294" s="98">
        <f t="shared" si="83"/>
        <v>73.587516173603021</v>
      </c>
      <c r="AG294" s="3">
        <f t="shared" si="84"/>
        <v>495.13048763685754</v>
      </c>
    </row>
    <row r="295" spans="1:33" ht="14">
      <c r="A295">
        <f t="shared" si="86"/>
        <v>137</v>
      </c>
      <c r="B295" s="20">
        <f t="shared" si="86"/>
        <v>217</v>
      </c>
      <c r="C295" s="27">
        <f t="shared" si="71"/>
        <v>254.62957381067613</v>
      </c>
      <c r="D295" s="83">
        <f>C$158*(0.4*D$14)*('Product half-life and C flows'!B156/100)</f>
        <v>0.16668249091348428</v>
      </c>
      <c r="E295" s="85"/>
      <c r="F295" s="85">
        <f t="shared" si="55"/>
        <v>51.916955458718519</v>
      </c>
      <c r="G295" s="85">
        <f t="shared" si="56"/>
        <v>27.689042911316537</v>
      </c>
      <c r="H295" s="83">
        <f>C$158*(0.6*C$15)*('Product half-life and C flows'!L156/100)</f>
        <v>10.487907977205124</v>
      </c>
      <c r="I295" s="85">
        <f>C$158*0.6*('Product half-life and C flows'!N156/100)</f>
        <v>50.744260981186486</v>
      </c>
      <c r="J295" s="85">
        <f>C$158*0.6*('Product half-life and C flows'!P156/100)</f>
        <v>25.346783706886331</v>
      </c>
      <c r="K295" s="85">
        <f t="shared" si="57"/>
        <v>24.848717221618454</v>
      </c>
      <c r="L295" s="3"/>
      <c r="M295" s="90">
        <f>E$238*(0.4*M$41)*('Product half-life and C flows'!B75/100)</f>
        <v>2.7283712563682214</v>
      </c>
      <c r="N295" s="90">
        <f t="shared" si="74"/>
        <v>166.39187994548038</v>
      </c>
      <c r="O295" s="89">
        <f t="shared" si="58"/>
        <v>51.303998896825874</v>
      </c>
      <c r="P295" s="89">
        <f t="shared" si="59"/>
        <v>27.362132744973792</v>
      </c>
      <c r="Q295" s="91">
        <f>E$238*(0.6*Q$42)*('Product half-life and C flows'!L75/100)</f>
        <v>36.089832088959163</v>
      </c>
      <c r="R295" s="91">
        <f>E$238*0.6*('Product half-life and C flows'!N75/100)</f>
        <v>32.977499714548699</v>
      </c>
      <c r="S295" s="91">
        <f>E$238*0.6*('Product half-life and C flows'!P75/100)</f>
        <v>16.472277579694648</v>
      </c>
      <c r="T295" s="89">
        <f t="shared" si="60"/>
        <v>48.738798951984563</v>
      </c>
      <c r="U295" s="18"/>
      <c r="V295">
        <f t="shared" si="72"/>
        <v>137</v>
      </c>
      <c r="W295" s="3">
        <f t="shared" si="85"/>
        <v>40.179965619418255</v>
      </c>
      <c r="X295" s="113">
        <f t="shared" si="73"/>
        <v>254.62957381067613</v>
      </c>
      <c r="Y295" s="98">
        <f t="shared" si="76"/>
        <v>2.8950537472817057</v>
      </c>
      <c r="Z295" s="98">
        <f t="shared" si="77"/>
        <v>166.39187994548038</v>
      </c>
      <c r="AA295" s="98">
        <f t="shared" si="78"/>
        <v>103.22095435554439</v>
      </c>
      <c r="AB295" s="98">
        <f t="shared" si="79"/>
        <v>55.051175656290326</v>
      </c>
      <c r="AC295" s="98">
        <f t="shared" si="80"/>
        <v>46.577740066164289</v>
      </c>
      <c r="AD295" s="98">
        <f t="shared" si="81"/>
        <v>83.721760695735185</v>
      </c>
      <c r="AE295" s="98">
        <f t="shared" si="82"/>
        <v>41.819061286580975</v>
      </c>
      <c r="AF295" s="98">
        <f t="shared" si="83"/>
        <v>73.587516173603021</v>
      </c>
      <c r="AG295" s="3">
        <f t="shared" si="84"/>
        <v>496.78257200579554</v>
      </c>
    </row>
    <row r="296" spans="1:33" ht="14">
      <c r="A296">
        <f t="shared" si="86"/>
        <v>138</v>
      </c>
      <c r="B296" s="20">
        <f t="shared" si="86"/>
        <v>218</v>
      </c>
      <c r="C296" s="27">
        <f t="shared" si="71"/>
        <v>254.66322978732433</v>
      </c>
      <c r="D296" s="83">
        <f>C$158*(0.4*D$14)*('Product half-life and C flows'!B157/100)</f>
        <v>0.16100467336901989</v>
      </c>
      <c r="E296" s="85"/>
      <c r="F296" s="85">
        <f t="shared" si="55"/>
        <v>51.916955458718519</v>
      </c>
      <c r="G296" s="85">
        <f t="shared" si="56"/>
        <v>27.689042911316537</v>
      </c>
      <c r="H296" s="83">
        <f>C$158*(0.6*C$15)*('Product half-life and C flows'!L157/100)</f>
        <v>10.327597712572588</v>
      </c>
      <c r="I296" s="85">
        <f>C$158*0.6*('Product half-life and C flows'!N157/100)</f>
        <v>50.851241364451262</v>
      </c>
      <c r="J296" s="85">
        <f>C$158*0.6*('Product half-life and C flows'!P157/100)</f>
        <v>25.400220461763844</v>
      </c>
      <c r="K296" s="85">
        <f t="shared" si="57"/>
        <v>24.848717221618454</v>
      </c>
      <c r="L296" s="3"/>
      <c r="M296" s="90">
        <f>E$238*(0.4*M$41)*('Product half-life and C flows'!B76/100)</f>
        <v>2.6354329153203877</v>
      </c>
      <c r="N296" s="90">
        <f t="shared" si="74"/>
        <v>167.97314241001914</v>
      </c>
      <c r="O296" s="89">
        <f t="shared" si="58"/>
        <v>51.303998896825874</v>
      </c>
      <c r="P296" s="89">
        <f t="shared" si="59"/>
        <v>27.362132744973792</v>
      </c>
      <c r="Q296" s="91">
        <f>E$238*(0.6*Q$42)*('Product half-life and C flows'!L76/100)</f>
        <v>35.538190088924523</v>
      </c>
      <c r="R296" s="91">
        <f>E$238*0.6*('Product half-life and C flows'!N76/100)</f>
        <v>33.345628809238477</v>
      </c>
      <c r="S296" s="91">
        <f>E$238*0.6*('Product half-life and C flows'!P76/100)</f>
        <v>16.656158246372861</v>
      </c>
      <c r="T296" s="89">
        <f t="shared" si="60"/>
        <v>48.738798951984563</v>
      </c>
      <c r="U296" s="18"/>
      <c r="V296">
        <f t="shared" si="72"/>
        <v>138</v>
      </c>
      <c r="W296" s="3">
        <f t="shared" si="85"/>
        <v>40.179969200700363</v>
      </c>
      <c r="X296" s="113">
        <f t="shared" si="73"/>
        <v>254.66322978732433</v>
      </c>
      <c r="Y296" s="98">
        <f t="shared" si="76"/>
        <v>2.7964375886894075</v>
      </c>
      <c r="Z296" s="98">
        <f t="shared" si="77"/>
        <v>167.97314241001914</v>
      </c>
      <c r="AA296" s="98">
        <f t="shared" si="78"/>
        <v>103.22095435554439</v>
      </c>
      <c r="AB296" s="98">
        <f t="shared" si="79"/>
        <v>55.051175656290326</v>
      </c>
      <c r="AC296" s="98">
        <f t="shared" si="80"/>
        <v>45.865787801497113</v>
      </c>
      <c r="AD296" s="98">
        <f t="shared" si="81"/>
        <v>84.196870173689746</v>
      </c>
      <c r="AE296" s="98">
        <f t="shared" si="82"/>
        <v>42.056378708136705</v>
      </c>
      <c r="AF296" s="98">
        <f t="shared" si="83"/>
        <v>73.587516173603021</v>
      </c>
      <c r="AG296" s="3">
        <f t="shared" si="84"/>
        <v>498.36430910517748</v>
      </c>
    </row>
    <row r="297" spans="1:33" ht="14">
      <c r="A297">
        <f t="shared" si="86"/>
        <v>139</v>
      </c>
      <c r="B297" s="20">
        <f t="shared" si="86"/>
        <v>219</v>
      </c>
      <c r="C297" s="27">
        <f t="shared" si="71"/>
        <v>254.69589391491533</v>
      </c>
      <c r="D297" s="83">
        <f>C$158*(0.4*D$14)*('Product half-life and C flows'!B158/100)</f>
        <v>0.15552026313381484</v>
      </c>
      <c r="E297" s="85"/>
      <c r="F297" s="85">
        <f t="shared" si="55"/>
        <v>51.916955458718519</v>
      </c>
      <c r="G297" s="85">
        <f t="shared" si="56"/>
        <v>27.689042911316537</v>
      </c>
      <c r="H297" s="83">
        <f>C$158*(0.6*C$15)*('Product half-life and C flows'!L158/100)</f>
        <v>10.169737829942115</v>
      </c>
      <c r="I297" s="85">
        <f>C$158*0.6*('Product half-life and C flows'!N158/100)</f>
        <v>50.956586526126664</v>
      </c>
      <c r="J297" s="85">
        <f>C$158*0.6*('Product half-life and C flows'!P158/100)</f>
        <v>25.452840422640669</v>
      </c>
      <c r="K297" s="85">
        <f t="shared" si="57"/>
        <v>24.848717221618454</v>
      </c>
      <c r="L297" s="3"/>
      <c r="M297" s="90">
        <f>E$238*(0.4*M$41)*('Product half-life and C flows'!B77/100)</f>
        <v>2.5456603953522792</v>
      </c>
      <c r="N297" s="90">
        <f t="shared" si="74"/>
        <v>169.48655310670114</v>
      </c>
      <c r="O297" s="89">
        <f t="shared" si="58"/>
        <v>51.303998896825874</v>
      </c>
      <c r="P297" s="89">
        <f t="shared" si="59"/>
        <v>27.362132744973792</v>
      </c>
      <c r="Q297" s="91">
        <f>E$238*(0.6*Q$42)*('Product half-life and C flows'!L77/100)</f>
        <v>34.994980073152171</v>
      </c>
      <c r="R297" s="91">
        <f>E$238*0.6*('Product half-life and C flows'!N77/100)</f>
        <v>33.708130959763899</v>
      </c>
      <c r="S297" s="91">
        <f>E$238*0.6*('Product half-life and C flows'!P77/100)</f>
        <v>16.837228251630311</v>
      </c>
      <c r="T297" s="89">
        <f t="shared" si="60"/>
        <v>48.738798951984563</v>
      </c>
      <c r="U297" s="18"/>
      <c r="V297">
        <f t="shared" si="72"/>
        <v>139</v>
      </c>
      <c r="W297" s="3">
        <f t="shared" si="85"/>
        <v>40.179972408935321</v>
      </c>
      <c r="X297" s="113">
        <f t="shared" si="73"/>
        <v>254.69589391491533</v>
      </c>
      <c r="Y297" s="98">
        <f t="shared" si="76"/>
        <v>2.701180658486094</v>
      </c>
      <c r="Z297" s="98">
        <f t="shared" si="77"/>
        <v>169.48655310670114</v>
      </c>
      <c r="AA297" s="98">
        <f t="shared" si="78"/>
        <v>103.22095435554439</v>
      </c>
      <c r="AB297" s="98">
        <f t="shared" si="79"/>
        <v>55.051175656290326</v>
      </c>
      <c r="AC297" s="98">
        <f t="shared" si="80"/>
        <v>45.164717903094285</v>
      </c>
      <c r="AD297" s="98">
        <f t="shared" si="81"/>
        <v>84.664717485890563</v>
      </c>
      <c r="AE297" s="98">
        <f t="shared" si="82"/>
        <v>42.290068674270984</v>
      </c>
      <c r="AF297" s="98">
        <f t="shared" si="83"/>
        <v>73.587516173603021</v>
      </c>
      <c r="AG297" s="3">
        <f t="shared" si="84"/>
        <v>499.87818718179165</v>
      </c>
    </row>
    <row r="298" spans="1:33" ht="14">
      <c r="A298">
        <f t="shared" si="86"/>
        <v>140</v>
      </c>
      <c r="B298" s="20">
        <f t="shared" si="86"/>
        <v>220</v>
      </c>
      <c r="C298" s="27">
        <f t="shared" si="71"/>
        <v>254.72759534201342</v>
      </c>
      <c r="D298" s="83">
        <f>C$158*(0.4*D$14)*('Product half-life and C flows'!B159/100)</f>
        <v>0.15022267204490311</v>
      </c>
      <c r="E298" s="85"/>
      <c r="F298" s="85">
        <f t="shared" si="55"/>
        <v>51.916955458718519</v>
      </c>
      <c r="G298" s="85">
        <f t="shared" si="56"/>
        <v>27.689042911316537</v>
      </c>
      <c r="H298" s="83">
        <f>C$158*(0.6*C$15)*('Product half-life and C flows'!L159/100)</f>
        <v>10.014290874619389</v>
      </c>
      <c r="I298" s="85">
        <f>C$158*0.6*('Product half-life and C flows'!N159/100)</f>
        <v>51.060321460978692</v>
      </c>
      <c r="J298" s="85">
        <f>C$158*0.6*('Product half-life and C flows'!P159/100)</f>
        <v>25.50465607441491</v>
      </c>
      <c r="K298" s="85">
        <f t="shared" si="57"/>
        <v>24.848717221618454</v>
      </c>
      <c r="L298" s="3"/>
      <c r="M298" s="90">
        <f>E$238*(0.4*M$41)*('Product half-life and C flows'!B78/100)</f>
        <v>2.4589458569759501</v>
      </c>
      <c r="N298" s="90">
        <f t="shared" si="74"/>
        <v>170.93456443458984</v>
      </c>
      <c r="O298" s="89">
        <f t="shared" si="58"/>
        <v>51.303998896825874</v>
      </c>
      <c r="P298" s="89">
        <f t="shared" si="59"/>
        <v>27.362132744973792</v>
      </c>
      <c r="Q298" s="91">
        <f>E$238*(0.6*Q$42)*('Product half-life and C flows'!L78/100)</f>
        <v>34.460073156679385</v>
      </c>
      <c r="R298" s="91">
        <f>E$238*0.6*('Product half-life and C flows'!N78/100)</f>
        <v>34.065092175356739</v>
      </c>
      <c r="S298" s="91">
        <f>E$238*0.6*('Product half-life and C flows'!P78/100)</f>
        <v>17.015530557121242</v>
      </c>
      <c r="T298" s="89">
        <f t="shared" si="60"/>
        <v>48.738798951984563</v>
      </c>
      <c r="U298" s="18"/>
      <c r="V298">
        <f t="shared" si="72"/>
        <v>140</v>
      </c>
      <c r="W298" s="3">
        <f t="shared" si="85"/>
        <v>40.179975282981829</v>
      </c>
      <c r="X298" s="113">
        <f t="shared" si="73"/>
        <v>254.72759534201342</v>
      </c>
      <c r="Y298" s="98">
        <f t="shared" si="76"/>
        <v>2.6091685290208533</v>
      </c>
      <c r="Z298" s="98">
        <f t="shared" si="77"/>
        <v>170.93456443458984</v>
      </c>
      <c r="AA298" s="98">
        <f t="shared" si="78"/>
        <v>103.22095435554439</v>
      </c>
      <c r="AB298" s="98">
        <f t="shared" si="79"/>
        <v>55.051175656290326</v>
      </c>
      <c r="AC298" s="98">
        <f t="shared" si="80"/>
        <v>44.474364031298776</v>
      </c>
      <c r="AD298" s="98">
        <f t="shared" si="81"/>
        <v>85.125413636335423</v>
      </c>
      <c r="AE298" s="98">
        <f t="shared" si="82"/>
        <v>42.520186631536149</v>
      </c>
      <c r="AF298" s="98">
        <f t="shared" si="83"/>
        <v>73.587516173603021</v>
      </c>
      <c r="AG298" s="3">
        <f t="shared" si="84"/>
        <v>501.32665874559484</v>
      </c>
    </row>
    <row r="299" spans="1:33" ht="14">
      <c r="A299">
        <f t="shared" si="86"/>
        <v>141</v>
      </c>
      <c r="B299" s="20">
        <f t="shared" si="86"/>
        <v>221</v>
      </c>
      <c r="C299" s="27">
        <f t="shared" si="71"/>
        <v>254.75836236531225</v>
      </c>
      <c r="D299" s="83">
        <f>C$158*(0.4*D$14)*('Product half-life and C flows'!B160/100)</f>
        <v>0.14510553635633483</v>
      </c>
      <c r="E299" s="85"/>
      <c r="F299" s="85">
        <f t="shared" si="55"/>
        <v>51.916955458718519</v>
      </c>
      <c r="G299" s="85">
        <f t="shared" si="56"/>
        <v>27.689042911316537</v>
      </c>
      <c r="H299" s="83">
        <f>C$158*(0.6*C$15)*('Product half-life and C flows'!L160/100)</f>
        <v>9.8612199644143619</v>
      </c>
      <c r="I299" s="85">
        <f>C$158*0.6*('Product half-life and C flows'!N160/100)</f>
        <v>51.162470781722178</v>
      </c>
      <c r="J299" s="85">
        <f>C$158*0.6*('Product half-life and C flows'!P160/100)</f>
        <v>25.555679711149917</v>
      </c>
      <c r="K299" s="85">
        <f t="shared" si="57"/>
        <v>24.848717221618454</v>
      </c>
      <c r="L299" s="3"/>
      <c r="M299" s="90">
        <f>E$238*(0.4*M$41)*('Product half-life and C flows'!B79/100)</f>
        <v>2.3751851341123085</v>
      </c>
      <c r="N299" s="90">
        <f t="shared" si="74"/>
        <v>172.31958721984307</v>
      </c>
      <c r="O299" s="89">
        <f t="shared" si="58"/>
        <v>51.303998896825874</v>
      </c>
      <c r="P299" s="89">
        <f t="shared" si="59"/>
        <v>27.362132744973792</v>
      </c>
      <c r="Q299" s="91">
        <f>E$238*(0.6*Q$42)*('Product half-life and C flows'!L79/100)</f>
        <v>33.933342424581966</v>
      </c>
      <c r="R299" s="91">
        <f>E$238*0.6*('Product half-life and C flows'!N79/100)</f>
        <v>34.416597150576415</v>
      </c>
      <c r="S299" s="91">
        <f>E$238*0.6*('Product half-life and C flows'!P79/100)</f>
        <v>17.191107467820377</v>
      </c>
      <c r="T299" s="89">
        <f t="shared" si="60"/>
        <v>48.738798951984563</v>
      </c>
      <c r="U299" s="18"/>
      <c r="V299">
        <f t="shared" si="72"/>
        <v>141</v>
      </c>
      <c r="W299" s="3">
        <f t="shared" si="85"/>
        <v>40.179977857650925</v>
      </c>
      <c r="X299" s="113">
        <f t="shared" si="73"/>
        <v>254.75836236531225</v>
      </c>
      <c r="Y299" s="98">
        <f t="shared" si="76"/>
        <v>2.5202906704686434</v>
      </c>
      <c r="Z299" s="98">
        <f t="shared" si="77"/>
        <v>172.31958721984307</v>
      </c>
      <c r="AA299" s="98">
        <f t="shared" si="78"/>
        <v>103.22095435554439</v>
      </c>
      <c r="AB299" s="98">
        <f t="shared" si="79"/>
        <v>55.051175656290326</v>
      </c>
      <c r="AC299" s="98">
        <f t="shared" si="80"/>
        <v>43.794562388996326</v>
      </c>
      <c r="AD299" s="98">
        <f t="shared" si="81"/>
        <v>85.579067932298585</v>
      </c>
      <c r="AE299" s="98">
        <f t="shared" si="82"/>
        <v>42.746787178970294</v>
      </c>
      <c r="AF299" s="98">
        <f t="shared" si="83"/>
        <v>73.587516173603021</v>
      </c>
      <c r="AG299" s="3">
        <f t="shared" si="84"/>
        <v>502.71213473194297</v>
      </c>
    </row>
    <row r="300" spans="1:33" ht="14">
      <c r="A300">
        <f t="shared" si="86"/>
        <v>142</v>
      </c>
      <c r="B300" s="20">
        <f t="shared" si="86"/>
        <v>222</v>
      </c>
      <c r="C300" s="27">
        <f t="shared" si="71"/>
        <v>254.78822245425275</v>
      </c>
      <c r="D300" s="83">
        <f>C$158*(0.4*D$14)*('Product half-life and C flows'!B161/100)</f>
        <v>0.14016270909470871</v>
      </c>
      <c r="E300" s="85"/>
      <c r="F300" s="85">
        <f t="shared" si="55"/>
        <v>51.916955458718519</v>
      </c>
      <c r="G300" s="85">
        <f t="shared" si="56"/>
        <v>27.689042911316537</v>
      </c>
      <c r="H300" s="83">
        <f>C$158*(0.6*C$15)*('Product half-life and C flows'!L161/100)</f>
        <v>9.710488780890369</v>
      </c>
      <c r="I300" s="85">
        <f>C$158*0.6*('Product half-life and C flows'!N161/100)</f>
        <v>51.263058724860521</v>
      </c>
      <c r="J300" s="85">
        <f>C$158*0.6*('Product half-life and C flows'!P161/100)</f>
        <v>25.605923438991248</v>
      </c>
      <c r="K300" s="85">
        <f t="shared" si="57"/>
        <v>24.848717221618454</v>
      </c>
      <c r="L300" s="3"/>
      <c r="M300" s="90">
        <f>E$238*(0.4*M$41)*('Product half-life and C flows'!B80/100)</f>
        <v>2.2942776089613108</v>
      </c>
      <c r="N300" s="90">
        <f t="shared" si="74"/>
        <v>173.64398580511261</v>
      </c>
      <c r="O300" s="89">
        <f t="shared" si="58"/>
        <v>51.303998896825874</v>
      </c>
      <c r="P300" s="89">
        <f t="shared" si="59"/>
        <v>27.362132744973792</v>
      </c>
      <c r="Q300" s="91">
        <f>E$238*(0.6*Q$42)*('Product half-life and C flows'!L80/100)</f>
        <v>33.414662901861689</v>
      </c>
      <c r="R300" s="91">
        <f>E$238*0.6*('Product half-life and C flows'!N80/100)</f>
        <v>34.762729285405086</v>
      </c>
      <c r="S300" s="91">
        <f>E$238*0.6*('Product half-life and C flows'!P80/100)</f>
        <v>17.364000642060475</v>
      </c>
      <c r="T300" s="89">
        <f t="shared" si="60"/>
        <v>48.738798951984563</v>
      </c>
      <c r="U300" s="18"/>
      <c r="V300">
        <f t="shared" si="72"/>
        <v>142</v>
      </c>
      <c r="W300" s="3">
        <f t="shared" si="85"/>
        <v>40.179980164127493</v>
      </c>
      <c r="X300" s="113">
        <f t="shared" si="73"/>
        <v>254.78822245425275</v>
      </c>
      <c r="Y300" s="98">
        <f t="shared" si="76"/>
        <v>2.4344403180560197</v>
      </c>
      <c r="Z300" s="98">
        <f t="shared" si="77"/>
        <v>173.64398580511261</v>
      </c>
      <c r="AA300" s="98">
        <f t="shared" si="78"/>
        <v>103.22095435554439</v>
      </c>
      <c r="AB300" s="98">
        <f t="shared" si="79"/>
        <v>55.051175656290326</v>
      </c>
      <c r="AC300" s="98">
        <f t="shared" si="80"/>
        <v>43.125151682752062</v>
      </c>
      <c r="AD300" s="98">
        <f t="shared" si="81"/>
        <v>86.025788010265615</v>
      </c>
      <c r="AE300" s="98">
        <f t="shared" si="82"/>
        <v>42.969924081051722</v>
      </c>
      <c r="AF300" s="98">
        <f t="shared" si="83"/>
        <v>73.587516173603021</v>
      </c>
      <c r="AG300" s="3">
        <f t="shared" si="84"/>
        <v>504.03697959101675</v>
      </c>
    </row>
    <row r="301" spans="1:33" ht="14">
      <c r="A301">
        <f t="shared" si="86"/>
        <v>143</v>
      </c>
      <c r="B301" s="20">
        <f t="shared" si="86"/>
        <v>223</v>
      </c>
      <c r="C301" s="27">
        <f t="shared" si="71"/>
        <v>254.81720227494677</v>
      </c>
      <c r="D301" s="83">
        <f>C$158*(0.4*D$14)*('Product half-life and C flows'!B162/100)</f>
        <v>0.13538825267510396</v>
      </c>
      <c r="E301" s="85"/>
      <c r="F301" s="85">
        <f t="shared" si="55"/>
        <v>51.916955458718519</v>
      </c>
      <c r="G301" s="85">
        <f t="shared" si="56"/>
        <v>27.689042911316537</v>
      </c>
      <c r="H301" s="83">
        <f>C$158*(0.6*C$15)*('Product half-life and C flows'!L162/100)</f>
        <v>9.5620615607470274</v>
      </c>
      <c r="I301" s="85">
        <f>C$158*0.6*('Product half-life and C flows'!N162/100)</f>
        <v>51.362109156436183</v>
      </c>
      <c r="J301" s="85">
        <f>C$158*0.6*('Product half-life and C flows'!P162/100)</f>
        <v>25.655399179039033</v>
      </c>
      <c r="K301" s="85">
        <f t="shared" si="57"/>
        <v>24.848717221618454</v>
      </c>
      <c r="L301" s="3"/>
      <c r="M301" s="90">
        <f>E$238*(0.4*M$41)*('Product half-life and C flows'!B81/100)</f>
        <v>2.2161260911345604</v>
      </c>
      <c r="N301" s="90">
        <f t="shared" si="74"/>
        <v>174.91007397076933</v>
      </c>
      <c r="O301" s="89">
        <f t="shared" si="58"/>
        <v>51.303998896825874</v>
      </c>
      <c r="P301" s="89">
        <f t="shared" si="59"/>
        <v>27.362132744973792</v>
      </c>
      <c r="Q301" s="91">
        <f>E$238*(0.6*Q$42)*('Product half-life and C flows'!L81/100)</f>
        <v>32.903911523794036</v>
      </c>
      <c r="R301" s="91">
        <f>E$238*0.6*('Product half-life and C flows'!N81/100)</f>
        <v>35.103570705035558</v>
      </c>
      <c r="S301" s="91">
        <f>E$238*0.6*('Product half-life and C flows'!P81/100)</f>
        <v>17.534251101416356</v>
      </c>
      <c r="T301" s="89">
        <f t="shared" si="60"/>
        <v>48.738798951984563</v>
      </c>
      <c r="U301" s="18"/>
      <c r="V301">
        <f t="shared" si="72"/>
        <v>143</v>
      </c>
      <c r="W301" s="3">
        <f t="shared" si="85"/>
        <v>40.179982230347996</v>
      </c>
      <c r="X301" s="113">
        <f t="shared" si="73"/>
        <v>254.81720227494677</v>
      </c>
      <c r="Y301" s="98">
        <f t="shared" si="76"/>
        <v>2.3515143438096642</v>
      </c>
      <c r="Z301" s="98">
        <f t="shared" si="77"/>
        <v>174.91007397076933</v>
      </c>
      <c r="AA301" s="98">
        <f t="shared" si="78"/>
        <v>103.22095435554439</v>
      </c>
      <c r="AB301" s="98">
        <f t="shared" si="79"/>
        <v>55.051175656290326</v>
      </c>
      <c r="AC301" s="98">
        <f t="shared" si="80"/>
        <v>42.465973084541062</v>
      </c>
      <c r="AD301" s="98">
        <f t="shared" si="81"/>
        <v>86.465679861471742</v>
      </c>
      <c r="AE301" s="98">
        <f t="shared" si="82"/>
        <v>43.189650280455389</v>
      </c>
      <c r="AF301" s="98">
        <f t="shared" si="83"/>
        <v>73.587516173603021</v>
      </c>
      <c r="AG301" s="3">
        <f t="shared" si="84"/>
        <v>505.30350720907228</v>
      </c>
    </row>
    <row r="302" spans="1:33" ht="14">
      <c r="A302">
        <f t="shared" si="86"/>
        <v>144</v>
      </c>
      <c r="B302" s="20">
        <f t="shared" si="86"/>
        <v>224</v>
      </c>
      <c r="C302" s="27">
        <f t="shared" si="71"/>
        <v>254.8453277134235</v>
      </c>
      <c r="D302" s="83">
        <f>C$158*(0.4*D$14)*('Product half-life and C flows'!B163/100)</f>
        <v>0.13077643176853937</v>
      </c>
      <c r="E302" s="85"/>
      <c r="F302" s="85">
        <f t="shared" si="55"/>
        <v>51.916955458718519</v>
      </c>
      <c r="G302" s="85">
        <f t="shared" si="56"/>
        <v>27.689042911316537</v>
      </c>
      <c r="H302" s="83">
        <f>C$158*(0.6*C$15)*('Product half-life and C flows'!L163/100)</f>
        <v>9.4159030873348311</v>
      </c>
      <c r="I302" s="85">
        <f>C$158*0.6*('Product half-life and C flows'!N163/100)</f>
        <v>51.459645577693259</v>
      </c>
      <c r="J302" s="85">
        <f>C$158*0.6*('Product half-life and C flows'!P163/100)</f>
        <v>25.704118670176431</v>
      </c>
      <c r="K302" s="85">
        <f t="shared" si="57"/>
        <v>24.848717221618454</v>
      </c>
      <c r="L302" s="3"/>
      <c r="M302" s="90">
        <f>E$238*(0.4*M$41)*('Product half-life and C flows'!B82/100)</f>
        <v>2.1406367009050853</v>
      </c>
      <c r="N302" s="90">
        <f t="shared" si="74"/>
        <v>176.12011160047885</v>
      </c>
      <c r="O302" s="89">
        <f t="shared" si="58"/>
        <v>51.303998896825874</v>
      </c>
      <c r="P302" s="89">
        <f t="shared" si="59"/>
        <v>27.362132744973792</v>
      </c>
      <c r="Q302" s="91">
        <f>E$238*(0.6*Q$42)*('Product half-life and C flows'!L82/100)</f>
        <v>32.400967106729226</v>
      </c>
      <c r="R302" s="91">
        <f>E$238*0.6*('Product half-life and C flows'!N82/100)</f>
        <v>35.439202279356806</v>
      </c>
      <c r="S302" s="91">
        <f>E$238*0.6*('Product half-life and C flows'!P82/100)</f>
        <v>17.701899240437957</v>
      </c>
      <c r="T302" s="89">
        <f t="shared" si="60"/>
        <v>48.738798951984563</v>
      </c>
      <c r="U302" s="18"/>
      <c r="V302">
        <f t="shared" si="72"/>
        <v>144</v>
      </c>
      <c r="W302" s="3">
        <f t="shared" si="85"/>
        <v>40.179984081338915</v>
      </c>
      <c r="X302" s="113">
        <f t="shared" si="73"/>
        <v>254.8453277134235</v>
      </c>
      <c r="Y302" s="98">
        <f t="shared" si="76"/>
        <v>2.2714131326736249</v>
      </c>
      <c r="Z302" s="98">
        <f t="shared" si="77"/>
        <v>176.12011160047885</v>
      </c>
      <c r="AA302" s="98">
        <f t="shared" si="78"/>
        <v>103.22095435554439</v>
      </c>
      <c r="AB302" s="98">
        <f t="shared" si="79"/>
        <v>55.051175656290326</v>
      </c>
      <c r="AC302" s="98">
        <f t="shared" si="80"/>
        <v>41.816870194064059</v>
      </c>
      <c r="AD302" s="98">
        <f t="shared" si="81"/>
        <v>86.898847857050072</v>
      </c>
      <c r="AE302" s="98">
        <f t="shared" si="82"/>
        <v>43.406017910614388</v>
      </c>
      <c r="AF302" s="98">
        <f t="shared" si="83"/>
        <v>73.587516173603021</v>
      </c>
      <c r="AG302" s="3">
        <f t="shared" si="84"/>
        <v>506.51397757404203</v>
      </c>
    </row>
    <row r="303" spans="1:33" ht="14">
      <c r="A303">
        <f t="shared" si="86"/>
        <v>145</v>
      </c>
      <c r="B303" s="20">
        <f t="shared" si="86"/>
        <v>225</v>
      </c>
      <c r="C303" s="27">
        <f t="shared" si="71"/>
        <v>254.87262389821808</v>
      </c>
      <c r="D303" s="83">
        <f>C$158*(0.4*D$14)*('Product half-life and C flows'!B164/100)</f>
        <v>0.1263217064123934</v>
      </c>
      <c r="E303" s="85"/>
      <c r="F303" s="85">
        <f t="shared" si="55"/>
        <v>51.916955458718519</v>
      </c>
      <c r="G303" s="85">
        <f t="shared" si="56"/>
        <v>27.689042911316537</v>
      </c>
      <c r="H303" s="83">
        <f>C$158*(0.6*C$15)*('Product half-life and C flows'!L164/100)</f>
        <v>9.2719786822994674</v>
      </c>
      <c r="I303" s="85">
        <f>C$158*0.6*('Product half-life and C flows'!N164/100)</f>
        <v>51.555691130653528</v>
      </c>
      <c r="J303" s="85">
        <f>C$158*0.6*('Product half-life and C flows'!P164/100)</f>
        <v>25.752093471854888</v>
      </c>
      <c r="K303" s="85">
        <f t="shared" si="57"/>
        <v>24.848717221618454</v>
      </c>
      <c r="L303" s="3"/>
      <c r="M303" s="90">
        <f>E$238*(0.4*M$41)*('Product half-life and C flows'!B83/100)</f>
        <v>2.0677187564340507</v>
      </c>
      <c r="N303" s="90">
        <f t="shared" ref="N303:N318" si="87">C$8*(1-EXP(-C$9*$B142))^3</f>
        <v>177.27630201106223</v>
      </c>
      <c r="O303" s="89">
        <f t="shared" si="58"/>
        <v>51.303998896825874</v>
      </c>
      <c r="P303" s="89">
        <f t="shared" si="59"/>
        <v>27.362132744973792</v>
      </c>
      <c r="Q303" s="91">
        <f>E$238*(0.6*Q$42)*('Product half-life and C flows'!L83/100)</f>
        <v>31.905710319339505</v>
      </c>
      <c r="R303" s="91">
        <f>E$238*0.6*('Product half-life and C flows'!N83/100)</f>
        <v>35.76970364214155</v>
      </c>
      <c r="S303" s="91">
        <f>E$238*0.6*('Product half-life and C flows'!P83/100)</f>
        <v>17.866984836234533</v>
      </c>
      <c r="T303" s="89">
        <f t="shared" si="60"/>
        <v>48.738798951984563</v>
      </c>
      <c r="U303" s="18"/>
      <c r="V303">
        <f t="shared" si="72"/>
        <v>145</v>
      </c>
      <c r="W303" s="3">
        <f t="shared" si="85"/>
        <v>40.179985739519822</v>
      </c>
      <c r="X303" s="113">
        <f t="shared" si="73"/>
        <v>254.87262389821808</v>
      </c>
      <c r="Y303" s="98">
        <f t="shared" si="76"/>
        <v>2.1940404628464441</v>
      </c>
      <c r="Z303" s="98">
        <f t="shared" si="77"/>
        <v>177.27630201106223</v>
      </c>
      <c r="AA303" s="98">
        <f t="shared" si="78"/>
        <v>103.22095435554439</v>
      </c>
      <c r="AB303" s="98">
        <f t="shared" si="79"/>
        <v>55.051175656290326</v>
      </c>
      <c r="AC303" s="98">
        <f t="shared" si="80"/>
        <v>41.177689001638974</v>
      </c>
      <c r="AD303" s="98">
        <f t="shared" si="81"/>
        <v>87.325394772795079</v>
      </c>
      <c r="AE303" s="98">
        <f t="shared" si="82"/>
        <v>43.619078308089421</v>
      </c>
      <c r="AF303" s="98">
        <f t="shared" si="83"/>
        <v>73.587516173603021</v>
      </c>
      <c r="AG303" s="3">
        <f t="shared" si="84"/>
        <v>507.67059410542032</v>
      </c>
    </row>
    <row r="304" spans="1:33" ht="14">
      <c r="A304">
        <f t="shared" ref="A304:B318" si="88">A303+1</f>
        <v>146</v>
      </c>
      <c r="B304" s="20">
        <f t="shared" si="88"/>
        <v>226</v>
      </c>
      <c r="C304" s="27">
        <f t="shared" si="71"/>
        <v>254.89911522232003</v>
      </c>
      <c r="D304" s="83">
        <f>C$158*(0.4*D$14)*('Product half-life and C flows'!B165/100)</f>
        <v>0.12201872535550945</v>
      </c>
      <c r="E304" s="85"/>
      <c r="F304" s="85">
        <f t="shared" ref="F304:F318" si="89">F303</f>
        <v>51.916955458718519</v>
      </c>
      <c r="G304" s="85">
        <f t="shared" si="56"/>
        <v>27.689042911316537</v>
      </c>
      <c r="H304" s="83">
        <f>C$158*(0.6*C$15)*('Product half-life and C flows'!L165/100)</f>
        <v>9.1302541973538336</v>
      </c>
      <c r="I304" s="85">
        <f>C$158*0.6*('Product half-life and C flows'!N165/100)</f>
        <v>51.650268603607238</v>
      </c>
      <c r="J304" s="85">
        <f>C$158*0.6*('Product half-life and C flows'!P165/100)</f>
        <v>25.799334966836764</v>
      </c>
      <c r="K304" s="85">
        <f t="shared" si="57"/>
        <v>24.848717221618454</v>
      </c>
      <c r="L304" s="3"/>
      <c r="M304" s="90">
        <f>E$238*(0.4*M$41)*('Product half-life and C flows'!B84/100)</f>
        <v>1.9972846648389539</v>
      </c>
      <c r="N304" s="90">
        <f t="shared" si="87"/>
        <v>178.38078987351417</v>
      </c>
      <c r="O304" s="89">
        <f t="shared" si="58"/>
        <v>51.303998896825874</v>
      </c>
      <c r="P304" s="89">
        <f t="shared" si="59"/>
        <v>27.362132744973792</v>
      </c>
      <c r="Q304" s="91">
        <f>E$238*(0.6*Q$42)*('Product half-life and C flows'!L84/100)</f>
        <v>31.418023654305934</v>
      </c>
      <c r="R304" s="91">
        <f>E$238*0.6*('Product half-life and C flows'!N84/100)</f>
        <v>36.095153209940619</v>
      </c>
      <c r="S304" s="91">
        <f>E$238*0.6*('Product half-life and C flows'!P84/100)</f>
        <v>18.029547057912392</v>
      </c>
      <c r="T304" s="89">
        <f t="shared" si="60"/>
        <v>48.738798951984563</v>
      </c>
      <c r="U304" s="18"/>
      <c r="V304">
        <f t="shared" si="72"/>
        <v>146</v>
      </c>
      <c r="W304" s="3">
        <f t="shared" si="85"/>
        <v>40.179987224974901</v>
      </c>
      <c r="X304" s="113">
        <f t="shared" si="73"/>
        <v>254.89911522232003</v>
      </c>
      <c r="Y304" s="98">
        <f t="shared" si="76"/>
        <v>2.1193033901944633</v>
      </c>
      <c r="Z304" s="98">
        <f t="shared" si="77"/>
        <v>178.38078987351417</v>
      </c>
      <c r="AA304" s="98">
        <f t="shared" si="78"/>
        <v>103.22095435554439</v>
      </c>
      <c r="AB304" s="98">
        <f t="shared" si="79"/>
        <v>55.051175656290326</v>
      </c>
      <c r="AC304" s="98">
        <f t="shared" si="80"/>
        <v>40.548277851659769</v>
      </c>
      <c r="AD304" s="98">
        <f t="shared" si="81"/>
        <v>87.745421813547864</v>
      </c>
      <c r="AE304" s="98">
        <f t="shared" si="82"/>
        <v>43.828882024749156</v>
      </c>
      <c r="AF304" s="98">
        <f t="shared" si="83"/>
        <v>73.587516173603021</v>
      </c>
      <c r="AG304" s="3">
        <f t="shared" si="84"/>
        <v>508.77550157530561</v>
      </c>
    </row>
    <row r="305" spans="1:33" ht="14">
      <c r="A305">
        <f t="shared" si="88"/>
        <v>147</v>
      </c>
      <c r="B305" s="20">
        <f t="shared" si="88"/>
        <v>227</v>
      </c>
      <c r="C305" s="27">
        <f t="shared" si="71"/>
        <v>254.92482536449754</v>
      </c>
      <c r="D305" s="83">
        <f>C$158*(0.4*D$14)*('Product half-life and C flows'!B166/100)</f>
        <v>0.11786231962998983</v>
      </c>
      <c r="E305" s="85"/>
      <c r="F305" s="85">
        <f t="shared" si="89"/>
        <v>51.916955458718519</v>
      </c>
      <c r="G305" s="85">
        <f t="shared" ref="G305:G318" si="90">G304</f>
        <v>27.689042911316537</v>
      </c>
      <c r="H305" s="83">
        <f>C$158*(0.6*C$15)*('Product half-life and C flows'!L166/100)</f>
        <v>8.990696006175833</v>
      </c>
      <c r="I305" s="85">
        <f>C$158*0.6*('Product half-life and C flows'!N166/100)</f>
        <v>51.743400436520027</v>
      </c>
      <c r="J305" s="85">
        <f>C$158*0.6*('Product half-life and C flows'!P166/100)</f>
        <v>25.845854363896098</v>
      </c>
      <c r="K305" s="85">
        <f t="shared" ref="K305:K318" si="91">K304</f>
        <v>24.848717221618454</v>
      </c>
      <c r="L305" s="3"/>
      <c r="M305" s="90">
        <f>E$238*(0.4*M$41)*('Product half-life and C flows'!B85/100)</f>
        <v>1.9292498169724297</v>
      </c>
      <c r="N305" s="90">
        <f t="shared" si="87"/>
        <v>179.43565965851633</v>
      </c>
      <c r="O305" s="89">
        <f t="shared" ref="O305:O318" si="92">O304</f>
        <v>51.303998896825874</v>
      </c>
      <c r="P305" s="89">
        <f t="shared" ref="P305:P318" si="93">P304</f>
        <v>27.362132744973792</v>
      </c>
      <c r="Q305" s="91">
        <f>E$238*(0.6*Q$42)*('Product half-life and C flows'!L85/100)</f>
        <v>30.93779140043798</v>
      </c>
      <c r="R305" s="91">
        <f>E$238*0.6*('Product half-life and C flows'!N85/100)</f>
        <v>36.415628200688495</v>
      </c>
      <c r="S305" s="91">
        <f>E$238*0.6*('Product half-life and C flows'!P85/100)</f>
        <v>18.189624475868374</v>
      </c>
      <c r="T305" s="89">
        <f t="shared" ref="T305:T318" si="94">T304</f>
        <v>48.738798951984563</v>
      </c>
      <c r="U305" s="18"/>
      <c r="V305">
        <f t="shared" si="72"/>
        <v>147</v>
      </c>
      <c r="W305" s="3">
        <f t="shared" si="85"/>
        <v>40.179988555696319</v>
      </c>
      <c r="X305" s="113">
        <f t="shared" si="73"/>
        <v>254.92482536449754</v>
      </c>
      <c r="Y305" s="98">
        <f t="shared" si="76"/>
        <v>2.0471121366024194</v>
      </c>
      <c r="Z305" s="98">
        <f t="shared" si="77"/>
        <v>179.43565965851633</v>
      </c>
      <c r="AA305" s="98">
        <f t="shared" si="78"/>
        <v>103.22095435554439</v>
      </c>
      <c r="AB305" s="98">
        <f t="shared" si="79"/>
        <v>55.051175656290326</v>
      </c>
      <c r="AC305" s="98">
        <f t="shared" si="80"/>
        <v>39.928487406613812</v>
      </c>
      <c r="AD305" s="98">
        <f t="shared" si="81"/>
        <v>88.159028637208522</v>
      </c>
      <c r="AE305" s="98">
        <f t="shared" si="82"/>
        <v>44.035478839764473</v>
      </c>
      <c r="AF305" s="98">
        <f t="shared" si="83"/>
        <v>73.587516173603021</v>
      </c>
      <c r="AG305" s="3">
        <f t="shared" si="84"/>
        <v>509.83078455393792</v>
      </c>
    </row>
    <row r="306" spans="1:33" ht="14">
      <c r="A306">
        <f t="shared" si="88"/>
        <v>148</v>
      </c>
      <c r="B306" s="20">
        <f t="shared" si="88"/>
        <v>228</v>
      </c>
      <c r="C306" s="27">
        <f t="shared" si="71"/>
        <v>254.94977731001632</v>
      </c>
      <c r="D306" s="83">
        <f>C$158*(0.4*D$14)*('Product half-life and C flows'!B167/100)</f>
        <v>0.11384749634195906</v>
      </c>
      <c r="E306" s="85"/>
      <c r="F306" s="85">
        <f t="shared" si="89"/>
        <v>51.916955458718519</v>
      </c>
      <c r="G306" s="85">
        <f t="shared" si="90"/>
        <v>27.689042911316537</v>
      </c>
      <c r="H306" s="83">
        <f>C$158*(0.6*C$15)*('Product half-life and C flows'!L167/100)</f>
        <v>8.853270996430016</v>
      </c>
      <c r="I306" s="85">
        <f>C$158*0.6*('Product half-life and C flows'!N167/100)</f>
        <v>51.835108726357063</v>
      </c>
      <c r="J306" s="85">
        <f>C$158*0.6*('Product half-life and C flows'!P167/100)</f>
        <v>25.891662700478033</v>
      </c>
      <c r="K306" s="85">
        <f t="shared" si="91"/>
        <v>24.848717221618454</v>
      </c>
      <c r="L306" s="3"/>
      <c r="M306" s="90">
        <f>E$238*(0.4*M$41)*('Product half-life and C flows'!B86/100)</f>
        <v>1.8635324857852789</v>
      </c>
      <c r="N306" s="90">
        <f t="shared" si="87"/>
        <v>180.44293454579298</v>
      </c>
      <c r="O306" s="89">
        <f t="shared" si="92"/>
        <v>51.303998896825874</v>
      </c>
      <c r="P306" s="89">
        <f t="shared" si="93"/>
        <v>27.362132744973792</v>
      </c>
      <c r="Q306" s="91">
        <f>E$238*(0.6*Q$42)*('Product half-life and C flows'!L86/100)</f>
        <v>30.464899615219267</v>
      </c>
      <c r="R306" s="91">
        <f>E$238*0.6*('Product half-life and C flows'!N86/100)</f>
        <v>36.731204652024459</v>
      </c>
      <c r="S306" s="91">
        <f>E$238*0.6*('Product half-life and C flows'!P86/100)</f>
        <v>18.34725507094128</v>
      </c>
      <c r="T306" s="89">
        <f t="shared" si="94"/>
        <v>48.738798951984563</v>
      </c>
      <c r="U306" s="18"/>
      <c r="V306">
        <f t="shared" si="72"/>
        <v>148</v>
      </c>
      <c r="W306" s="3">
        <f t="shared" si="85"/>
        <v>40.179989747802011</v>
      </c>
      <c r="X306" s="113">
        <f t="shared" si="73"/>
        <v>254.94977731001632</v>
      </c>
      <c r="Y306" s="98">
        <f t="shared" si="76"/>
        <v>1.977379982127238</v>
      </c>
      <c r="Z306" s="98">
        <f t="shared" si="77"/>
        <v>180.44293454579298</v>
      </c>
      <c r="AA306" s="98">
        <f t="shared" si="78"/>
        <v>103.22095435554439</v>
      </c>
      <c r="AB306" s="98">
        <f t="shared" si="79"/>
        <v>55.051175656290326</v>
      </c>
      <c r="AC306" s="98">
        <f t="shared" si="80"/>
        <v>39.318170611649279</v>
      </c>
      <c r="AD306" s="98">
        <f t="shared" si="81"/>
        <v>88.566313378381523</v>
      </c>
      <c r="AE306" s="98">
        <f t="shared" si="82"/>
        <v>44.23891777141931</v>
      </c>
      <c r="AF306" s="98">
        <f t="shared" si="83"/>
        <v>73.587516173603021</v>
      </c>
      <c r="AG306" s="3">
        <f t="shared" si="84"/>
        <v>510.83846631907784</v>
      </c>
    </row>
    <row r="307" spans="1:33" ht="14">
      <c r="A307">
        <f t="shared" si="88"/>
        <v>149</v>
      </c>
      <c r="B307" s="20">
        <f t="shared" si="88"/>
        <v>229</v>
      </c>
      <c r="C307" s="27">
        <f t="shared" si="71"/>
        <v>254.97399337076908</v>
      </c>
      <c r="D307" s="83">
        <f>C$158*(0.4*D$14)*('Product half-life and C flows'!B168/100)</f>
        <v>0.1099694326738367</v>
      </c>
      <c r="E307" s="85"/>
      <c r="F307" s="85">
        <f t="shared" si="89"/>
        <v>51.916955458718519</v>
      </c>
      <c r="G307" s="85">
        <f t="shared" si="90"/>
        <v>27.689042911316537</v>
      </c>
      <c r="H307" s="83">
        <f>C$158*(0.6*C$15)*('Product half-life and C flows'!L168/100)</f>
        <v>8.71794656191115</v>
      </c>
      <c r="I307" s="85">
        <f>C$158*0.6*('Product half-life and C flows'!N168/100)</f>
        <v>51.925415232325996</v>
      </c>
      <c r="J307" s="85">
        <f>C$158*0.6*('Product half-life and C flows'!P168/100)</f>
        <v>25.936770845317657</v>
      </c>
      <c r="K307" s="85">
        <f t="shared" si="91"/>
        <v>24.848717221618454</v>
      </c>
      <c r="L307" s="3"/>
      <c r="M307" s="90">
        <f>E$238*(0.4*M$41)*('Product half-life and C flows'!B87/100)</f>
        <v>1.800053728151624</v>
      </c>
      <c r="N307" s="90">
        <f t="shared" si="87"/>
        <v>181.40457574223169</v>
      </c>
      <c r="O307" s="89">
        <f t="shared" si="92"/>
        <v>51.303998896825874</v>
      </c>
      <c r="P307" s="89">
        <f t="shared" si="93"/>
        <v>27.362132744973792</v>
      </c>
      <c r="Q307" s="91">
        <f>E$238*(0.6*Q$42)*('Product half-life and C flows'!L87/100)</f>
        <v>29.999236097772894</v>
      </c>
      <c r="R307" s="91">
        <f>E$238*0.6*('Product half-life and C flows'!N87/100)</f>
        <v>37.041957439333672</v>
      </c>
      <c r="S307" s="91">
        <f>E$238*0.6*('Product half-life and C flows'!P87/100)</f>
        <v>18.502476243423406</v>
      </c>
      <c r="T307" s="89">
        <f t="shared" si="94"/>
        <v>48.738798951984563</v>
      </c>
      <c r="U307" s="18"/>
      <c r="V307">
        <f t="shared" si="72"/>
        <v>149</v>
      </c>
      <c r="W307" s="3">
        <f t="shared" si="85"/>
        <v>40.179990815730989</v>
      </c>
      <c r="X307" s="113">
        <f t="shared" si="73"/>
        <v>254.97399337076908</v>
      </c>
      <c r="Y307" s="98">
        <f t="shared" si="76"/>
        <v>1.9100231608254608</v>
      </c>
      <c r="Z307" s="98">
        <f t="shared" si="77"/>
        <v>181.40457574223169</v>
      </c>
      <c r="AA307" s="98">
        <f t="shared" si="78"/>
        <v>103.22095435554439</v>
      </c>
      <c r="AB307" s="98">
        <f t="shared" si="79"/>
        <v>55.051175656290326</v>
      </c>
      <c r="AC307" s="98">
        <f t="shared" si="80"/>
        <v>38.717182659684042</v>
      </c>
      <c r="AD307" s="98">
        <f t="shared" si="81"/>
        <v>88.96737267165966</v>
      </c>
      <c r="AE307" s="98">
        <f t="shared" si="82"/>
        <v>44.439247088741062</v>
      </c>
      <c r="AF307" s="98">
        <f t="shared" si="83"/>
        <v>73.587516173603021</v>
      </c>
      <c r="AG307" s="3">
        <f t="shared" si="84"/>
        <v>511.80050817415116</v>
      </c>
    </row>
    <row r="308" spans="1:33" ht="14">
      <c r="A308">
        <f t="shared" si="88"/>
        <v>150</v>
      </c>
      <c r="B308" s="20">
        <f t="shared" si="88"/>
        <v>230</v>
      </c>
      <c r="C308" s="27">
        <f t="shared" si="71"/>
        <v>254.9974952048303</v>
      </c>
      <c r="D308" s="83">
        <f>C$158*(0.4*D$14)*('Product half-life and C flows'!B169/100)</f>
        <v>0.10622347009091382</v>
      </c>
      <c r="E308" s="85"/>
      <c r="F308" s="85">
        <f t="shared" si="89"/>
        <v>51.916955458718519</v>
      </c>
      <c r="G308" s="85">
        <f t="shared" si="90"/>
        <v>27.689042911316537</v>
      </c>
      <c r="H308" s="83">
        <f>C$158*(0.6*C$15)*('Product half-life and C flows'!L169/100)</f>
        <v>8.584690594807908</v>
      </c>
      <c r="I308" s="85">
        <f>C$158*0.6*('Product half-life and C flows'!N169/100)</f>
        <v>52.014341381039557</v>
      </c>
      <c r="J308" s="85">
        <f>C$158*0.6*('Product half-life and C flows'!P169/100)</f>
        <v>25.98118950101874</v>
      </c>
      <c r="K308" s="85">
        <f t="shared" si="91"/>
        <v>24.848717221618454</v>
      </c>
      <c r="L308" s="3"/>
      <c r="M308" s="90">
        <f>E$238*(0.4*M$41)*('Product half-life and C flows'!B88/100)</f>
        <v>1.7387372900382618</v>
      </c>
      <c r="N308" s="90">
        <f t="shared" si="87"/>
        <v>182.3224821588415</v>
      </c>
      <c r="O308" s="89">
        <f t="shared" si="92"/>
        <v>51.303998896825874</v>
      </c>
      <c r="P308" s="89">
        <f t="shared" si="93"/>
        <v>27.362132744973792</v>
      </c>
      <c r="Q308" s="91">
        <f>E$238*(0.6*Q$42)*('Product half-life and C flows'!L88/100)</f>
        <v>29.540690362240088</v>
      </c>
      <c r="R308" s="91">
        <f>E$238*0.6*('Product half-life and C flows'!N88/100)</f>
        <v>37.347960293512557</v>
      </c>
      <c r="S308" s="91">
        <f>E$238*0.6*('Product half-life and C flows'!P88/100)</f>
        <v>18.655324821934339</v>
      </c>
      <c r="T308" s="89">
        <f t="shared" si="94"/>
        <v>48.738798951984563</v>
      </c>
      <c r="U308" s="18"/>
      <c r="V308">
        <f t="shared" si="72"/>
        <v>150</v>
      </c>
      <c r="W308" s="3">
        <f t="shared" si="85"/>
        <v>40.179991772418255</v>
      </c>
      <c r="X308" s="113">
        <f t="shared" si="73"/>
        <v>254.9974952048303</v>
      </c>
      <c r="Y308" s="98">
        <f t="shared" si="76"/>
        <v>1.8449607601291755</v>
      </c>
      <c r="Z308" s="98">
        <f t="shared" si="77"/>
        <v>182.3224821588415</v>
      </c>
      <c r="AA308" s="98">
        <f t="shared" si="78"/>
        <v>103.22095435554439</v>
      </c>
      <c r="AB308" s="98">
        <f t="shared" si="79"/>
        <v>55.051175656290326</v>
      </c>
      <c r="AC308" s="98">
        <f t="shared" si="80"/>
        <v>38.125380957047994</v>
      </c>
      <c r="AD308" s="98">
        <f t="shared" si="81"/>
        <v>89.362301674552114</v>
      </c>
      <c r="AE308" s="98">
        <f t="shared" si="82"/>
        <v>44.636514322953076</v>
      </c>
      <c r="AF308" s="98">
        <f t="shared" si="83"/>
        <v>73.587516173603021</v>
      </c>
      <c r="AG308" s="3">
        <f t="shared" si="84"/>
        <v>512.71880912522943</v>
      </c>
    </row>
    <row r="309" spans="1:33" ht="14">
      <c r="A309">
        <f t="shared" si="88"/>
        <v>151</v>
      </c>
      <c r="B309" s="20">
        <f t="shared" si="88"/>
        <v>231</v>
      </c>
      <c r="C309" s="27">
        <f t="shared" si="71"/>
        <v>255.02030383545446</v>
      </c>
      <c r="D309" s="83">
        <f>C$158*(0.4*D$14)*('Product half-life and C flows'!B170/100)</f>
        <v>0.10260510874527547</v>
      </c>
      <c r="E309" s="85"/>
      <c r="F309" s="85">
        <f t="shared" si="89"/>
        <v>51.916955458718519</v>
      </c>
      <c r="G309" s="85">
        <f t="shared" si="90"/>
        <v>27.689042911316537</v>
      </c>
      <c r="H309" s="83">
        <f>C$158*(0.6*C$15)*('Product half-life and C flows'!L170/100)</f>
        <v>8.4534714780848059</v>
      </c>
      <c r="I309" s="85">
        <f>C$158*0.6*('Product half-life and C flows'!N170/100)</f>
        <v>52.101908271599434</v>
      </c>
      <c r="J309" s="85">
        <f>C$158*0.6*('Product half-life and C flows'!P170/100)</f>
        <v>26.024929206593107</v>
      </c>
      <c r="K309" s="85">
        <f t="shared" si="91"/>
        <v>24.848717221618454</v>
      </c>
      <c r="L309" s="3"/>
      <c r="M309" s="90">
        <f>E$238*(0.4*M$41)*('Product half-life and C flows'!B89/100)</f>
        <v>1.6795095149042927</v>
      </c>
      <c r="N309" s="90">
        <f t="shared" si="87"/>
        <v>183.19849040137498</v>
      </c>
      <c r="O309" s="89">
        <f t="shared" si="92"/>
        <v>51.303998896825874</v>
      </c>
      <c r="P309" s="89">
        <f t="shared" si="93"/>
        <v>27.362132744973792</v>
      </c>
      <c r="Q309" s="91">
        <f>E$238*(0.6*Q$42)*('Product half-life and C flows'!L89/100)</f>
        <v>29.089153611565788</v>
      </c>
      <c r="R309" s="91">
        <f>E$238*0.6*('Product half-life and C flows'!N89/100)</f>
        <v>37.649285818462545</v>
      </c>
      <c r="S309" s="91">
        <f>E$238*0.6*('Product half-life and C flows'!P89/100)</f>
        <v>18.805837072159104</v>
      </c>
      <c r="T309" s="89">
        <f t="shared" si="94"/>
        <v>48.738798951984563</v>
      </c>
      <c r="U309" s="18"/>
      <c r="V309">
        <f t="shared" si="72"/>
        <v>151</v>
      </c>
      <c r="W309" s="3">
        <f t="shared" si="85"/>
        <v>40.17999262945137</v>
      </c>
      <c r="X309" s="113">
        <f t="shared" si="73"/>
        <v>255.02030383545446</v>
      </c>
      <c r="Y309" s="98">
        <f t="shared" si="76"/>
        <v>1.7821146236495682</v>
      </c>
      <c r="Z309" s="98">
        <f t="shared" si="77"/>
        <v>183.19849040137498</v>
      </c>
      <c r="AA309" s="98">
        <f t="shared" si="78"/>
        <v>103.22095435554439</v>
      </c>
      <c r="AB309" s="98">
        <f t="shared" si="79"/>
        <v>55.051175656290326</v>
      </c>
      <c r="AC309" s="98">
        <f t="shared" si="80"/>
        <v>37.542625089650592</v>
      </c>
      <c r="AD309" s="98">
        <f t="shared" si="81"/>
        <v>89.751194090061972</v>
      </c>
      <c r="AE309" s="98">
        <f t="shared" si="82"/>
        <v>44.830766278752208</v>
      </c>
      <c r="AF309" s="98">
        <f t="shared" si="83"/>
        <v>73.587516173603021</v>
      </c>
      <c r="AG309" s="3">
        <f t="shared" si="84"/>
        <v>513.59520587167435</v>
      </c>
    </row>
    <row r="310" spans="1:33" ht="14">
      <c r="A310">
        <f t="shared" si="88"/>
        <v>152</v>
      </c>
      <c r="B310" s="20">
        <f t="shared" si="88"/>
        <v>232</v>
      </c>
      <c r="C310" s="27">
        <f t="shared" si="71"/>
        <v>255.04243966953047</v>
      </c>
      <c r="D310" s="83">
        <f>C$158*(0.4*D$14)*('Product half-life and C flows'!B171/100)</f>
        <v>9.9110002070345912E-2</v>
      </c>
      <c r="E310" s="85"/>
      <c r="F310" s="85">
        <f t="shared" si="89"/>
        <v>51.916955458718519</v>
      </c>
      <c r="G310" s="85">
        <f t="shared" si="90"/>
        <v>27.689042911316537</v>
      </c>
      <c r="H310" s="83">
        <f>C$158*(0.6*C$15)*('Product half-life and C flows'!L171/100)</f>
        <v>8.3242580779805397</v>
      </c>
      <c r="I310" s="85">
        <f>C$158*0.6*('Product half-life and C flows'!N171/100)</f>
        <v>52.188136680602348</v>
      </c>
      <c r="J310" s="85">
        <f>C$158*0.6*('Product half-life and C flows'!P171/100)</f>
        <v>26.068000339961195</v>
      </c>
      <c r="K310" s="85">
        <f t="shared" si="91"/>
        <v>24.848717221618454</v>
      </c>
      <c r="L310" s="3"/>
      <c r="M310" s="90">
        <f>E$238*(0.4*M$41)*('Product half-life and C flows'!B90/100)</f>
        <v>1.6222992552210007</v>
      </c>
      <c r="N310" s="90">
        <f t="shared" si="87"/>
        <v>184.03437503381699</v>
      </c>
      <c r="O310" s="89">
        <f t="shared" si="92"/>
        <v>51.303998896825874</v>
      </c>
      <c r="P310" s="89">
        <f t="shared" si="93"/>
        <v>27.362132744973792</v>
      </c>
      <c r="Q310" s="91">
        <f>E$238*(0.6*Q$42)*('Product half-life and C flows'!L90/100)</f>
        <v>28.644518711684732</v>
      </c>
      <c r="R310" s="91">
        <f>E$238*0.6*('Product half-life and C flows'!N90/100)</f>
        <v>37.946005508316503</v>
      </c>
      <c r="S310" s="91">
        <f>E$238*0.6*('Product half-life and C flows'!P90/100)</f>
        <v>18.954048705452792</v>
      </c>
      <c r="T310" s="89">
        <f t="shared" si="94"/>
        <v>48.738798951984563</v>
      </c>
      <c r="U310" s="18"/>
      <c r="V310">
        <f t="shared" si="72"/>
        <v>152</v>
      </c>
      <c r="W310" s="3">
        <f t="shared" si="85"/>
        <v>40.1799933972109</v>
      </c>
      <c r="X310" s="113">
        <f t="shared" si="73"/>
        <v>255.04243966953047</v>
      </c>
      <c r="Y310" s="98">
        <f t="shared" si="76"/>
        <v>1.7214092572913466</v>
      </c>
      <c r="Z310" s="98">
        <f t="shared" si="77"/>
        <v>184.03437503381699</v>
      </c>
      <c r="AA310" s="98">
        <f t="shared" si="78"/>
        <v>103.22095435554439</v>
      </c>
      <c r="AB310" s="98">
        <f t="shared" si="79"/>
        <v>55.051175656290326</v>
      </c>
      <c r="AC310" s="98">
        <f t="shared" si="80"/>
        <v>36.96877678966527</v>
      </c>
      <c r="AD310" s="98">
        <f t="shared" si="81"/>
        <v>90.134142188918844</v>
      </c>
      <c r="AE310" s="98">
        <f t="shared" si="82"/>
        <v>45.022049045413986</v>
      </c>
      <c r="AF310" s="98">
        <f t="shared" si="83"/>
        <v>73.587516173603021</v>
      </c>
      <c r="AG310" s="3">
        <f t="shared" si="84"/>
        <v>514.43147306964977</v>
      </c>
    </row>
    <row r="311" spans="1:33" ht="14">
      <c r="A311">
        <f t="shared" si="88"/>
        <v>153</v>
      </c>
      <c r="B311" s="20">
        <f t="shared" si="88"/>
        <v>233</v>
      </c>
      <c r="C311" s="27">
        <f t="shared" si="71"/>
        <v>255.06392251550989</v>
      </c>
      <c r="D311" s="83">
        <f>C$158*(0.4*D$14)*('Product half-life and C flows'!B172/100)</f>
        <v>9.5733951559563726E-2</v>
      </c>
      <c r="E311" s="85"/>
      <c r="F311" s="85">
        <f t="shared" si="89"/>
        <v>51.916955458718519</v>
      </c>
      <c r="G311" s="85">
        <f t="shared" si="90"/>
        <v>27.689042911316537</v>
      </c>
      <c r="H311" s="83">
        <f>C$158*(0.6*C$15)*('Product half-life and C flows'!L172/100)</f>
        <v>8.1970197366210513</v>
      </c>
      <c r="I311" s="85">
        <f>C$158*0.6*('Product half-life and C flows'!N172/100)</f>
        <v>52.273047067069577</v>
      </c>
      <c r="J311" s="85">
        <f>C$158*0.6*('Product half-life and C flows'!P172/100)</f>
        <v>26.110413120414357</v>
      </c>
      <c r="K311" s="85">
        <f t="shared" si="91"/>
        <v>24.848717221618454</v>
      </c>
      <c r="L311" s="3"/>
      <c r="M311" s="90">
        <f>E$238*(0.4*M$41)*('Product half-life and C flows'!B91/100)</f>
        <v>1.5670377870056846</v>
      </c>
      <c r="N311" s="90">
        <f t="shared" si="87"/>
        <v>184.83184907796112</v>
      </c>
      <c r="O311" s="89">
        <f t="shared" si="92"/>
        <v>51.303998896825874</v>
      </c>
      <c r="P311" s="89">
        <f t="shared" si="93"/>
        <v>27.362132744973792</v>
      </c>
      <c r="Q311" s="91">
        <f>E$238*(0.6*Q$42)*('Product half-life and C flows'!L91/100)</f>
        <v>28.20668016610232</v>
      </c>
      <c r="R311" s="91">
        <f>E$238*0.6*('Product half-life and C flows'!N91/100)</f>
        <v>38.238189764401831</v>
      </c>
      <c r="S311" s="91">
        <f>E$238*0.6*('Product half-life and C flows'!P91/100)</f>
        <v>19.099994887313596</v>
      </c>
      <c r="T311" s="89">
        <f t="shared" si="94"/>
        <v>48.738798951984563</v>
      </c>
      <c r="U311" s="18"/>
      <c r="V311">
        <f t="shared" si="72"/>
        <v>153</v>
      </c>
      <c r="W311" s="3">
        <f t="shared" si="85"/>
        <v>40.179994084996103</v>
      </c>
      <c r="X311" s="113">
        <f t="shared" si="73"/>
        <v>255.06392251550989</v>
      </c>
      <c r="Y311" s="98">
        <f t="shared" si="76"/>
        <v>1.6627717385652483</v>
      </c>
      <c r="Z311" s="98">
        <f t="shared" si="77"/>
        <v>184.83184907796112</v>
      </c>
      <c r="AA311" s="98">
        <f t="shared" si="78"/>
        <v>103.22095435554439</v>
      </c>
      <c r="AB311" s="98">
        <f t="shared" si="79"/>
        <v>55.051175656290326</v>
      </c>
      <c r="AC311" s="98">
        <f t="shared" si="80"/>
        <v>36.403699902723375</v>
      </c>
      <c r="AD311" s="98">
        <f t="shared" si="81"/>
        <v>90.511236831471408</v>
      </c>
      <c r="AE311" s="98">
        <f t="shared" si="82"/>
        <v>45.210408007727949</v>
      </c>
      <c r="AF311" s="98">
        <f t="shared" si="83"/>
        <v>73.587516173603021</v>
      </c>
      <c r="AG311" s="3">
        <f t="shared" si="84"/>
        <v>515.2293238317186</v>
      </c>
    </row>
    <row r="312" spans="1:33" ht="14">
      <c r="A312">
        <f t="shared" si="88"/>
        <v>154</v>
      </c>
      <c r="B312" s="20">
        <f t="shared" si="88"/>
        <v>234</v>
      </c>
      <c r="C312" s="27">
        <f t="shared" si="71"/>
        <v>255.08477160082049</v>
      </c>
      <c r="D312" s="83">
        <f>C$158*(0.4*D$14)*('Product half-life and C flows'!B173/100)</f>
        <v>9.2472901722914017E-2</v>
      </c>
      <c r="E312" s="85"/>
      <c r="F312" s="85">
        <f t="shared" si="89"/>
        <v>51.916955458718519</v>
      </c>
      <c r="G312" s="85">
        <f t="shared" si="90"/>
        <v>27.689042911316537</v>
      </c>
      <c r="H312" s="83">
        <f>C$158*(0.6*C$15)*('Product half-life and C flows'!L173/100)</f>
        <v>8.0717262647454557</v>
      </c>
      <c r="I312" s="85">
        <f>C$158*0.6*('Product half-life and C flows'!N173/100)</f>
        <v>52.356659577301222</v>
      </c>
      <c r="J312" s="85">
        <f>C$158*0.6*('Product half-life and C flows'!P173/100)</f>
        <v>26.152177611039555</v>
      </c>
      <c r="K312" s="85">
        <f t="shared" si="91"/>
        <v>24.848717221618454</v>
      </c>
      <c r="L312" s="3"/>
      <c r="M312" s="90">
        <f>E$238*(0.4*M$41)*('Product half-life and C flows'!B92/100)</f>
        <v>1.513658727266785</v>
      </c>
      <c r="N312" s="90">
        <f t="shared" si="87"/>
        <v>185.59256471598081</v>
      </c>
      <c r="O312" s="89">
        <f t="shared" si="92"/>
        <v>51.303998896825874</v>
      </c>
      <c r="P312" s="89">
        <f t="shared" si="93"/>
        <v>27.362132744973792</v>
      </c>
      <c r="Q312" s="91">
        <f>E$238*(0.6*Q$42)*('Product half-life and C flows'!L92/100)</f>
        <v>27.775534090863967</v>
      </c>
      <c r="R312" s="91">
        <f>E$238*0.6*('Product half-life and C flows'!N92/100)</f>
        <v>38.525907911944223</v>
      </c>
      <c r="S312" s="91">
        <f>E$238*0.6*('Product half-life and C flows'!P92/100)</f>
        <v>19.243710245726383</v>
      </c>
      <c r="T312" s="89">
        <f t="shared" si="94"/>
        <v>48.738798951984563</v>
      </c>
      <c r="U312" s="18"/>
      <c r="V312">
        <f t="shared" si="72"/>
        <v>154</v>
      </c>
      <c r="W312" s="3">
        <f t="shared" si="85"/>
        <v>40.179994701137566</v>
      </c>
      <c r="X312" s="113">
        <f t="shared" si="73"/>
        <v>255.08477160082049</v>
      </c>
      <c r="Y312" s="98">
        <f t="shared" si="76"/>
        <v>1.606131628989699</v>
      </c>
      <c r="Z312" s="98">
        <f t="shared" si="77"/>
        <v>185.59256471598081</v>
      </c>
      <c r="AA312" s="98">
        <f t="shared" si="78"/>
        <v>103.22095435554439</v>
      </c>
      <c r="AB312" s="98">
        <f t="shared" si="79"/>
        <v>55.051175656290326</v>
      </c>
      <c r="AC312" s="98">
        <f t="shared" si="80"/>
        <v>35.847260355609421</v>
      </c>
      <c r="AD312" s="98">
        <f t="shared" si="81"/>
        <v>90.882567489245446</v>
      </c>
      <c r="AE312" s="98">
        <f t="shared" si="82"/>
        <v>45.395887856765938</v>
      </c>
      <c r="AF312" s="98">
        <f t="shared" si="83"/>
        <v>73.587516173603021</v>
      </c>
      <c r="AG312" s="3">
        <f t="shared" si="84"/>
        <v>515.99041042943634</v>
      </c>
    </row>
    <row r="313" spans="1:33" ht="14">
      <c r="A313">
        <f t="shared" si="88"/>
        <v>155</v>
      </c>
      <c r="B313" s="20">
        <f t="shared" si="88"/>
        <v>235</v>
      </c>
      <c r="C313" s="27">
        <f t="shared" si="71"/>
        <v>255.1050055887828</v>
      </c>
      <c r="D313" s="83">
        <f>C$158*(0.4*D$14)*('Product half-life and C flows'!B174/100)</f>
        <v>8.9322935215259552E-2</v>
      </c>
      <c r="E313" s="85"/>
      <c r="F313" s="85">
        <f t="shared" si="89"/>
        <v>51.916955458718519</v>
      </c>
      <c r="G313" s="85">
        <f t="shared" si="90"/>
        <v>27.689042911316537</v>
      </c>
      <c r="H313" s="83">
        <f>C$158*(0.6*C$15)*('Product half-life and C flows'!L174/100)</f>
        <v>7.948347934543178</v>
      </c>
      <c r="I313" s="85">
        <f>C$158*0.6*('Product half-life and C flows'!N174/100)</f>
        <v>52.438994049656209</v>
      </c>
      <c r="J313" s="85">
        <f>C$158*0.6*('Product half-life and C flows'!P174/100)</f>
        <v>26.193303721106979</v>
      </c>
      <c r="K313" s="85">
        <f t="shared" si="91"/>
        <v>24.848717221618454</v>
      </c>
      <c r="L313" s="3"/>
      <c r="M313" s="90">
        <f>E$238*(0.4*M$41)*('Product half-life and C flows'!B93/100)</f>
        <v>1.4620979542611325</v>
      </c>
      <c r="N313" s="90">
        <f t="shared" si="87"/>
        <v>186.31811416627642</v>
      </c>
      <c r="O313" s="89">
        <f t="shared" si="92"/>
        <v>51.303998896825874</v>
      </c>
      <c r="P313" s="89">
        <f t="shared" si="93"/>
        <v>27.362132744973792</v>
      </c>
      <c r="Q313" s="91">
        <f>E$238*(0.6*Q$42)*('Product half-life and C flows'!L93/100)</f>
        <v>27.350978189906986</v>
      </c>
      <c r="R313" s="91">
        <f>E$238*0.6*('Product half-life and C flows'!N93/100)</f>
        <v>38.809228216516182</v>
      </c>
      <c r="S313" s="91">
        <f>E$238*0.6*('Product half-life and C flows'!P93/100)</f>
        <v>19.385228879378708</v>
      </c>
      <c r="T313" s="89">
        <f t="shared" si="94"/>
        <v>48.738798951984563</v>
      </c>
      <c r="U313" s="18"/>
      <c r="V313">
        <f t="shared" si="72"/>
        <v>155</v>
      </c>
      <c r="W313" s="3">
        <f t="shared" si="85"/>
        <v>40.179995253098141</v>
      </c>
      <c r="X313" s="113">
        <f t="shared" si="73"/>
        <v>255.1050055887828</v>
      </c>
      <c r="Y313" s="98">
        <f t="shared" si="76"/>
        <v>1.5514208894763921</v>
      </c>
      <c r="Z313" s="98">
        <f t="shared" si="77"/>
        <v>186.31811416627642</v>
      </c>
      <c r="AA313" s="98">
        <f t="shared" si="78"/>
        <v>103.22095435554439</v>
      </c>
      <c r="AB313" s="98">
        <f t="shared" si="79"/>
        <v>55.051175656290326</v>
      </c>
      <c r="AC313" s="98">
        <f t="shared" si="80"/>
        <v>35.299326124450161</v>
      </c>
      <c r="AD313" s="98">
        <f t="shared" si="81"/>
        <v>91.248222266172391</v>
      </c>
      <c r="AE313" s="98">
        <f t="shared" si="82"/>
        <v>45.578532600485687</v>
      </c>
      <c r="AF313" s="98">
        <f t="shared" si="83"/>
        <v>73.587516173603021</v>
      </c>
      <c r="AG313" s="3">
        <f t="shared" si="84"/>
        <v>516.71632516921932</v>
      </c>
    </row>
    <row r="314" spans="1:33" ht="14">
      <c r="A314">
        <f t="shared" si="88"/>
        <v>156</v>
      </c>
      <c r="B314" s="20">
        <f t="shared" si="88"/>
        <v>236</v>
      </c>
      <c r="C314" s="27">
        <f t="shared" si="71"/>
        <v>255.12464259503975</v>
      </c>
      <c r="D314" s="83">
        <f>C$158*(0.4*D$14)*('Product half-life and C flows'!B175/100)</f>
        <v>8.6280268130619661E-2</v>
      </c>
      <c r="E314" s="85"/>
      <c r="F314" s="85">
        <f t="shared" si="89"/>
        <v>51.916955458718519</v>
      </c>
      <c r="G314" s="85">
        <f t="shared" si="90"/>
        <v>27.689042911316537</v>
      </c>
      <c r="H314" s="83">
        <f>C$158*(0.6*C$15)*('Product half-life and C flows'!L175/100)</f>
        <v>7.8268554726005837</v>
      </c>
      <c r="I314" s="85">
        <f>C$158*0.6*('Product half-life and C flows'!N175/100)</f>
        <v>52.520070019259229</v>
      </c>
      <c r="J314" s="85">
        <f>C$158*0.6*('Product half-life and C flows'!P175/100)</f>
        <v>26.233801208421177</v>
      </c>
      <c r="K314" s="85">
        <f t="shared" si="91"/>
        <v>24.848717221618454</v>
      </c>
      <c r="L314" s="3"/>
      <c r="M314" s="90">
        <f>E$238*(0.4*M$41)*('Product half-life and C flows'!B94/100)</f>
        <v>1.412293530467525</v>
      </c>
      <c r="N314" s="90">
        <f t="shared" si="87"/>
        <v>187.01003070596047</v>
      </c>
      <c r="O314" s="89">
        <f t="shared" si="92"/>
        <v>51.303998896825874</v>
      </c>
      <c r="P314" s="89">
        <f t="shared" si="93"/>
        <v>27.362132744973792</v>
      </c>
      <c r="Q314" s="91">
        <f>E$238*(0.6*Q$42)*('Product half-life and C flows'!L94/100)</f>
        <v>26.932911730789272</v>
      </c>
      <c r="R314" s="91">
        <f>E$238*0.6*('Product half-life and C flows'!N94/100)</f>
        <v>39.088217900234064</v>
      </c>
      <c r="S314" s="91">
        <f>E$238*0.6*('Product half-life and C flows'!P94/100)</f>
        <v>19.524584365751281</v>
      </c>
      <c r="T314" s="89">
        <f t="shared" si="94"/>
        <v>48.738798951984563</v>
      </c>
      <c r="U314" s="18"/>
      <c r="V314">
        <f t="shared" si="72"/>
        <v>156</v>
      </c>
      <c r="W314" s="3">
        <f t="shared" si="85"/>
        <v>40.179995747563254</v>
      </c>
      <c r="X314" s="113">
        <f t="shared" si="73"/>
        <v>255.12464259503975</v>
      </c>
      <c r="Y314" s="98">
        <f t="shared" si="76"/>
        <v>1.4985737985981447</v>
      </c>
      <c r="Z314" s="98">
        <f t="shared" si="77"/>
        <v>187.01003070596047</v>
      </c>
      <c r="AA314" s="98">
        <f t="shared" si="78"/>
        <v>103.22095435554439</v>
      </c>
      <c r="AB314" s="98">
        <f t="shared" si="79"/>
        <v>55.051175656290326</v>
      </c>
      <c r="AC314" s="98">
        <f t="shared" si="80"/>
        <v>34.759767203389856</v>
      </c>
      <c r="AD314" s="98">
        <f t="shared" si="81"/>
        <v>91.608287919493293</v>
      </c>
      <c r="AE314" s="98">
        <f t="shared" si="82"/>
        <v>45.758385574172458</v>
      </c>
      <c r="AF314" s="98">
        <f t="shared" si="83"/>
        <v>73.587516173603021</v>
      </c>
      <c r="AG314" s="3">
        <f t="shared" si="84"/>
        <v>517.40860141485075</v>
      </c>
    </row>
    <row r="315" spans="1:33" ht="14">
      <c r="A315">
        <f t="shared" si="88"/>
        <v>157</v>
      </c>
      <c r="B315" s="20">
        <f t="shared" si="88"/>
        <v>237</v>
      </c>
      <c r="C315" s="27">
        <f t="shared" si="71"/>
        <v>255.14370020351623</v>
      </c>
      <c r="D315" s="83">
        <f>C$158*(0.4*D$14)*('Product half-life and C flows'!B176/100)</f>
        <v>8.3341245456742138E-2</v>
      </c>
      <c r="E315" s="85"/>
      <c r="F315" s="85">
        <f t="shared" si="89"/>
        <v>51.916955458718519</v>
      </c>
      <c r="G315" s="85">
        <f t="shared" si="90"/>
        <v>27.689042911316537</v>
      </c>
      <c r="H315" s="83">
        <f>C$158*(0.6*C$15)*('Product half-life and C flows'!L176/100)</f>
        <v>7.7072200529553845</v>
      </c>
      <c r="I315" s="85">
        <f>C$158*0.6*('Product half-life and C flows'!N176/100)</f>
        <v>52.599906722635787</v>
      </c>
      <c r="J315" s="85">
        <f>C$158*0.6*('Product half-life and C flows'!P176/100)</f>
        <v>26.273679681636242</v>
      </c>
      <c r="K315" s="85">
        <f t="shared" si="91"/>
        <v>24.848717221618454</v>
      </c>
      <c r="L315" s="3"/>
      <c r="M315" s="90">
        <f>E$238*(0.4*M$41)*('Product half-life and C flows'!B95/100)</f>
        <v>1.3641856281841105</v>
      </c>
      <c r="N315" s="90">
        <f t="shared" si="87"/>
        <v>187.66978981615645</v>
      </c>
      <c r="O315" s="89">
        <f t="shared" si="92"/>
        <v>51.303998896825874</v>
      </c>
      <c r="P315" s="89">
        <f t="shared" si="93"/>
        <v>27.362132744973792</v>
      </c>
      <c r="Q315" s="91">
        <f>E$238*(0.6*Q$42)*('Product half-life and C flows'!L95/100)</f>
        <v>26.521235520789002</v>
      </c>
      <c r="R315" s="91">
        <f>E$238*0.6*('Product half-life and C flows'!N95/100)</f>
        <v>39.362943157707576</v>
      </c>
      <c r="S315" s="91">
        <f>E$238*0.6*('Product half-life and C flows'!P95/100)</f>
        <v>19.661809769084702</v>
      </c>
      <c r="T315" s="89">
        <f t="shared" si="94"/>
        <v>48.738798951984563</v>
      </c>
      <c r="U315" s="18"/>
      <c r="V315">
        <f t="shared" si="72"/>
        <v>157</v>
      </c>
      <c r="W315" s="3">
        <f t="shared" si="85"/>
        <v>40.17999619052199</v>
      </c>
      <c r="X315" s="113">
        <f t="shared" si="73"/>
        <v>255.14370020351623</v>
      </c>
      <c r="Y315" s="98">
        <f t="shared" si="76"/>
        <v>1.4475268736408526</v>
      </c>
      <c r="Z315" s="98">
        <f t="shared" si="77"/>
        <v>187.66978981615645</v>
      </c>
      <c r="AA315" s="98">
        <f t="shared" si="78"/>
        <v>103.22095435554439</v>
      </c>
      <c r="AB315" s="98">
        <f t="shared" si="79"/>
        <v>55.051175656290326</v>
      </c>
      <c r="AC315" s="98">
        <f t="shared" si="80"/>
        <v>34.228455573744384</v>
      </c>
      <c r="AD315" s="98">
        <f t="shared" si="81"/>
        <v>91.962849880343356</v>
      </c>
      <c r="AE315" s="98">
        <f t="shared" si="82"/>
        <v>45.935489450720944</v>
      </c>
      <c r="AF315" s="98">
        <f t="shared" si="83"/>
        <v>73.587516173603021</v>
      </c>
      <c r="AG315" s="3">
        <f t="shared" si="84"/>
        <v>518.06871473279978</v>
      </c>
    </row>
    <row r="316" spans="1:33" ht="14">
      <c r="A316">
        <f t="shared" si="88"/>
        <v>158</v>
      </c>
      <c r="B316" s="20">
        <f t="shared" si="88"/>
        <v>238</v>
      </c>
      <c r="C316" s="27">
        <f t="shared" si="71"/>
        <v>255.16219548191947</v>
      </c>
      <c r="D316" s="83">
        <f>C$158*(0.4*D$14)*('Product half-life and C flows'!B177/100)</f>
        <v>8.0502336684509929E-2</v>
      </c>
      <c r="E316" s="85"/>
      <c r="F316" s="85">
        <f t="shared" si="89"/>
        <v>51.916955458718519</v>
      </c>
      <c r="G316" s="85">
        <f t="shared" si="90"/>
        <v>27.689042911316537</v>
      </c>
      <c r="H316" s="83">
        <f>C$158*(0.6*C$15)*('Product half-life and C flows'!L177/100)</f>
        <v>7.589413290257256</v>
      </c>
      <c r="I316" s="85">
        <f>C$158*0.6*('Product half-life and C flows'!N177/100)</f>
        <v>52.678523102276337</v>
      </c>
      <c r="J316" s="85">
        <f>C$158*0.6*('Product half-life and C flows'!P177/100)</f>
        <v>26.312948602535617</v>
      </c>
      <c r="K316" s="85">
        <f t="shared" si="91"/>
        <v>24.848717221618454</v>
      </c>
      <c r="L316" s="3"/>
      <c r="M316" s="90">
        <f>E$238*(0.4*M$41)*('Product half-life and C flows'!B96/100)</f>
        <v>1.3177164576601939</v>
      </c>
      <c r="N316" s="90">
        <f t="shared" si="87"/>
        <v>188.29881042884679</v>
      </c>
      <c r="O316" s="89">
        <f t="shared" si="92"/>
        <v>51.303998896825874</v>
      </c>
      <c r="P316" s="89">
        <f t="shared" si="93"/>
        <v>27.362132744973792</v>
      </c>
      <c r="Q316" s="91">
        <f>E$238*(0.6*Q$42)*('Product half-life and C flows'!L96/100)</f>
        <v>26.115851883369608</v>
      </c>
      <c r="R316" s="91">
        <f>E$238*0.6*('Product half-life and C flows'!N96/100)</f>
        <v>39.633469171745453</v>
      </c>
      <c r="S316" s="91">
        <f>E$238*0.6*('Product half-life and C flows'!P96/100)</f>
        <v>19.796937648224503</v>
      </c>
      <c r="T316" s="89">
        <f t="shared" si="94"/>
        <v>48.738798951984563</v>
      </c>
      <c r="U316" s="18"/>
      <c r="V316">
        <f t="shared" si="72"/>
        <v>158</v>
      </c>
      <c r="W316" s="3">
        <f t="shared" si="85"/>
        <v>40.179996587339545</v>
      </c>
      <c r="X316" s="113">
        <f t="shared" si="73"/>
        <v>255.16219548191947</v>
      </c>
      <c r="Y316" s="98">
        <f t="shared" si="76"/>
        <v>1.3982187943447038</v>
      </c>
      <c r="Z316" s="98">
        <f t="shared" si="77"/>
        <v>188.29881042884679</v>
      </c>
      <c r="AA316" s="98">
        <f t="shared" si="78"/>
        <v>103.22095435554439</v>
      </c>
      <c r="AB316" s="98">
        <f t="shared" si="79"/>
        <v>55.051175656290326</v>
      </c>
      <c r="AC316" s="98">
        <f t="shared" si="80"/>
        <v>33.705265173626863</v>
      </c>
      <c r="AD316" s="98">
        <f t="shared" si="81"/>
        <v>92.31199227402179</v>
      </c>
      <c r="AE316" s="98">
        <f t="shared" si="82"/>
        <v>46.10988625076012</v>
      </c>
      <c r="AF316" s="98">
        <f t="shared" si="83"/>
        <v>73.587516173603021</v>
      </c>
      <c r="AG316" s="3">
        <f t="shared" si="84"/>
        <v>518.69808413909027</v>
      </c>
    </row>
    <row r="317" spans="1:33" ht="14">
      <c r="A317">
        <f t="shared" si="88"/>
        <v>159</v>
      </c>
      <c r="B317" s="20">
        <f t="shared" si="88"/>
        <v>239</v>
      </c>
      <c r="C317" s="27">
        <f t="shared" si="71"/>
        <v>255.18014499679387</v>
      </c>
      <c r="D317" s="83">
        <f>C$158*(0.4*D$14)*('Product half-life and C flows'!B178/100)</f>
        <v>7.7760131566907392E-2</v>
      </c>
      <c r="E317" s="85"/>
      <c r="F317" s="85">
        <f t="shared" si="89"/>
        <v>51.916955458718519</v>
      </c>
      <c r="G317" s="85">
        <f t="shared" si="90"/>
        <v>27.689042911316537</v>
      </c>
      <c r="H317" s="83">
        <f>C$158*(0.6*C$15)*('Product half-life and C flows'!L178/100)</f>
        <v>7.4734072330329617</v>
      </c>
      <c r="I317" s="85">
        <f>C$158*0.6*('Product half-life and C flows'!N178/100)</f>
        <v>52.755937811130686</v>
      </c>
      <c r="J317" s="85">
        <f>C$158*0.6*('Product half-life and C flows'!P178/100)</f>
        <v>26.351617288277051</v>
      </c>
      <c r="K317" s="85">
        <f t="shared" si="91"/>
        <v>24.848717221618454</v>
      </c>
      <c r="L317" s="3"/>
      <c r="M317" s="90">
        <f>E$238*(0.4*M$41)*('Product half-life and C flows'!B97/100)</f>
        <v>1.2728301976761396</v>
      </c>
      <c r="N317" s="90">
        <f t="shared" si="87"/>
        <v>188.8984562563364</v>
      </c>
      <c r="O317" s="89">
        <f t="shared" si="92"/>
        <v>51.303998896825874</v>
      </c>
      <c r="P317" s="89">
        <f t="shared" si="93"/>
        <v>27.362132744973792</v>
      </c>
      <c r="Q317" s="91">
        <f>E$238*(0.6*Q$42)*('Product half-life and C flows'!L97/100)</f>
        <v>25.716664635004502</v>
      </c>
      <c r="R317" s="91">
        <f>E$238*0.6*('Product half-life and C flows'!N97/100)</f>
        <v>39.899860128821096</v>
      </c>
      <c r="S317" s="91">
        <f>E$238*0.6*('Product half-life and C flows'!P97/100)</f>
        <v>19.930000064346206</v>
      </c>
      <c r="T317" s="89">
        <f t="shared" si="94"/>
        <v>48.738798951984563</v>
      </c>
      <c r="U317" s="18"/>
      <c r="V317">
        <f t="shared" si="72"/>
        <v>159</v>
      </c>
      <c r="W317" s="3">
        <f t="shared" si="85"/>
        <v>40.179996942822264</v>
      </c>
      <c r="X317" s="113">
        <f t="shared" si="73"/>
        <v>255.18014499679387</v>
      </c>
      <c r="Y317" s="98">
        <f t="shared" si="76"/>
        <v>1.350590329243047</v>
      </c>
      <c r="Z317" s="98">
        <f t="shared" si="77"/>
        <v>188.8984562563364</v>
      </c>
      <c r="AA317" s="98">
        <f t="shared" si="78"/>
        <v>103.22095435554439</v>
      </c>
      <c r="AB317" s="98">
        <f t="shared" si="79"/>
        <v>55.051175656290326</v>
      </c>
      <c r="AC317" s="98">
        <f t="shared" si="80"/>
        <v>33.190071868037464</v>
      </c>
      <c r="AD317" s="98">
        <f t="shared" si="81"/>
        <v>92.655797939951782</v>
      </c>
      <c r="AE317" s="98">
        <f t="shared" si="82"/>
        <v>46.281617352623257</v>
      </c>
      <c r="AF317" s="98">
        <f t="shared" si="83"/>
        <v>73.587516173603021</v>
      </c>
      <c r="AG317" s="3">
        <f t="shared" si="84"/>
        <v>519.2980734287836</v>
      </c>
    </row>
    <row r="318" spans="1:33" ht="14">
      <c r="A318">
        <f t="shared" si="88"/>
        <v>160</v>
      </c>
      <c r="B318" s="20">
        <f t="shared" si="88"/>
        <v>240</v>
      </c>
      <c r="C318" s="27">
        <f t="shared" si="71"/>
        <v>255.19756482814267</v>
      </c>
      <c r="D318" s="83">
        <f>C$158*(0.4*D$14)*('Product half-life and C flows'!B179/100)</f>
        <v>7.5111336022451555E-2</v>
      </c>
      <c r="E318" s="85"/>
      <c r="F318" s="85">
        <f t="shared" si="89"/>
        <v>51.916955458718519</v>
      </c>
      <c r="G318" s="85">
        <f t="shared" si="90"/>
        <v>27.689042911316537</v>
      </c>
      <c r="H318" s="83">
        <f>C$158*(0.6*C$15)*('Product half-life and C flows'!L179/100)</f>
        <v>7.359174357054445</v>
      </c>
      <c r="I318" s="85">
        <f>C$158*0.6*('Product half-life and C flows'!N179/100)</f>
        <v>52.83216921703368</v>
      </c>
      <c r="J318" s="85">
        <f>C$158*0.6*('Product half-life and C flows'!P179/100)</f>
        <v>26.389694913603222</v>
      </c>
      <c r="K318" s="85">
        <f t="shared" si="91"/>
        <v>24.848717221618454</v>
      </c>
      <c r="L318" s="3"/>
      <c r="M318" s="90">
        <f>E$238*(0.4*M$41)*('Product half-life and C flows'!B98/100)</f>
        <v>1.2294729284879755</v>
      </c>
      <c r="N318" s="90">
        <f t="shared" si="87"/>
        <v>189.47003718651004</v>
      </c>
      <c r="O318" s="89">
        <f t="shared" si="92"/>
        <v>51.303998896825874</v>
      </c>
      <c r="P318" s="89">
        <f t="shared" si="93"/>
        <v>27.362132744973792</v>
      </c>
      <c r="Q318" s="91">
        <f>E$238*(0.6*Q$42)*('Product half-life and C flows'!L98/100)</f>
        <v>25.323579062356085</v>
      </c>
      <c r="R318" s="91">
        <f>E$238*0.6*('Product half-life and C flows'!N98/100)</f>
        <v>40.162179234301803</v>
      </c>
      <c r="S318" s="91">
        <f>E$238*0.6*('Product half-life and C flows'!P98/100)</f>
        <v>20.061028588562344</v>
      </c>
      <c r="T318" s="89">
        <f t="shared" si="94"/>
        <v>48.738798951984563</v>
      </c>
      <c r="U318" s="18"/>
      <c r="V318">
        <f t="shared" si="72"/>
        <v>160</v>
      </c>
      <c r="W318" s="3">
        <f t="shared" si="85"/>
        <v>40.179997261275815</v>
      </c>
      <c r="X318" s="113">
        <f t="shared" si="73"/>
        <v>255.19756482814267</v>
      </c>
      <c r="Y318" s="98">
        <f t="shared" si="76"/>
        <v>1.3045842645104271</v>
      </c>
      <c r="Z318" s="98">
        <f t="shared" si="77"/>
        <v>189.47003718651004</v>
      </c>
      <c r="AA318" s="98">
        <f t="shared" si="78"/>
        <v>103.22095435554439</v>
      </c>
      <c r="AB318" s="98">
        <f t="shared" si="79"/>
        <v>55.051175656290326</v>
      </c>
      <c r="AC318" s="98">
        <f t="shared" si="80"/>
        <v>32.682753419410531</v>
      </c>
      <c r="AD318" s="98">
        <f t="shared" si="81"/>
        <v>92.994348451335483</v>
      </c>
      <c r="AE318" s="98">
        <f t="shared" si="82"/>
        <v>46.450723502165566</v>
      </c>
      <c r="AF318" s="98">
        <f t="shared" si="83"/>
        <v>73.587516173603021</v>
      </c>
      <c r="AG318" s="3">
        <f t="shared" si="84"/>
        <v>519.86999257125638</v>
      </c>
    </row>
    <row r="319" spans="1:33">
      <c r="D319" s="18"/>
      <c r="E319" s="18"/>
      <c r="F319" s="18"/>
      <c r="G319" s="18"/>
      <c r="H319" s="18"/>
      <c r="I319" s="18"/>
      <c r="J319" s="18"/>
      <c r="K319" s="18"/>
    </row>
    <row r="320" spans="1:33">
      <c r="A320" t="s">
        <v>139</v>
      </c>
      <c r="D320" s="3">
        <f>AVERAGE(D158:D238)</f>
        <v>6.5482520177713397</v>
      </c>
      <c r="E320" s="3">
        <f t="shared" ref="E320:K320" si="95">AVERAGE(E158:E238)</f>
        <v>111.32420479753313</v>
      </c>
      <c r="F320" s="3">
        <f t="shared" si="95"/>
        <v>51.916955458718469</v>
      </c>
      <c r="G320" s="3">
        <f t="shared" si="95"/>
        <v>27.689042911316555</v>
      </c>
      <c r="H320" s="3">
        <f t="shared" si="95"/>
        <v>49.81769822667431</v>
      </c>
      <c r="I320" s="3">
        <f t="shared" si="95"/>
        <v>24.498180954707379</v>
      </c>
      <c r="J320" s="3">
        <f t="shared" si="95"/>
        <v>12.236853623729955</v>
      </c>
      <c r="K320" s="3">
        <f t="shared" si="95"/>
        <v>49.321107685782515</v>
      </c>
      <c r="AD320" s="115"/>
    </row>
    <row r="321" spans="1:26">
      <c r="A321" t="s">
        <v>140</v>
      </c>
      <c r="D321" s="3">
        <f>D320+F320+G320+H320+I320+J320+K320</f>
        <v>222.02809087870054</v>
      </c>
    </row>
    <row r="322" spans="1:26">
      <c r="A322" t="s">
        <v>141</v>
      </c>
      <c r="D322" s="3">
        <f>AVERAGE(D239:D318)</f>
        <v>0.3993593057951022</v>
      </c>
      <c r="H322" s="3">
        <f t="shared" ref="H322:K322" si="96">AVERAGE(H239:H318)</f>
        <v>14.39462311870326</v>
      </c>
      <c r="I322" s="3">
        <f t="shared" si="96"/>
        <v>48.137179743426707</v>
      </c>
      <c r="J322" s="3">
        <f t="shared" si="96"/>
        <v>24.044545326386949</v>
      </c>
      <c r="K322" s="3">
        <f t="shared" si="96"/>
        <v>24.848717221618468</v>
      </c>
    </row>
    <row r="323" spans="1:26">
      <c r="Z323">
        <f>(SUM(X78:X157)+(SUM(Z158:Z318)))/240</f>
        <v>103.32036495602051</v>
      </c>
    </row>
  </sheetData>
  <mergeCells count="4">
    <mergeCell ref="A17:B17"/>
    <mergeCell ref="G2:J2"/>
    <mergeCell ref="H3:J3"/>
    <mergeCell ref="H7:J7"/>
  </mergeCells>
  <phoneticPr fontId="2" type="noConversion"/>
  <hyperlinks>
    <hyperlink ref="C4" r:id="rId1" display="COLE: Carbon On Line Estimator Version 2.0.&quot;   Retrieved February 26, 2014, from http://www.ncasi2.org/COLE/"/>
  </hyperlinks>
  <pageMargins left="0.75" right="0.75" top="0.5" bottom="0.5" header="0.5" footer="0.5"/>
  <pageSetup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23"/>
  <sheetViews>
    <sheetView workbookViewId="0">
      <pane xSplit="25440" ySplit="9920" topLeftCell="AD71"/>
      <selection activeCell="A2" sqref="A2"/>
      <selection pane="topRight" activeCell="Q44" sqref="Q44"/>
      <selection pane="bottomLeft" activeCell="L60" sqref="L60"/>
      <selection pane="bottomRight" activeCell="Q69" sqref="Q69"/>
    </sheetView>
  </sheetViews>
  <sheetFormatPr baseColWidth="10" defaultColWidth="11.5" defaultRowHeight="12" x14ac:dyDescent="0"/>
  <cols>
    <col min="1" max="1" width="28.6640625" customWidth="1"/>
    <col min="2" max="2" width="9" style="20" customWidth="1"/>
    <col min="3" max="3" width="8.83203125" customWidth="1"/>
    <col min="4" max="4" width="12" customWidth="1"/>
    <col min="17" max="17" width="12.5" customWidth="1"/>
    <col min="21" max="21" width="4" customWidth="1"/>
    <col min="30" max="30" width="2.33203125" customWidth="1"/>
  </cols>
  <sheetData>
    <row r="1" spans="1:17">
      <c r="A1" t="s">
        <v>241</v>
      </c>
    </row>
    <row r="2" spans="1:17">
      <c r="A2" s="66" t="s">
        <v>22</v>
      </c>
      <c r="B2" s="66"/>
      <c r="C2" s="66"/>
      <c r="D2" s="66"/>
      <c r="E2" s="66"/>
      <c r="G2" s="185" t="s">
        <v>70</v>
      </c>
      <c r="H2" s="186"/>
      <c r="I2" s="186"/>
      <c r="J2" s="187"/>
    </row>
    <row r="3" spans="1:17" ht="14">
      <c r="A3" s="66" t="s">
        <v>99</v>
      </c>
      <c r="B3" s="67"/>
      <c r="C3" s="66"/>
      <c r="D3" s="66"/>
      <c r="E3" s="66"/>
      <c r="G3" s="62" t="s">
        <v>66</v>
      </c>
      <c r="H3" s="182" t="s">
        <v>98</v>
      </c>
      <c r="I3" s="183"/>
      <c r="J3" s="184"/>
      <c r="Q3" s="4"/>
    </row>
    <row r="4" spans="1:17" ht="14">
      <c r="A4" t="s">
        <v>105</v>
      </c>
      <c r="C4" s="16" t="s">
        <v>104</v>
      </c>
      <c r="E4" s="66"/>
      <c r="G4" s="68" t="s">
        <v>67</v>
      </c>
      <c r="H4" s="147" t="s">
        <v>97</v>
      </c>
      <c r="I4" s="148"/>
      <c r="J4" s="149"/>
      <c r="Q4" s="4"/>
    </row>
    <row r="5" spans="1:17" ht="37">
      <c r="A5" s="20"/>
      <c r="B5" s="1" t="s">
        <v>39</v>
      </c>
      <c r="C5" s="1" t="s">
        <v>34</v>
      </c>
      <c r="D5" s="1" t="s">
        <v>239</v>
      </c>
      <c r="G5" s="69" t="s">
        <v>68</v>
      </c>
      <c r="H5" s="147" t="s">
        <v>96</v>
      </c>
      <c r="I5" s="148"/>
      <c r="J5" s="149"/>
      <c r="Q5" s="4"/>
    </row>
    <row r="6" spans="1:17" ht="14">
      <c r="A6" s="117" t="s">
        <v>136</v>
      </c>
      <c r="B6" s="1">
        <v>163.1</v>
      </c>
      <c r="C6" s="1">
        <v>144.30000000000001</v>
      </c>
      <c r="G6" s="70" t="s">
        <v>69</v>
      </c>
      <c r="H6" s="147" t="s">
        <v>95</v>
      </c>
      <c r="I6" s="148"/>
      <c r="J6" s="149"/>
      <c r="Q6" s="4"/>
    </row>
    <row r="7" spans="1:17" ht="14">
      <c r="A7" s="116" t="s">
        <v>138</v>
      </c>
      <c r="B7" s="1"/>
      <c r="C7" s="1"/>
      <c r="G7" s="71" t="s">
        <v>101</v>
      </c>
      <c r="H7" s="182" t="s">
        <v>94</v>
      </c>
      <c r="I7" s="183"/>
      <c r="J7" s="184"/>
      <c r="Q7" s="4"/>
    </row>
    <row r="8" spans="1:17" ht="14">
      <c r="A8" s="116" t="s">
        <v>6</v>
      </c>
      <c r="B8" s="28">
        <v>255.77</v>
      </c>
      <c r="C8" s="28">
        <v>200.85</v>
      </c>
      <c r="D8" s="180">
        <v>40.18</v>
      </c>
      <c r="Q8" s="4"/>
    </row>
    <row r="9" spans="1:17" ht="14">
      <c r="A9" s="116" t="s">
        <v>7</v>
      </c>
      <c r="B9" s="28">
        <v>0.03</v>
      </c>
      <c r="C9" s="28">
        <v>0.05</v>
      </c>
      <c r="D9" s="180">
        <v>0.11</v>
      </c>
      <c r="Q9" s="4"/>
    </row>
    <row r="10" spans="1:17" ht="14">
      <c r="A10" s="116" t="s">
        <v>8</v>
      </c>
      <c r="B10" s="28">
        <v>155</v>
      </c>
      <c r="C10" s="28">
        <v>119.78</v>
      </c>
      <c r="D10" s="180">
        <v>31.41</v>
      </c>
      <c r="Q10" s="4"/>
    </row>
    <row r="11" spans="1:17" s="41" customFormat="1" ht="14">
      <c r="A11" s="65" t="s">
        <v>130</v>
      </c>
      <c r="B11" s="28">
        <v>187</v>
      </c>
      <c r="C11" s="28">
        <v>112</v>
      </c>
      <c r="D11" s="181">
        <v>21</v>
      </c>
      <c r="Q11" s="60"/>
    </row>
    <row r="12" spans="1:17" s="41" customFormat="1">
      <c r="A12" s="39" t="s">
        <v>228</v>
      </c>
      <c r="B12" s="75" t="s">
        <v>106</v>
      </c>
      <c r="C12" s="41" t="s">
        <v>107</v>
      </c>
      <c r="D12" s="37" t="s">
        <v>92</v>
      </c>
      <c r="E12" s="75" t="s">
        <v>132</v>
      </c>
      <c r="Q12" s="60"/>
    </row>
    <row r="13" spans="1:17" s="41" customFormat="1" ht="14">
      <c r="A13" s="25" t="s">
        <v>179</v>
      </c>
      <c r="B13" s="75">
        <v>0.72</v>
      </c>
      <c r="C13" s="77">
        <v>0.28000000000000003</v>
      </c>
      <c r="D13" s="37"/>
      <c r="E13" s="164" t="s">
        <v>159</v>
      </c>
      <c r="F13" s="165"/>
      <c r="G13" s="165"/>
      <c r="H13" s="165"/>
      <c r="I13" s="165"/>
      <c r="J13" s="165"/>
      <c r="K13" s="165"/>
      <c r="L13" s="165"/>
      <c r="Q13" s="60"/>
    </row>
    <row r="14" spans="1:17" s="41" customFormat="1" ht="14">
      <c r="A14" s="37" t="s">
        <v>90</v>
      </c>
      <c r="B14" s="51">
        <v>0</v>
      </c>
      <c r="C14" s="77">
        <v>0</v>
      </c>
      <c r="D14" s="51">
        <v>1</v>
      </c>
      <c r="E14" s="166" t="s">
        <v>180</v>
      </c>
      <c r="F14" s="165"/>
      <c r="G14" s="165"/>
      <c r="H14" s="165"/>
      <c r="I14" s="165"/>
      <c r="J14" s="165"/>
      <c r="K14" s="165"/>
      <c r="L14" s="165"/>
      <c r="Q14" s="60"/>
    </row>
    <row r="15" spans="1:17" s="41" customFormat="1" ht="14">
      <c r="A15" s="37" t="s">
        <v>91</v>
      </c>
      <c r="B15" s="51">
        <v>0.24</v>
      </c>
      <c r="C15" s="62">
        <v>0.75</v>
      </c>
      <c r="D15" s="41">
        <v>0.01</v>
      </c>
      <c r="E15" s="166" t="s">
        <v>119</v>
      </c>
      <c r="F15" s="165"/>
      <c r="G15" s="165"/>
      <c r="H15" s="165"/>
      <c r="I15" s="165" t="s">
        <v>173</v>
      </c>
      <c r="J15" s="165"/>
      <c r="K15" s="165"/>
      <c r="L15" s="165"/>
      <c r="Q15" s="60"/>
    </row>
    <row r="16" spans="1:17" s="41" customFormat="1" ht="14">
      <c r="A16" s="119" t="s">
        <v>181</v>
      </c>
      <c r="B16" s="61"/>
      <c r="C16" s="31">
        <v>0.56999999999999995</v>
      </c>
      <c r="D16" s="31">
        <v>0.43</v>
      </c>
      <c r="E16" s="167" t="s">
        <v>203</v>
      </c>
      <c r="F16" s="165"/>
      <c r="G16" s="165"/>
      <c r="H16" s="165"/>
      <c r="I16" s="165"/>
      <c r="J16" s="165"/>
      <c r="K16" s="165"/>
      <c r="L16" s="165"/>
      <c r="Q16" s="60"/>
    </row>
    <row r="17" spans="1:19" ht="14">
      <c r="A17" s="193" t="s">
        <v>88</v>
      </c>
      <c r="B17" s="195"/>
      <c r="C17" s="31"/>
      <c r="D17" s="31"/>
      <c r="E17" s="29"/>
      <c r="F17" s="29"/>
      <c r="G17" s="29"/>
      <c r="Q17" s="4"/>
    </row>
    <row r="18" spans="1:19" ht="25">
      <c r="A18" s="58" t="s">
        <v>111</v>
      </c>
      <c r="B18" s="58" t="s">
        <v>71</v>
      </c>
      <c r="C18" s="103" t="s">
        <v>65</v>
      </c>
      <c r="D18" s="31"/>
      <c r="Q18" s="4"/>
    </row>
    <row r="19" spans="1:19" ht="14">
      <c r="A19" s="170" t="s">
        <v>236</v>
      </c>
      <c r="B19" s="178">
        <f>SUM(C78:C198)</f>
        <v>14950.565239393674</v>
      </c>
      <c r="C19" s="173">
        <f>B19/120</f>
        <v>124.58804366161395</v>
      </c>
      <c r="D19" s="31"/>
      <c r="Q19" s="4"/>
    </row>
    <row r="20" spans="1:19" ht="14">
      <c r="A20" s="25" t="s">
        <v>56</v>
      </c>
      <c r="B20" s="76">
        <f>SUM(C78:C238)</f>
        <v>24708.65733425452</v>
      </c>
      <c r="C20" s="57">
        <f>B20/160</f>
        <v>154.42910833909076</v>
      </c>
      <c r="D20" s="31"/>
      <c r="Q20" s="4"/>
    </row>
    <row r="21" spans="1:19" ht="14">
      <c r="A21" s="25" t="s">
        <v>57</v>
      </c>
      <c r="B21" s="76">
        <f>SUM(C78:C318)</f>
        <v>44982.549112011875</v>
      </c>
      <c r="C21" s="57">
        <f>B21/240</f>
        <v>187.42728796671614</v>
      </c>
      <c r="D21" s="31"/>
      <c r="Q21" s="4"/>
    </row>
    <row r="22" spans="1:19">
      <c r="B22"/>
      <c r="Q22" s="4"/>
    </row>
    <row r="23" spans="1:19" s="1" customFormat="1" ht="24">
      <c r="A23" s="103" t="s">
        <v>118</v>
      </c>
      <c r="B23" s="103" t="s">
        <v>71</v>
      </c>
      <c r="C23" s="103" t="s">
        <v>65</v>
      </c>
      <c r="D23" s="103" t="s">
        <v>89</v>
      </c>
      <c r="E23" s="1" t="s">
        <v>237</v>
      </c>
      <c r="Q23" s="104"/>
    </row>
    <row r="24" spans="1:19" s="1" customFormat="1">
      <c r="A24" s="171" t="s">
        <v>235</v>
      </c>
      <c r="B24" s="176">
        <f>SUM(C78:C158)+(SUM(AH78:AO198))</f>
        <v>18419.446690270404</v>
      </c>
      <c r="C24" s="173">
        <f>B24/120</f>
        <v>153.49538908558671</v>
      </c>
      <c r="D24" s="174">
        <f>C24/C19</f>
        <v>1.2320234315781236</v>
      </c>
      <c r="E24" s="179">
        <f>(D24-D25)/D$25</f>
        <v>-6.1300365560752426E-2</v>
      </c>
      <c r="Q24" s="104"/>
    </row>
    <row r="25" spans="1:19" ht="14">
      <c r="A25" s="25" t="s">
        <v>109</v>
      </c>
      <c r="B25" s="76">
        <f>SUM(C78:C158)+SUM(AH78:AO238)</f>
        <v>32429.590554619954</v>
      </c>
      <c r="C25" s="57">
        <f>B25/160</f>
        <v>202.68494096637471</v>
      </c>
      <c r="D25" s="70">
        <f>B25/B20</f>
        <v>1.3124788658451958</v>
      </c>
      <c r="E25" s="23"/>
      <c r="Q25" s="4"/>
    </row>
    <row r="26" spans="1:19" ht="14">
      <c r="A26" s="25" t="s">
        <v>110</v>
      </c>
      <c r="B26" s="76">
        <f>SUM(AG78:AG158)+(SUM(AH78:AO318))</f>
        <v>66618.600944659556</v>
      </c>
      <c r="C26" s="57">
        <f>B26/240</f>
        <v>277.57750393608148</v>
      </c>
      <c r="D26" s="70">
        <f>B26/B21</f>
        <v>1.4809876776607602</v>
      </c>
      <c r="E26" s="23">
        <f>(D26-D25)/D$25</f>
        <v>0.12838973350405147</v>
      </c>
      <c r="F26" s="29"/>
      <c r="G26" s="29"/>
      <c r="H26" s="32"/>
      <c r="Q26" s="4"/>
    </row>
    <row r="27" spans="1:19" s="41" customFormat="1" ht="14">
      <c r="A27" s="29"/>
      <c r="B27" s="32"/>
      <c r="C27" s="32"/>
      <c r="D27" s="59"/>
      <c r="F27" s="29"/>
      <c r="G27" s="29"/>
      <c r="H27" s="32"/>
      <c r="Q27" s="60"/>
    </row>
    <row r="28" spans="1:19" s="41" customFormat="1" ht="14">
      <c r="A28" s="64" t="s">
        <v>129</v>
      </c>
      <c r="B28" s="32"/>
      <c r="C28" s="63"/>
      <c r="G28" s="29"/>
      <c r="Q28" s="60"/>
    </row>
    <row r="29" spans="1:19" ht="48">
      <c r="A29" s="40" t="s">
        <v>87</v>
      </c>
      <c r="B29" s="40" t="s">
        <v>216</v>
      </c>
      <c r="C29" s="40" t="s">
        <v>214</v>
      </c>
      <c r="D29" s="40" t="s">
        <v>174</v>
      </c>
      <c r="E29" s="40" t="s">
        <v>125</v>
      </c>
      <c r="F29" s="40" t="s">
        <v>113</v>
      </c>
      <c r="G29" s="103" t="s">
        <v>114</v>
      </c>
      <c r="I29" s="29"/>
      <c r="S29" s="4"/>
    </row>
    <row r="30" spans="1:19" ht="25">
      <c r="A30" s="106" t="s">
        <v>234</v>
      </c>
      <c r="B30" s="76">
        <f>((SUM(AH78:AH198))+(SUM(AG78:AG158))+(SUM(AI78:AI198)))/120</f>
        <v>90.756271723762723</v>
      </c>
      <c r="C30" s="76">
        <f>((SUM(AL78:AL198)))/120</f>
        <v>24.937339442074848</v>
      </c>
      <c r="D30" s="76">
        <f>((SUM(AJ78:AJ198))+(SUM(AK78:AK198))+(SUM(AN78:AN198)))/120</f>
        <v>12.089928905309367</v>
      </c>
      <c r="E30" s="76">
        <f>(SUM(AM78:AM198))/120</f>
        <v>6.0396400042966674</v>
      </c>
      <c r="F30" s="76">
        <f>(SUM(AO78:AO198))/120</f>
        <v>19.672209010143114</v>
      </c>
      <c r="G30" s="102">
        <f>SUM(B30:F30)</f>
        <v>153.49538908558671</v>
      </c>
      <c r="I30" s="29"/>
      <c r="S30" s="4"/>
    </row>
    <row r="31" spans="1:19" ht="14">
      <c r="A31" s="75" t="s">
        <v>103</v>
      </c>
      <c r="B31" s="76">
        <f>((SUM(AH78:AH238))+(SUM(AG78:AG158))+(SUM(AI78:AI238)))/160</f>
        <v>113.07381758238439</v>
      </c>
      <c r="C31" s="76">
        <f>(SUM(AL78:AL238))/160</f>
        <v>27.753121409505461</v>
      </c>
      <c r="D31" s="76">
        <f>((SUM(AJ78:AJ238))+(SUM(AK78:AK238)+(SUM(AN78:AN238))))/160</f>
        <v>19.819303424741484</v>
      </c>
      <c r="E31" s="76">
        <f>SUM(AM78:AM238)/160</f>
        <v>13.909512814826495</v>
      </c>
      <c r="F31" s="76">
        <f>SUM(AO78:AO238)/160</f>
        <v>28.129185734917439</v>
      </c>
      <c r="G31" s="102">
        <f>SUM(B31:F31)</f>
        <v>202.68494096637525</v>
      </c>
      <c r="I31" s="29"/>
      <c r="J31" s="32"/>
      <c r="S31" s="4"/>
    </row>
    <row r="32" spans="1:19" ht="14">
      <c r="A32" s="75" t="s">
        <v>102</v>
      </c>
      <c r="B32" s="76">
        <f>((SUM(AH78:AH318))+(SUM(AG78:AG158))+(SUM(AI78:AI318)))/240</f>
        <v>121.41119093506362</v>
      </c>
      <c r="C32" s="76">
        <f>(SUM(AL78:AL318))/240</f>
        <v>39.811351750416875</v>
      </c>
      <c r="D32" s="101">
        <f>(SUM(AJ78:AJ318)+(SUM(AK78:AK318))+(SUM(AN78:AN318)))/240</f>
        <v>39.752163802867287</v>
      </c>
      <c r="E32" s="101">
        <f>(SUM(AM78:AM318))/240</f>
        <v>33.320834899920165</v>
      </c>
      <c r="F32" s="101">
        <f>SUM(AO78:AO318)/240</f>
        <v>43.281962547812526</v>
      </c>
      <c r="G32" s="102">
        <f>SUM(B32:F32)</f>
        <v>277.57750393608046</v>
      </c>
      <c r="I32" s="29"/>
      <c r="J32" s="32"/>
      <c r="S32" s="4"/>
    </row>
    <row r="33" spans="1:41" ht="14">
      <c r="A33" s="29"/>
      <c r="B33" s="30"/>
      <c r="C33" s="30"/>
      <c r="D33" s="31"/>
      <c r="E33" s="31"/>
      <c r="F33" s="31"/>
      <c r="G33" s="114"/>
      <c r="H33" s="29"/>
      <c r="I33" s="29"/>
      <c r="J33" s="32"/>
    </row>
    <row r="34" spans="1:41" ht="73">
      <c r="A34" s="40" t="s">
        <v>87</v>
      </c>
      <c r="B34" s="40" t="s">
        <v>112</v>
      </c>
      <c r="C34" s="40" t="s">
        <v>214</v>
      </c>
      <c r="D34" s="40" t="s">
        <v>174</v>
      </c>
      <c r="E34" s="40" t="s">
        <v>125</v>
      </c>
      <c r="F34" s="40" t="s">
        <v>113</v>
      </c>
      <c r="G34" s="103" t="s">
        <v>114</v>
      </c>
      <c r="H34" s="29"/>
      <c r="I34" s="29"/>
      <c r="J34" s="32"/>
    </row>
    <row r="35" spans="1:41" ht="22" customHeight="1">
      <c r="A35" s="106" t="s">
        <v>234</v>
      </c>
      <c r="B35" s="105">
        <f t="shared" ref="B35:G35" si="0">B30/$G30</f>
        <v>0.5912638305581831</v>
      </c>
      <c r="C35" s="105">
        <f t="shared" si="0"/>
        <v>0.16246311756094617</v>
      </c>
      <c r="D35" s="105">
        <f t="shared" si="0"/>
        <v>7.8764117784464557E-2</v>
      </c>
      <c r="E35" s="105">
        <f t="shared" si="0"/>
        <v>3.9347370890268601E-2</v>
      </c>
      <c r="F35" s="105">
        <f t="shared" si="0"/>
        <v>0.12816156320613767</v>
      </c>
      <c r="G35" s="105">
        <f t="shared" si="0"/>
        <v>1</v>
      </c>
      <c r="H35" s="29"/>
      <c r="I35" s="29"/>
      <c r="J35" s="32"/>
    </row>
    <row r="36" spans="1:41">
      <c r="A36" s="75" t="s">
        <v>103</v>
      </c>
      <c r="B36" s="105">
        <f t="shared" ref="B36:G37" si="1">B31/$G31</f>
        <v>0.55787971737447906</v>
      </c>
      <c r="C36" s="105">
        <f t="shared" si="1"/>
        <v>0.13692739715729355</v>
      </c>
      <c r="D36" s="105">
        <f t="shared" si="1"/>
        <v>9.7783798491617779E-2</v>
      </c>
      <c r="E36" s="105">
        <f t="shared" si="1"/>
        <v>6.8626276567503045E-2</v>
      </c>
      <c r="F36" s="105">
        <f t="shared" si="1"/>
        <v>0.1387828104091067</v>
      </c>
      <c r="G36" s="105">
        <f t="shared" si="1"/>
        <v>1</v>
      </c>
      <c r="H36" s="29"/>
      <c r="I36" s="29"/>
      <c r="J36" s="29"/>
    </row>
    <row r="37" spans="1:41">
      <c r="A37" s="75" t="s">
        <v>102</v>
      </c>
      <c r="B37" s="105">
        <f t="shared" si="1"/>
        <v>0.43739564342729209</v>
      </c>
      <c r="C37" s="105">
        <f t="shared" si="1"/>
        <v>0.1434242731701503</v>
      </c>
      <c r="D37" s="105">
        <f t="shared" si="1"/>
        <v>0.14321104282291289</v>
      </c>
      <c r="E37" s="105">
        <f t="shared" si="1"/>
        <v>0.12004155389909826</v>
      </c>
      <c r="F37" s="105">
        <f t="shared" si="1"/>
        <v>0.15592748668054648</v>
      </c>
      <c r="G37" s="105">
        <f t="shared" si="1"/>
        <v>1</v>
      </c>
    </row>
    <row r="38" spans="1:41">
      <c r="W38" s="2"/>
    </row>
    <row r="39" spans="1:41">
      <c r="A39" t="s">
        <v>160</v>
      </c>
      <c r="C39" s="23">
        <v>0.4</v>
      </c>
      <c r="W39" s="23"/>
      <c r="X39" s="23"/>
    </row>
    <row r="40" spans="1:41" ht="14">
      <c r="A40" t="s">
        <v>127</v>
      </c>
      <c r="C40" s="3"/>
      <c r="D40" s="23">
        <f>D14</f>
        <v>1</v>
      </c>
      <c r="E40" s="3"/>
      <c r="F40" s="23">
        <f>B14</f>
        <v>0</v>
      </c>
      <c r="G40" s="3"/>
      <c r="H40" s="3"/>
      <c r="I40" s="3"/>
      <c r="J40" s="3"/>
      <c r="K40" s="3"/>
      <c r="L40" s="3"/>
      <c r="M40" s="107">
        <f>D14</f>
        <v>1</v>
      </c>
      <c r="O40" s="107">
        <f>B14</f>
        <v>0</v>
      </c>
      <c r="Q40" s="3"/>
      <c r="S40" s="2"/>
      <c r="V40" s="109">
        <f>D14</f>
        <v>1</v>
      </c>
      <c r="X40" s="109">
        <f>B14</f>
        <v>0</v>
      </c>
      <c r="AH40" s="109">
        <f>D14</f>
        <v>1</v>
      </c>
      <c r="AJ40" s="109">
        <f>B14</f>
        <v>0</v>
      </c>
    </row>
    <row r="41" spans="1:41" ht="14">
      <c r="A41" t="s">
        <v>128</v>
      </c>
      <c r="C41" s="3"/>
      <c r="D41" s="3"/>
      <c r="E41" s="3"/>
      <c r="F41" s="3"/>
      <c r="G41" s="23">
        <f>B15</f>
        <v>0.24</v>
      </c>
      <c r="H41" s="23">
        <f>C15</f>
        <v>0.75</v>
      </c>
      <c r="I41" s="3"/>
      <c r="J41" s="3"/>
      <c r="K41" s="3"/>
      <c r="L41" s="3"/>
      <c r="P41" s="108">
        <f>B15</f>
        <v>0.24</v>
      </c>
      <c r="Q41" s="108">
        <f>C15</f>
        <v>0.75</v>
      </c>
      <c r="S41" s="2"/>
      <c r="T41" s="2"/>
      <c r="U41" s="4"/>
      <c r="X41" s="110"/>
      <c r="Y41" s="108">
        <f>B15</f>
        <v>0.24</v>
      </c>
      <c r="Z41" s="109">
        <f>C15</f>
        <v>0.75</v>
      </c>
      <c r="AJ41" s="110"/>
      <c r="AK41" s="108">
        <f>B15</f>
        <v>0.24</v>
      </c>
      <c r="AL41" s="109">
        <f>C15</f>
        <v>0.75</v>
      </c>
    </row>
    <row r="42" spans="1:41" ht="14">
      <c r="A42" t="s">
        <v>151</v>
      </c>
      <c r="C42" s="3"/>
      <c r="D42" s="3"/>
      <c r="E42" s="3"/>
      <c r="F42" s="3"/>
      <c r="G42" s="3"/>
      <c r="H42" s="3"/>
      <c r="I42" s="3"/>
      <c r="J42" s="3"/>
      <c r="K42" s="23">
        <f>C16</f>
        <v>0.56999999999999995</v>
      </c>
      <c r="L42" s="3"/>
      <c r="P42" s="108"/>
      <c r="Q42" s="108"/>
      <c r="S42" s="2"/>
      <c r="T42" s="118">
        <f>C16</f>
        <v>0.56999999999999995</v>
      </c>
      <c r="U42" s="4"/>
      <c r="X42" s="110"/>
      <c r="Y42" s="108"/>
      <c r="Z42" s="109"/>
      <c r="AC42" s="118">
        <f>C16</f>
        <v>0.56999999999999995</v>
      </c>
      <c r="AJ42" s="110"/>
      <c r="AK42" s="108"/>
      <c r="AL42" s="109"/>
      <c r="AO42" s="118">
        <f>C16</f>
        <v>0.56999999999999995</v>
      </c>
    </row>
    <row r="43" spans="1:41" ht="14">
      <c r="C43" s="3"/>
      <c r="D43" s="3"/>
      <c r="E43" s="3"/>
      <c r="F43" s="3"/>
      <c r="G43" s="3"/>
      <c r="H43" s="3"/>
      <c r="I43" s="3"/>
      <c r="J43" s="3"/>
      <c r="K43" s="23"/>
      <c r="L43" s="3"/>
      <c r="P43" s="108"/>
      <c r="Q43" s="108"/>
      <c r="S43" s="2"/>
      <c r="T43" s="118"/>
      <c r="U43" s="4"/>
      <c r="X43" s="110"/>
      <c r="Y43" s="108"/>
      <c r="Z43" s="109"/>
      <c r="AC43" s="118"/>
      <c r="AJ43" s="110"/>
      <c r="AK43" s="108"/>
      <c r="AL43" s="109"/>
      <c r="AO43" s="118"/>
    </row>
    <row r="44" spans="1:41" ht="14">
      <c r="C44" s="3"/>
      <c r="D44" s="3"/>
      <c r="E44" s="3"/>
      <c r="F44" s="3"/>
      <c r="G44" s="3"/>
      <c r="H44" s="3"/>
      <c r="I44" s="3"/>
      <c r="J44" s="3"/>
      <c r="K44" s="23"/>
      <c r="L44" s="3"/>
      <c r="P44" s="108"/>
      <c r="Q44" s="108"/>
      <c r="S44" s="2"/>
      <c r="T44" s="118"/>
      <c r="U44" s="4"/>
      <c r="X44" s="110"/>
      <c r="Y44" s="108"/>
      <c r="Z44" s="109"/>
      <c r="AC44" s="118"/>
      <c r="AJ44" s="110"/>
      <c r="AK44" s="108"/>
      <c r="AL44" s="109"/>
      <c r="AO44" s="118"/>
    </row>
    <row r="45" spans="1:41" ht="14">
      <c r="C45" s="3"/>
      <c r="D45" s="3"/>
      <c r="E45" s="3"/>
      <c r="F45" s="3"/>
      <c r="G45" s="3"/>
      <c r="H45" s="3"/>
      <c r="I45" s="3"/>
      <c r="J45" s="3"/>
      <c r="K45" s="23"/>
      <c r="L45" s="3"/>
      <c r="P45" s="108"/>
      <c r="Q45" s="108"/>
      <c r="S45" s="2"/>
      <c r="T45" s="118"/>
      <c r="U45" s="4"/>
      <c r="X45" s="110"/>
      <c r="Y45" s="108"/>
      <c r="Z45" s="109"/>
      <c r="AC45" s="118"/>
      <c r="AJ45" s="110"/>
      <c r="AK45" s="108"/>
      <c r="AL45" s="109"/>
      <c r="AO45" s="118"/>
    </row>
    <row r="46" spans="1:41" ht="14">
      <c r="C46" s="3"/>
      <c r="D46" s="3"/>
      <c r="E46" s="3"/>
      <c r="F46" s="3"/>
      <c r="G46" s="3"/>
      <c r="H46" s="3"/>
      <c r="I46" s="3"/>
      <c r="J46" s="3"/>
      <c r="K46" s="23"/>
      <c r="L46" s="3"/>
      <c r="P46" s="108"/>
      <c r="Q46" s="108"/>
      <c r="S46" s="2"/>
      <c r="T46" s="118"/>
      <c r="U46" s="4"/>
      <c r="X46" s="110"/>
      <c r="Y46" s="108"/>
      <c r="Z46" s="109"/>
      <c r="AC46" s="118"/>
      <c r="AJ46" s="110"/>
      <c r="AK46" s="108"/>
      <c r="AL46" s="109"/>
      <c r="AO46" s="118"/>
    </row>
    <row r="47" spans="1:41" ht="14">
      <c r="C47" s="3"/>
      <c r="D47" s="3"/>
      <c r="E47" s="3"/>
      <c r="F47" s="3"/>
      <c r="G47" s="3"/>
      <c r="H47" s="3"/>
      <c r="I47" s="3"/>
      <c r="J47" s="3"/>
      <c r="K47" s="23"/>
      <c r="L47" s="3"/>
      <c r="P47" s="108"/>
      <c r="Q47" s="108"/>
      <c r="S47" s="2"/>
      <c r="T47" s="118"/>
      <c r="U47" s="4"/>
      <c r="X47" s="110"/>
      <c r="Y47" s="108"/>
      <c r="Z47" s="109"/>
      <c r="AC47" s="118"/>
      <c r="AJ47" s="110"/>
      <c r="AK47" s="108"/>
      <c r="AL47" s="109"/>
      <c r="AO47" s="118"/>
    </row>
    <row r="48" spans="1:41" ht="14">
      <c r="B48"/>
      <c r="C48" s="3"/>
      <c r="D48" s="3"/>
      <c r="E48" s="3"/>
      <c r="F48" s="3"/>
      <c r="G48" s="3"/>
      <c r="H48" s="3"/>
      <c r="I48" s="3"/>
      <c r="J48" s="3"/>
      <c r="K48" s="23"/>
      <c r="L48" s="3"/>
      <c r="P48" s="108"/>
      <c r="Q48" s="108"/>
      <c r="S48" s="2"/>
      <c r="T48" s="118"/>
      <c r="U48" s="4"/>
      <c r="X48" s="110"/>
      <c r="Y48" s="108"/>
      <c r="Z48" s="109"/>
      <c r="AC48" s="118"/>
      <c r="AJ48" s="110"/>
      <c r="AK48" s="108"/>
      <c r="AL48" s="109"/>
      <c r="AO48" s="118"/>
    </row>
    <row r="49" spans="2:41" ht="14">
      <c r="B49"/>
      <c r="C49" s="3"/>
      <c r="D49" s="3"/>
      <c r="E49" s="3"/>
      <c r="F49" s="3"/>
      <c r="G49" s="3"/>
      <c r="H49" s="3"/>
      <c r="I49" s="3"/>
      <c r="J49" s="3"/>
      <c r="K49" s="23"/>
      <c r="L49" s="3"/>
      <c r="P49" s="108"/>
      <c r="Q49" s="108"/>
      <c r="S49" s="2"/>
      <c r="T49" s="118"/>
      <c r="U49" s="4"/>
      <c r="X49" s="110"/>
      <c r="Y49" s="108"/>
      <c r="Z49" s="109"/>
      <c r="AC49" s="118"/>
      <c r="AJ49" s="110"/>
      <c r="AK49" s="108"/>
      <c r="AL49" s="109"/>
      <c r="AO49" s="118"/>
    </row>
    <row r="50" spans="2:41" ht="14">
      <c r="B50"/>
      <c r="C50" s="3"/>
      <c r="D50" s="3"/>
      <c r="E50" s="3"/>
      <c r="F50" s="3"/>
      <c r="G50" s="3"/>
      <c r="H50" s="3"/>
      <c r="I50" s="3"/>
      <c r="J50" s="3"/>
      <c r="K50" s="23"/>
      <c r="L50" s="3"/>
      <c r="P50" s="108"/>
      <c r="Q50" s="108"/>
      <c r="S50" s="2"/>
      <c r="T50" s="118"/>
      <c r="U50" s="4"/>
      <c r="X50" s="110"/>
      <c r="Y50" s="108"/>
      <c r="Z50" s="109"/>
      <c r="AC50" s="118"/>
      <c r="AJ50" s="110"/>
      <c r="AK50" s="108"/>
      <c r="AL50" s="109"/>
      <c r="AO50" s="118"/>
    </row>
    <row r="51" spans="2:41" ht="14">
      <c r="B51"/>
      <c r="C51" s="3"/>
      <c r="D51" s="3"/>
      <c r="E51" s="3"/>
      <c r="F51" s="3"/>
      <c r="G51" s="3"/>
      <c r="H51" s="3"/>
      <c r="I51" s="3"/>
      <c r="J51" s="3"/>
      <c r="K51" s="23"/>
      <c r="L51" s="3"/>
      <c r="P51" s="108"/>
      <c r="Q51" s="108"/>
      <c r="S51" s="2"/>
      <c r="T51" s="118"/>
      <c r="U51" s="4"/>
      <c r="X51" s="110"/>
      <c r="Y51" s="108"/>
      <c r="Z51" s="109"/>
      <c r="AC51" s="118"/>
      <c r="AJ51" s="110"/>
      <c r="AK51" s="108"/>
      <c r="AL51" s="109"/>
      <c r="AO51" s="118"/>
    </row>
    <row r="52" spans="2:41" ht="14">
      <c r="B52"/>
      <c r="C52" s="3"/>
      <c r="D52" s="3"/>
      <c r="E52" s="3"/>
      <c r="F52" s="3"/>
      <c r="G52" s="3"/>
      <c r="H52" s="3"/>
      <c r="I52" s="3"/>
      <c r="J52" s="3"/>
      <c r="K52" s="23"/>
      <c r="L52" s="3"/>
      <c r="P52" s="108"/>
      <c r="Q52" s="108"/>
      <c r="S52" s="2"/>
      <c r="T52" s="118"/>
      <c r="U52" s="4"/>
      <c r="X52" s="110"/>
      <c r="Y52" s="108"/>
      <c r="Z52" s="109"/>
      <c r="AC52" s="118"/>
      <c r="AJ52" s="110"/>
      <c r="AK52" s="108"/>
      <c r="AL52" s="109"/>
      <c r="AO52" s="118"/>
    </row>
    <row r="53" spans="2:41" ht="14">
      <c r="B53"/>
      <c r="C53" s="3"/>
      <c r="D53" s="3"/>
      <c r="E53" s="3"/>
      <c r="F53" s="3"/>
      <c r="G53" s="3"/>
      <c r="H53" s="3"/>
      <c r="I53" s="3"/>
      <c r="J53" s="3"/>
      <c r="K53" s="23"/>
      <c r="L53" s="3"/>
      <c r="P53" s="108"/>
      <c r="Q53" s="108"/>
      <c r="S53" s="2"/>
      <c r="T53" s="118"/>
      <c r="U53" s="4"/>
      <c r="X53" s="110"/>
      <c r="Y53" s="108"/>
      <c r="Z53" s="109"/>
      <c r="AC53" s="118"/>
      <c r="AJ53" s="110"/>
      <c r="AK53" s="108"/>
      <c r="AL53" s="109"/>
      <c r="AO53" s="118"/>
    </row>
    <row r="54" spans="2:41" ht="14">
      <c r="B54"/>
      <c r="C54" s="3"/>
      <c r="D54" s="3"/>
      <c r="E54" s="3"/>
      <c r="F54" s="3"/>
      <c r="G54" s="3"/>
      <c r="H54" s="3"/>
      <c r="I54" s="3"/>
      <c r="J54" s="3"/>
      <c r="K54" s="23"/>
      <c r="L54" s="3"/>
      <c r="P54" s="108"/>
      <c r="Q54" s="108"/>
      <c r="S54" s="2"/>
      <c r="T54" s="118"/>
      <c r="U54" s="4"/>
      <c r="X54" s="110"/>
      <c r="Y54" s="108"/>
      <c r="Z54" s="109"/>
      <c r="AC54" s="118"/>
      <c r="AJ54" s="110"/>
      <c r="AK54" s="108"/>
      <c r="AL54" s="109"/>
      <c r="AO54" s="118"/>
    </row>
    <row r="55" spans="2:41" ht="14">
      <c r="B55"/>
      <c r="C55" s="3"/>
      <c r="D55" s="3"/>
      <c r="E55" s="3"/>
      <c r="F55" s="3"/>
      <c r="G55" s="3"/>
      <c r="H55" s="3"/>
      <c r="I55" s="3"/>
      <c r="J55" s="3"/>
      <c r="K55" s="23"/>
      <c r="L55" s="3"/>
      <c r="P55" s="108"/>
      <c r="Q55" s="108"/>
      <c r="S55" s="2"/>
      <c r="T55" s="118"/>
      <c r="U55" s="4"/>
      <c r="X55" s="110"/>
      <c r="Y55" s="108"/>
      <c r="Z55" s="109"/>
      <c r="AC55" s="118"/>
      <c r="AJ55" s="110"/>
      <c r="AK55" s="108"/>
      <c r="AL55" s="109"/>
      <c r="AO55" s="118"/>
    </row>
    <row r="56" spans="2:41" ht="14">
      <c r="B56"/>
      <c r="C56" s="3"/>
      <c r="D56" s="3"/>
      <c r="E56" s="3"/>
      <c r="F56" s="3"/>
      <c r="G56" s="3"/>
      <c r="H56" s="3"/>
      <c r="I56" s="3"/>
      <c r="J56" s="3"/>
      <c r="K56" s="23"/>
      <c r="L56" s="3"/>
      <c r="P56" s="108"/>
      <c r="Q56" s="108"/>
      <c r="S56" s="2"/>
      <c r="T56" s="118"/>
      <c r="U56" s="4"/>
      <c r="X56" s="110"/>
      <c r="Y56" s="108"/>
      <c r="Z56" s="109"/>
      <c r="AC56" s="118"/>
      <c r="AJ56" s="110"/>
      <c r="AK56" s="108"/>
      <c r="AL56" s="109"/>
      <c r="AO56" s="118"/>
    </row>
    <row r="57" spans="2:41" ht="14">
      <c r="B57"/>
      <c r="C57" s="3"/>
      <c r="D57" s="3"/>
      <c r="E57" s="3"/>
      <c r="F57" s="3"/>
      <c r="G57" s="3"/>
      <c r="H57" s="3"/>
      <c r="I57" s="3"/>
      <c r="J57" s="3"/>
      <c r="K57" s="23"/>
      <c r="L57" s="3"/>
      <c r="P57" s="108"/>
      <c r="Q57" s="108"/>
      <c r="S57" s="2"/>
      <c r="T57" s="118"/>
      <c r="U57" s="4"/>
      <c r="X57" s="110"/>
      <c r="Y57" s="108"/>
      <c r="Z57" s="109"/>
      <c r="AC57" s="118"/>
      <c r="AJ57" s="110"/>
      <c r="AK57" s="108"/>
      <c r="AL57" s="109"/>
      <c r="AO57" s="118"/>
    </row>
    <row r="58" spans="2:41" ht="14">
      <c r="B58"/>
      <c r="C58" s="3"/>
      <c r="D58" s="3"/>
      <c r="E58" s="3"/>
      <c r="F58" s="3"/>
      <c r="G58" s="3"/>
      <c r="H58" s="3"/>
      <c r="I58" s="3"/>
      <c r="J58" s="3"/>
      <c r="K58" s="23"/>
      <c r="L58" s="3"/>
      <c r="P58" s="108"/>
      <c r="Q58" s="108"/>
      <c r="S58" s="2"/>
      <c r="T58" s="118"/>
      <c r="U58" s="4"/>
      <c r="X58" s="110"/>
      <c r="Y58" s="108"/>
      <c r="Z58" s="109"/>
      <c r="AC58" s="118"/>
      <c r="AJ58" s="110"/>
      <c r="AK58" s="108"/>
      <c r="AL58" s="109"/>
      <c r="AO58" s="118"/>
    </row>
    <row r="59" spans="2:41" ht="14">
      <c r="B59"/>
      <c r="C59" s="3"/>
      <c r="D59" s="3"/>
      <c r="E59" s="3"/>
      <c r="F59" s="3"/>
      <c r="G59" s="3"/>
      <c r="H59" s="3"/>
      <c r="I59" s="3"/>
      <c r="J59" s="3"/>
      <c r="K59" s="23"/>
      <c r="L59" s="3"/>
      <c r="P59" s="108"/>
      <c r="Q59" s="108"/>
      <c r="S59" s="2"/>
      <c r="T59" s="118"/>
      <c r="U59" s="4"/>
      <c r="X59" s="110"/>
      <c r="Y59" s="108"/>
      <c r="Z59" s="109"/>
      <c r="AC59" s="118"/>
      <c r="AJ59" s="110"/>
      <c r="AK59" s="108"/>
      <c r="AL59" s="109"/>
      <c r="AO59" s="118"/>
    </row>
    <row r="60" spans="2:41" ht="14">
      <c r="B60"/>
      <c r="C60" s="3"/>
      <c r="D60" s="3"/>
      <c r="E60" s="3"/>
      <c r="F60" s="3"/>
      <c r="G60" s="3"/>
      <c r="H60" s="3"/>
      <c r="I60" s="3"/>
      <c r="J60" s="3"/>
      <c r="K60" s="23"/>
      <c r="L60" s="3"/>
      <c r="P60" s="108"/>
      <c r="Q60" s="108"/>
      <c r="S60" s="2"/>
      <c r="T60" s="118"/>
      <c r="U60" s="4"/>
      <c r="X60" s="110"/>
      <c r="Y60" s="108"/>
      <c r="Z60" s="109"/>
      <c r="AC60" s="118"/>
      <c r="AJ60" s="110"/>
      <c r="AK60" s="108"/>
      <c r="AL60" s="109"/>
      <c r="AO60" s="118"/>
    </row>
    <row r="61" spans="2:41" ht="14">
      <c r="B61"/>
      <c r="C61" s="3"/>
      <c r="D61" s="3"/>
      <c r="E61" s="3"/>
      <c r="F61" s="3"/>
      <c r="G61" s="3"/>
      <c r="H61" s="3"/>
      <c r="I61" s="3"/>
      <c r="J61" s="3"/>
      <c r="K61" s="23"/>
      <c r="L61" s="3"/>
      <c r="P61" s="108"/>
      <c r="Q61" s="108"/>
      <c r="S61" s="2"/>
      <c r="T61" s="118"/>
      <c r="U61" s="4"/>
      <c r="X61" s="110"/>
      <c r="Y61" s="108"/>
      <c r="Z61" s="109"/>
      <c r="AC61" s="118"/>
      <c r="AJ61" s="110"/>
      <c r="AK61" s="108"/>
      <c r="AL61" s="109"/>
      <c r="AO61" s="118"/>
    </row>
    <row r="62" spans="2:41" ht="14">
      <c r="B62"/>
      <c r="C62" s="3"/>
      <c r="D62" s="3"/>
      <c r="E62" s="3"/>
      <c r="F62" s="3"/>
      <c r="G62" s="3"/>
      <c r="H62" s="3"/>
      <c r="I62" s="3"/>
      <c r="J62" s="3"/>
      <c r="K62" s="23"/>
      <c r="L62" s="3"/>
      <c r="P62" s="108"/>
      <c r="Q62" s="108"/>
      <c r="S62" s="2"/>
      <c r="T62" s="118"/>
      <c r="U62" s="4"/>
      <c r="X62" s="110"/>
      <c r="Y62" s="108"/>
      <c r="Z62" s="109"/>
      <c r="AC62" s="118"/>
      <c r="AJ62" s="110"/>
      <c r="AK62" s="108"/>
      <c r="AL62" s="109"/>
      <c r="AO62" s="118"/>
    </row>
    <row r="63" spans="2:41" ht="14">
      <c r="B63"/>
      <c r="C63" s="3"/>
      <c r="D63" s="3"/>
      <c r="E63" s="3"/>
      <c r="F63" s="3"/>
      <c r="G63" s="3"/>
      <c r="H63" s="3"/>
      <c r="I63" s="3"/>
      <c r="J63" s="3"/>
      <c r="K63" s="23"/>
      <c r="L63" s="3"/>
      <c r="P63" s="108"/>
      <c r="Q63" s="108"/>
      <c r="S63" s="2"/>
      <c r="T63" s="118"/>
      <c r="U63" s="4"/>
      <c r="X63" s="110"/>
      <c r="Y63" s="108"/>
      <c r="Z63" s="109"/>
      <c r="AC63" s="118"/>
      <c r="AJ63" s="110"/>
      <c r="AK63" s="108"/>
      <c r="AL63" s="109"/>
      <c r="AO63" s="118"/>
    </row>
    <row r="64" spans="2:41" ht="14">
      <c r="C64" s="3"/>
      <c r="D64" s="3"/>
      <c r="E64" s="3"/>
      <c r="F64" s="3"/>
      <c r="G64" s="3"/>
      <c r="H64" s="3"/>
      <c r="I64" s="3"/>
      <c r="J64" s="3"/>
      <c r="K64" s="23"/>
      <c r="L64" s="3"/>
      <c r="P64" s="108"/>
      <c r="Q64" s="108"/>
      <c r="S64" s="2"/>
      <c r="T64" s="118"/>
      <c r="U64" s="4"/>
      <c r="X64" s="110"/>
      <c r="Y64" s="108"/>
      <c r="Z64" s="109"/>
      <c r="AC64" s="118"/>
      <c r="AJ64" s="110"/>
      <c r="AK64" s="108"/>
      <c r="AL64" s="109"/>
      <c r="AO64" s="118"/>
    </row>
    <row r="65" spans="1:42" ht="14">
      <c r="C65" s="3"/>
      <c r="D65" s="3"/>
      <c r="E65" s="3"/>
      <c r="F65" s="3"/>
      <c r="G65" s="3"/>
      <c r="H65" s="3"/>
      <c r="I65" s="3"/>
      <c r="J65" s="3"/>
      <c r="K65" s="23"/>
      <c r="L65" s="3"/>
      <c r="P65" s="108"/>
      <c r="Q65" s="108"/>
      <c r="S65" s="2"/>
      <c r="T65" s="118"/>
      <c r="U65" s="4"/>
      <c r="X65" s="110"/>
      <c r="Y65" s="108"/>
      <c r="Z65" s="109"/>
      <c r="AC65" s="118"/>
      <c r="AJ65" s="110"/>
      <c r="AK65" s="108"/>
      <c r="AL65" s="109"/>
      <c r="AO65" s="118"/>
    </row>
    <row r="66" spans="1:42" ht="14">
      <c r="C66" s="3"/>
      <c r="D66" s="3"/>
      <c r="E66" s="3"/>
      <c r="F66" s="3"/>
      <c r="G66" s="3"/>
      <c r="H66" s="3"/>
      <c r="I66" s="3"/>
      <c r="J66" s="3"/>
      <c r="K66" s="23"/>
      <c r="L66" s="3"/>
      <c r="P66" s="108"/>
      <c r="Q66" s="108"/>
      <c r="S66" s="2"/>
      <c r="T66" s="118"/>
      <c r="U66" s="4"/>
      <c r="X66" s="110"/>
      <c r="Y66" s="108"/>
      <c r="Z66" s="109"/>
      <c r="AC66" s="118"/>
      <c r="AJ66" s="110"/>
      <c r="AK66" s="108"/>
      <c r="AL66" s="109"/>
      <c r="AO66" s="118"/>
    </row>
    <row r="67" spans="1:42" ht="14">
      <c r="C67" s="3"/>
      <c r="D67" s="3"/>
      <c r="E67" s="3"/>
      <c r="F67" s="3"/>
      <c r="G67" s="3"/>
      <c r="H67" s="3"/>
      <c r="I67" s="3"/>
      <c r="J67" s="3"/>
      <c r="K67" s="23"/>
      <c r="L67" s="3"/>
      <c r="P67" s="108"/>
      <c r="Q67" s="108"/>
      <c r="S67" s="2"/>
      <c r="T67" s="118"/>
      <c r="U67" s="4"/>
      <c r="X67" s="110"/>
      <c r="Y67" s="108"/>
      <c r="Z67" s="109"/>
      <c r="AC67" s="118"/>
      <c r="AJ67" s="110"/>
      <c r="AK67" s="108"/>
      <c r="AL67" s="109"/>
      <c r="AO67" s="118"/>
    </row>
    <row r="68" spans="1:42" ht="14">
      <c r="C68" s="3"/>
      <c r="D68" s="3"/>
      <c r="E68" s="3"/>
      <c r="F68" s="3"/>
      <c r="G68" s="3"/>
      <c r="H68" s="3"/>
      <c r="I68" s="3"/>
      <c r="J68" s="3"/>
      <c r="K68" s="23"/>
      <c r="L68" s="3"/>
      <c r="P68" s="108"/>
      <c r="Q68" s="108"/>
      <c r="S68" s="2"/>
      <c r="T68" s="118"/>
      <c r="U68" s="4"/>
      <c r="X68" s="110"/>
      <c r="Y68" s="108"/>
      <c r="Z68" s="109"/>
      <c r="AC68" s="118"/>
      <c r="AJ68" s="110"/>
      <c r="AK68" s="108"/>
      <c r="AL68" s="109"/>
      <c r="AO68" s="118"/>
    </row>
    <row r="69" spans="1:42" ht="14">
      <c r="C69" s="3"/>
      <c r="D69" s="3"/>
      <c r="E69" s="3"/>
      <c r="F69" s="3"/>
      <c r="G69" s="3"/>
      <c r="H69" s="3"/>
      <c r="I69" s="3"/>
      <c r="J69" s="3"/>
      <c r="K69" s="23"/>
      <c r="L69" s="3"/>
      <c r="P69" s="108"/>
      <c r="Q69" s="108"/>
      <c r="S69" s="2"/>
      <c r="T69" s="118"/>
      <c r="U69" s="4"/>
      <c r="X69" s="110"/>
      <c r="Y69" s="108"/>
      <c r="Z69" s="109"/>
      <c r="AC69" s="118"/>
      <c r="AJ69" s="110"/>
      <c r="AK69" s="108"/>
      <c r="AL69" s="109"/>
      <c r="AO69" s="118"/>
    </row>
    <row r="70" spans="1:42" ht="14">
      <c r="C70" s="3"/>
      <c r="D70" s="3"/>
      <c r="E70" s="3"/>
      <c r="F70" s="3"/>
      <c r="G70" s="3"/>
      <c r="H70" s="3"/>
      <c r="I70" s="3"/>
      <c r="J70" s="3"/>
      <c r="K70" s="23"/>
      <c r="L70" s="3"/>
      <c r="P70" s="108"/>
      <c r="Q70" s="108"/>
      <c r="S70" s="2"/>
      <c r="T70" s="118"/>
      <c r="U70" s="4"/>
      <c r="X70" s="110"/>
      <c r="Y70" s="108"/>
      <c r="Z70" s="109"/>
      <c r="AC70" s="118"/>
      <c r="AJ70" s="110"/>
      <c r="AK70" s="108"/>
      <c r="AL70" s="109"/>
      <c r="AO70" s="118"/>
    </row>
    <row r="71" spans="1:42" ht="14">
      <c r="C71" s="3"/>
      <c r="D71" s="3"/>
      <c r="E71" s="3"/>
      <c r="F71" s="3"/>
      <c r="G71" s="3"/>
      <c r="H71" s="3"/>
      <c r="I71" s="3"/>
      <c r="J71" s="3"/>
      <c r="K71" s="23"/>
      <c r="L71" s="3"/>
      <c r="P71" s="108"/>
      <c r="Q71" s="108"/>
      <c r="S71" s="2"/>
      <c r="T71" s="118"/>
      <c r="U71" s="4"/>
      <c r="X71" s="110"/>
      <c r="Y71" s="108"/>
      <c r="Z71" s="109"/>
      <c r="AC71" s="118"/>
      <c r="AJ71" s="110"/>
      <c r="AK71" s="108"/>
      <c r="AL71" s="109"/>
      <c r="AO71" s="118"/>
    </row>
    <row r="72" spans="1:42" ht="14">
      <c r="C72" s="3"/>
      <c r="D72" s="3"/>
      <c r="E72" s="3"/>
      <c r="F72" s="3"/>
      <c r="G72" s="3"/>
      <c r="H72" s="3"/>
      <c r="I72" s="3"/>
      <c r="J72" s="3"/>
      <c r="K72" s="23"/>
      <c r="L72" s="3"/>
      <c r="P72" s="108"/>
      <c r="Q72" s="108"/>
      <c r="S72" s="2"/>
      <c r="T72" s="118"/>
      <c r="U72" s="4"/>
      <c r="X72" s="110"/>
      <c r="Y72" s="108"/>
      <c r="Z72" s="109"/>
      <c r="AC72" s="118"/>
      <c r="AJ72" s="110"/>
      <c r="AK72" s="108"/>
      <c r="AL72" s="109"/>
      <c r="AO72" s="118"/>
    </row>
    <row r="73" spans="1:42" ht="14">
      <c r="C73" s="3"/>
      <c r="D73" s="3"/>
      <c r="E73" s="3"/>
      <c r="F73" s="3"/>
      <c r="G73" s="3"/>
      <c r="H73" s="3"/>
      <c r="I73" s="3"/>
      <c r="J73" s="3"/>
      <c r="K73" s="23"/>
      <c r="L73" s="3"/>
      <c r="P73" s="108"/>
      <c r="Q73" s="108"/>
      <c r="S73" s="2"/>
      <c r="T73" s="118"/>
      <c r="U73" s="4"/>
      <c r="X73" s="110"/>
      <c r="Y73" s="108"/>
      <c r="Z73" s="109"/>
      <c r="AC73" s="118"/>
      <c r="AJ73" s="110"/>
      <c r="AK73" s="108"/>
      <c r="AL73" s="109"/>
      <c r="AO73" s="118"/>
    </row>
    <row r="74" spans="1:42" ht="14">
      <c r="C74" s="3"/>
      <c r="D74" s="3"/>
      <c r="E74" s="3"/>
      <c r="F74" s="3"/>
      <c r="G74" s="3"/>
      <c r="H74" s="3"/>
      <c r="I74" s="3"/>
      <c r="J74" s="3"/>
      <c r="K74" s="23"/>
      <c r="L74" s="3"/>
      <c r="P74" s="108"/>
      <c r="Q74" s="108"/>
      <c r="S74" s="2"/>
      <c r="T74" s="118"/>
      <c r="U74" s="4"/>
      <c r="X74" s="110"/>
      <c r="Y74" s="108"/>
      <c r="Z74" s="109"/>
      <c r="AC74" s="118"/>
      <c r="AJ74" s="110"/>
      <c r="AK74" s="108"/>
      <c r="AL74" s="109"/>
      <c r="AO74" s="118"/>
    </row>
    <row r="75" spans="1:42" ht="14">
      <c r="C75" s="3"/>
      <c r="D75" s="3"/>
      <c r="E75" s="3"/>
      <c r="F75" s="3"/>
      <c r="G75" s="3"/>
      <c r="H75" s="3"/>
      <c r="I75" s="3"/>
      <c r="J75" s="3"/>
      <c r="K75" s="23"/>
      <c r="L75" s="3"/>
      <c r="P75" s="108"/>
      <c r="Q75" s="108"/>
      <c r="S75" s="2"/>
      <c r="T75" s="118"/>
      <c r="U75" s="4"/>
      <c r="X75" s="110"/>
      <c r="Y75" s="108"/>
      <c r="Z75" s="109"/>
      <c r="AC75" s="118"/>
      <c r="AJ75" s="110"/>
      <c r="AK75" s="108"/>
      <c r="AL75" s="109"/>
      <c r="AO75" s="118"/>
    </row>
    <row r="76" spans="1:42" ht="14">
      <c r="C76" s="3"/>
      <c r="D76" s="111" t="s">
        <v>155</v>
      </c>
      <c r="E76" s="3"/>
      <c r="F76" s="3"/>
      <c r="G76" s="3"/>
      <c r="H76" s="3"/>
      <c r="I76" s="3"/>
      <c r="J76" s="3"/>
      <c r="K76" s="3"/>
      <c r="L76" s="3"/>
      <c r="M76" s="111" t="s">
        <v>115</v>
      </c>
      <c r="S76" s="2"/>
      <c r="T76" s="2"/>
      <c r="U76" s="4"/>
      <c r="V76" s="111" t="s">
        <v>116</v>
      </c>
      <c r="X76" s="99"/>
      <c r="Z76" s="100"/>
      <c r="AH76" s="111" t="s">
        <v>156</v>
      </c>
    </row>
    <row r="77" spans="1:42" s="1" customFormat="1" ht="47" customHeight="1">
      <c r="A77" s="1" t="s">
        <v>60</v>
      </c>
      <c r="B77" s="21" t="s">
        <v>19</v>
      </c>
      <c r="C77" s="1" t="s">
        <v>150</v>
      </c>
      <c r="D77" s="78" t="s">
        <v>59</v>
      </c>
      <c r="E77" s="78" t="s">
        <v>41</v>
      </c>
      <c r="F77" s="78" t="s">
        <v>42</v>
      </c>
      <c r="G77" s="79" t="s">
        <v>43</v>
      </c>
      <c r="H77" s="92" t="s">
        <v>44</v>
      </c>
      <c r="I77" s="79" t="s">
        <v>46</v>
      </c>
      <c r="J77" s="78" t="s">
        <v>47</v>
      </c>
      <c r="K77" s="92" t="s">
        <v>45</v>
      </c>
      <c r="M77" s="78" t="s">
        <v>59</v>
      </c>
      <c r="N77" s="78" t="s">
        <v>41</v>
      </c>
      <c r="O77" s="78" t="s">
        <v>42</v>
      </c>
      <c r="P77" s="79" t="s">
        <v>43</v>
      </c>
      <c r="Q77" s="92" t="s">
        <v>44</v>
      </c>
      <c r="R77" s="79" t="s">
        <v>46</v>
      </c>
      <c r="S77" s="78" t="s">
        <v>47</v>
      </c>
      <c r="T77" s="92" t="s">
        <v>45</v>
      </c>
      <c r="U77" s="17"/>
      <c r="V77" s="86" t="s">
        <v>59</v>
      </c>
      <c r="W77" s="86" t="s">
        <v>48</v>
      </c>
      <c r="X77" s="86" t="s">
        <v>49</v>
      </c>
      <c r="Y77" s="87" t="s">
        <v>50</v>
      </c>
      <c r="Z77" s="93" t="s">
        <v>51</v>
      </c>
      <c r="AA77" s="87" t="s">
        <v>53</v>
      </c>
      <c r="AB77" s="86" t="s">
        <v>54</v>
      </c>
      <c r="AC77" s="93" t="s">
        <v>52</v>
      </c>
      <c r="AE77" s="1" t="s">
        <v>40</v>
      </c>
      <c r="AF77" s="1" t="s">
        <v>206</v>
      </c>
      <c r="AG77" s="112" t="s">
        <v>63</v>
      </c>
      <c r="AH77" s="94" t="s">
        <v>121</v>
      </c>
      <c r="AI77" s="94" t="s">
        <v>120</v>
      </c>
      <c r="AJ77" s="94" t="s">
        <v>122</v>
      </c>
      <c r="AK77" s="95" t="s">
        <v>123</v>
      </c>
      <c r="AL77" s="96" t="s">
        <v>124</v>
      </c>
      <c r="AM77" s="95" t="s">
        <v>125</v>
      </c>
      <c r="AN77" s="94" t="s">
        <v>126</v>
      </c>
      <c r="AO77" s="96" t="s">
        <v>153</v>
      </c>
      <c r="AP77" s="1" t="s">
        <v>55</v>
      </c>
    </row>
    <row r="78" spans="1:42" ht="14">
      <c r="A78">
        <f t="shared" ref="A78:A141" si="2">A79-1</f>
        <v>-80</v>
      </c>
      <c r="B78" s="22">
        <v>0</v>
      </c>
      <c r="C78" s="27">
        <f t="shared" ref="C78:C118" si="3">B$8*(1-EXP(-B$9*$B78))^3</f>
        <v>0</v>
      </c>
      <c r="D78" s="27"/>
      <c r="E78" s="27"/>
      <c r="F78" s="27"/>
      <c r="G78" s="27"/>
      <c r="H78" s="27"/>
      <c r="I78" s="27"/>
      <c r="J78" s="27"/>
      <c r="K78" s="27"/>
      <c r="L78" s="27"/>
      <c r="M78" s="80"/>
      <c r="N78" s="80"/>
      <c r="O78" s="80"/>
      <c r="P78" s="81"/>
      <c r="Q78" s="81"/>
      <c r="R78" s="81"/>
      <c r="S78" s="81"/>
      <c r="T78" s="81"/>
      <c r="U78" s="3"/>
      <c r="V78" s="88"/>
      <c r="W78" s="88"/>
      <c r="X78" s="88"/>
      <c r="Y78" s="88"/>
      <c r="Z78" s="88"/>
      <c r="AA78" s="88"/>
      <c r="AB78" s="88"/>
      <c r="AC78" s="88"/>
      <c r="AE78">
        <f t="shared" ref="AE78:AE141" si="4">A78</f>
        <v>-80</v>
      </c>
      <c r="AG78" s="113">
        <f t="shared" ref="AG78:AG141" si="5">C78</f>
        <v>0</v>
      </c>
      <c r="AH78" s="97"/>
      <c r="AI78" s="97"/>
      <c r="AJ78" s="97"/>
      <c r="AK78" s="97"/>
      <c r="AL78" s="97"/>
      <c r="AM78" s="97"/>
      <c r="AN78" s="97"/>
      <c r="AO78" s="97"/>
    </row>
    <row r="79" spans="1:42" ht="14">
      <c r="A79">
        <f t="shared" si="2"/>
        <v>-79</v>
      </c>
      <c r="B79" s="22">
        <v>1</v>
      </c>
      <c r="C79" s="27">
        <f t="shared" si="3"/>
        <v>6.6026606020347647E-3</v>
      </c>
      <c r="D79" s="27"/>
      <c r="E79" s="27"/>
      <c r="F79" s="27"/>
      <c r="G79" s="27"/>
      <c r="H79" s="27"/>
      <c r="I79" s="27"/>
      <c r="J79" s="27"/>
      <c r="K79" s="27"/>
      <c r="L79" s="27"/>
      <c r="M79" s="80"/>
      <c r="N79" s="80"/>
      <c r="O79" s="80"/>
      <c r="P79" s="81"/>
      <c r="Q79" s="81"/>
      <c r="R79" s="81"/>
      <c r="S79" s="81"/>
      <c r="T79" s="81"/>
      <c r="U79" s="3"/>
      <c r="V79" s="88"/>
      <c r="W79" s="88"/>
      <c r="X79" s="88"/>
      <c r="Y79" s="88"/>
      <c r="Z79" s="88"/>
      <c r="AA79" s="88"/>
      <c r="AB79" s="88"/>
      <c r="AC79" s="88"/>
      <c r="AE79">
        <f t="shared" si="4"/>
        <v>-79</v>
      </c>
      <c r="AG79" s="113">
        <f t="shared" si="5"/>
        <v>6.6026606020347647E-3</v>
      </c>
      <c r="AH79" s="97"/>
      <c r="AI79" s="97"/>
      <c r="AJ79" s="97"/>
      <c r="AK79" s="97"/>
      <c r="AL79" s="97"/>
      <c r="AM79" s="97"/>
      <c r="AN79" s="97"/>
      <c r="AO79" s="97"/>
    </row>
    <row r="80" spans="1:42" ht="14">
      <c r="A80">
        <f t="shared" si="2"/>
        <v>-78</v>
      </c>
      <c r="B80" s="22">
        <v>2</v>
      </c>
      <c r="C80" s="27">
        <f t="shared" si="3"/>
        <v>5.051406025121101E-2</v>
      </c>
      <c r="D80" s="27"/>
      <c r="E80" s="27"/>
      <c r="F80" s="27"/>
      <c r="G80" s="27"/>
      <c r="H80" s="27"/>
      <c r="I80" s="27"/>
      <c r="J80" s="27"/>
      <c r="K80" s="27"/>
      <c r="L80" s="27"/>
      <c r="M80" s="80"/>
      <c r="N80" s="80"/>
      <c r="O80" s="80"/>
      <c r="P80" s="81"/>
      <c r="Q80" s="81"/>
      <c r="R80" s="81"/>
      <c r="S80" s="81"/>
      <c r="T80" s="81"/>
      <c r="U80" s="3"/>
      <c r="V80" s="88"/>
      <c r="W80" s="88"/>
      <c r="X80" s="88"/>
      <c r="Y80" s="88"/>
      <c r="Z80" s="88"/>
      <c r="AA80" s="88"/>
      <c r="AB80" s="88"/>
      <c r="AC80" s="88"/>
      <c r="AE80">
        <f t="shared" si="4"/>
        <v>-78</v>
      </c>
      <c r="AG80" s="113">
        <f t="shared" si="5"/>
        <v>5.051406025121101E-2</v>
      </c>
      <c r="AH80" s="97"/>
      <c r="AI80" s="97"/>
      <c r="AJ80" s="97"/>
      <c r="AK80" s="97"/>
      <c r="AL80" s="97"/>
      <c r="AM80" s="97"/>
      <c r="AN80" s="97"/>
      <c r="AO80" s="97"/>
    </row>
    <row r="81" spans="1:41" ht="14">
      <c r="A81">
        <f t="shared" si="2"/>
        <v>-77</v>
      </c>
      <c r="B81" s="22">
        <v>3</v>
      </c>
      <c r="C81" s="27">
        <f t="shared" si="3"/>
        <v>0.1630748809800954</v>
      </c>
      <c r="D81" s="27"/>
      <c r="E81" s="27"/>
      <c r="F81" s="27"/>
      <c r="G81" s="27"/>
      <c r="H81" s="27"/>
      <c r="I81" s="27"/>
      <c r="J81" s="27"/>
      <c r="K81" s="27"/>
      <c r="L81" s="27"/>
      <c r="M81" s="80"/>
      <c r="N81" s="80"/>
      <c r="O81" s="80"/>
      <c r="P81" s="81"/>
      <c r="Q81" s="81"/>
      <c r="R81" s="81"/>
      <c r="S81" s="81"/>
      <c r="T81" s="81"/>
      <c r="U81" s="3"/>
      <c r="V81" s="88"/>
      <c r="W81" s="88"/>
      <c r="X81" s="88"/>
      <c r="Y81" s="88"/>
      <c r="Z81" s="88"/>
      <c r="AA81" s="88"/>
      <c r="AB81" s="88"/>
      <c r="AC81" s="88"/>
      <c r="AE81">
        <f t="shared" si="4"/>
        <v>-77</v>
      </c>
      <c r="AG81" s="113">
        <f t="shared" si="5"/>
        <v>0.1630748809800954</v>
      </c>
      <c r="AH81" s="97"/>
      <c r="AI81" s="97"/>
      <c r="AJ81" s="97"/>
      <c r="AK81" s="97"/>
      <c r="AL81" s="97"/>
      <c r="AM81" s="97"/>
      <c r="AN81" s="97"/>
      <c r="AO81" s="97"/>
    </row>
    <row r="82" spans="1:41" ht="14">
      <c r="A82">
        <f t="shared" si="2"/>
        <v>-76</v>
      </c>
      <c r="B82" s="22">
        <v>4</v>
      </c>
      <c r="C82" s="27">
        <f t="shared" si="3"/>
        <v>0.36982985834735005</v>
      </c>
      <c r="D82" s="27"/>
      <c r="E82" s="27"/>
      <c r="F82" s="27"/>
      <c r="G82" s="27"/>
      <c r="H82" s="27"/>
      <c r="I82" s="27"/>
      <c r="J82" s="27"/>
      <c r="K82" s="27"/>
      <c r="L82" s="27"/>
      <c r="M82" s="80"/>
      <c r="N82" s="80"/>
      <c r="O82" s="80"/>
      <c r="P82" s="81"/>
      <c r="Q82" s="81"/>
      <c r="R82" s="81"/>
      <c r="S82" s="81"/>
      <c r="T82" s="81"/>
      <c r="U82" s="3"/>
      <c r="V82" s="88"/>
      <c r="W82" s="88"/>
      <c r="X82" s="88"/>
      <c r="Y82" s="88"/>
      <c r="Z82" s="88"/>
      <c r="AA82" s="88"/>
      <c r="AB82" s="88"/>
      <c r="AC82" s="88"/>
      <c r="AE82">
        <f t="shared" si="4"/>
        <v>-76</v>
      </c>
      <c r="AG82" s="113">
        <f t="shared" si="5"/>
        <v>0.36982985834735005</v>
      </c>
      <c r="AH82" s="97"/>
      <c r="AI82" s="97"/>
      <c r="AJ82" s="97"/>
      <c r="AK82" s="97"/>
      <c r="AL82" s="97"/>
      <c r="AM82" s="97"/>
      <c r="AN82" s="97"/>
      <c r="AO82" s="97"/>
    </row>
    <row r="83" spans="1:41" ht="14">
      <c r="A83">
        <f t="shared" si="2"/>
        <v>-75</v>
      </c>
      <c r="B83" s="22">
        <v>5</v>
      </c>
      <c r="C83" s="27">
        <f t="shared" si="3"/>
        <v>0.69123918027687448</v>
      </c>
      <c r="D83" s="27"/>
      <c r="E83" s="27"/>
      <c r="F83" s="27"/>
      <c r="G83" s="27"/>
      <c r="H83" s="27"/>
      <c r="I83" s="27"/>
      <c r="J83" s="27"/>
      <c r="K83" s="27"/>
      <c r="L83" s="27"/>
      <c r="M83" s="80"/>
      <c r="N83" s="80"/>
      <c r="O83" s="80"/>
      <c r="P83" s="81"/>
      <c r="Q83" s="81"/>
      <c r="R83" s="81"/>
      <c r="S83" s="81"/>
      <c r="T83" s="81"/>
      <c r="U83" s="3"/>
      <c r="V83" s="88"/>
      <c r="W83" s="88"/>
      <c r="X83" s="88"/>
      <c r="Y83" s="88"/>
      <c r="Z83" s="88"/>
      <c r="AA83" s="88"/>
      <c r="AB83" s="88"/>
      <c r="AC83" s="88"/>
      <c r="AE83">
        <f t="shared" si="4"/>
        <v>-75</v>
      </c>
      <c r="AG83" s="113">
        <f t="shared" si="5"/>
        <v>0.69123918027687448</v>
      </c>
      <c r="AH83" s="97"/>
      <c r="AI83" s="97"/>
      <c r="AJ83" s="97"/>
      <c r="AK83" s="97"/>
      <c r="AL83" s="97"/>
      <c r="AM83" s="97"/>
      <c r="AN83" s="97"/>
      <c r="AO83" s="97"/>
    </row>
    <row r="84" spans="1:41" ht="14">
      <c r="A84">
        <f t="shared" si="2"/>
        <v>-74</v>
      </c>
      <c r="B84" s="22">
        <v>6</v>
      </c>
      <c r="C84" s="27">
        <f t="shared" si="3"/>
        <v>1.1433153298843697</v>
      </c>
      <c r="D84" s="27"/>
      <c r="E84" s="27"/>
      <c r="F84" s="27"/>
      <c r="G84" s="27"/>
      <c r="H84" s="27"/>
      <c r="I84" s="27"/>
      <c r="J84" s="27"/>
      <c r="K84" s="27"/>
      <c r="L84" s="27"/>
      <c r="M84" s="80"/>
      <c r="N84" s="80"/>
      <c r="O84" s="80"/>
      <c r="P84" s="81"/>
      <c r="Q84" s="81"/>
      <c r="R84" s="81"/>
      <c r="S84" s="81"/>
      <c r="T84" s="81"/>
      <c r="U84" s="3"/>
      <c r="V84" s="88"/>
      <c r="W84" s="88"/>
      <c r="X84" s="88"/>
      <c r="Y84" s="88"/>
      <c r="Z84" s="88"/>
      <c r="AA84" s="88"/>
      <c r="AB84" s="88"/>
      <c r="AC84" s="88"/>
      <c r="AE84">
        <f t="shared" si="4"/>
        <v>-74</v>
      </c>
      <c r="AG84" s="113">
        <f t="shared" si="5"/>
        <v>1.1433153298843697</v>
      </c>
      <c r="AH84" s="97"/>
      <c r="AI84" s="97"/>
      <c r="AJ84" s="97"/>
      <c r="AK84" s="97"/>
      <c r="AL84" s="97"/>
      <c r="AM84" s="97"/>
      <c r="AN84" s="97"/>
      <c r="AO84" s="97"/>
    </row>
    <row r="85" spans="1:41" ht="14">
      <c r="A85">
        <f t="shared" si="2"/>
        <v>-73</v>
      </c>
      <c r="B85" s="22">
        <v>7</v>
      </c>
      <c r="C85" s="27">
        <f t="shared" si="3"/>
        <v>1.7381925933728621</v>
      </c>
      <c r="D85" s="27"/>
      <c r="E85" s="27"/>
      <c r="F85" s="27"/>
      <c r="G85" s="27"/>
      <c r="H85" s="27"/>
      <c r="I85" s="27"/>
      <c r="J85" s="27"/>
      <c r="K85" s="27"/>
      <c r="L85" s="27"/>
      <c r="M85" s="80"/>
      <c r="N85" s="80"/>
      <c r="O85" s="80"/>
      <c r="P85" s="81"/>
      <c r="Q85" s="81"/>
      <c r="R85" s="81"/>
      <c r="S85" s="81"/>
      <c r="T85" s="81"/>
      <c r="U85" s="3"/>
      <c r="V85" s="88"/>
      <c r="W85" s="88"/>
      <c r="X85" s="88"/>
      <c r="Y85" s="88"/>
      <c r="Z85" s="88"/>
      <c r="AA85" s="88"/>
      <c r="AB85" s="88"/>
      <c r="AC85" s="88"/>
      <c r="AE85">
        <f t="shared" si="4"/>
        <v>-73</v>
      </c>
      <c r="AG85" s="113">
        <f t="shared" si="5"/>
        <v>1.7381925933728621</v>
      </c>
      <c r="AH85" s="97"/>
      <c r="AI85" s="97"/>
      <c r="AJ85" s="97"/>
      <c r="AK85" s="97"/>
      <c r="AL85" s="97"/>
      <c r="AM85" s="97"/>
      <c r="AN85" s="97"/>
      <c r="AO85" s="97"/>
    </row>
    <row r="86" spans="1:41" ht="14">
      <c r="A86">
        <f t="shared" si="2"/>
        <v>-72</v>
      </c>
      <c r="B86" s="22">
        <v>8</v>
      </c>
      <c r="C86" s="27">
        <f t="shared" si="3"/>
        <v>2.4846357849108904</v>
      </c>
      <c r="D86" s="27"/>
      <c r="E86" s="27"/>
      <c r="F86" s="27"/>
      <c r="G86" s="27"/>
      <c r="H86" s="27"/>
      <c r="I86" s="27"/>
      <c r="J86" s="27"/>
      <c r="K86" s="27"/>
      <c r="L86" s="27"/>
      <c r="M86" s="80"/>
      <c r="N86" s="80"/>
      <c r="O86" s="80"/>
      <c r="P86" s="81"/>
      <c r="Q86" s="81"/>
      <c r="R86" s="81"/>
      <c r="S86" s="81"/>
      <c r="T86" s="81"/>
      <c r="U86" s="3"/>
      <c r="V86" s="88"/>
      <c r="W86" s="88"/>
      <c r="X86" s="88"/>
      <c r="Y86" s="88"/>
      <c r="Z86" s="88"/>
      <c r="AA86" s="88"/>
      <c r="AB86" s="88"/>
      <c r="AC86" s="88"/>
      <c r="AE86">
        <f t="shared" si="4"/>
        <v>-72</v>
      </c>
      <c r="AG86" s="113">
        <f t="shared" si="5"/>
        <v>2.4846357849108904</v>
      </c>
      <c r="AH86" s="97"/>
      <c r="AI86" s="97"/>
      <c r="AJ86" s="97"/>
      <c r="AK86" s="97"/>
      <c r="AL86" s="97"/>
      <c r="AM86" s="97"/>
      <c r="AN86" s="97"/>
      <c r="AO86" s="97"/>
    </row>
    <row r="87" spans="1:41" ht="14">
      <c r="A87">
        <f t="shared" si="2"/>
        <v>-71</v>
      </c>
      <c r="B87" s="22">
        <v>9</v>
      </c>
      <c r="C87" s="27">
        <f t="shared" si="3"/>
        <v>3.3884941316335397</v>
      </c>
      <c r="D87" s="27"/>
      <c r="E87" s="27"/>
      <c r="F87" s="27"/>
      <c r="G87" s="27"/>
      <c r="H87" s="27"/>
      <c r="I87" s="27"/>
      <c r="J87" s="27"/>
      <c r="K87" s="27"/>
      <c r="L87" s="27"/>
      <c r="M87" s="80"/>
      <c r="N87" s="80"/>
      <c r="O87" s="80"/>
      <c r="P87" s="81"/>
      <c r="Q87" s="81"/>
      <c r="R87" s="81"/>
      <c r="S87" s="81"/>
      <c r="T87" s="81"/>
      <c r="U87" s="3"/>
      <c r="V87" s="88"/>
      <c r="W87" s="88"/>
      <c r="X87" s="88"/>
      <c r="Y87" s="88"/>
      <c r="Z87" s="88"/>
      <c r="AA87" s="88"/>
      <c r="AB87" s="88"/>
      <c r="AC87" s="88"/>
      <c r="AE87">
        <f t="shared" si="4"/>
        <v>-71</v>
      </c>
      <c r="AG87" s="113">
        <f t="shared" si="5"/>
        <v>3.3884941316335397</v>
      </c>
      <c r="AH87" s="97"/>
      <c r="AI87" s="97"/>
      <c r="AJ87" s="97"/>
      <c r="AK87" s="97"/>
      <c r="AL87" s="97"/>
      <c r="AM87" s="97"/>
      <c r="AN87" s="97"/>
      <c r="AO87" s="97"/>
    </row>
    <row r="88" spans="1:41" ht="14">
      <c r="A88">
        <f t="shared" si="2"/>
        <v>-70</v>
      </c>
      <c r="B88" s="22">
        <v>10</v>
      </c>
      <c r="C88" s="27">
        <f t="shared" si="3"/>
        <v>4.4531057081654515</v>
      </c>
      <c r="D88" s="27"/>
      <c r="E88" s="27"/>
      <c r="F88" s="27"/>
      <c r="G88" s="27"/>
      <c r="H88" s="27"/>
      <c r="I88" s="27"/>
      <c r="J88" s="27"/>
      <c r="K88" s="27"/>
      <c r="L88" s="27"/>
      <c r="M88" s="80"/>
      <c r="N88" s="80"/>
      <c r="O88" s="80"/>
      <c r="P88" s="81"/>
      <c r="Q88" s="81"/>
      <c r="R88" s="81"/>
      <c r="S88" s="81"/>
      <c r="T88" s="81"/>
      <c r="U88" s="3"/>
      <c r="V88" s="88"/>
      <c r="W88" s="88"/>
      <c r="X88" s="88"/>
      <c r="Y88" s="88"/>
      <c r="Z88" s="88"/>
      <c r="AA88" s="88"/>
      <c r="AB88" s="88"/>
      <c r="AC88" s="88"/>
      <c r="AE88">
        <f t="shared" si="4"/>
        <v>-70</v>
      </c>
      <c r="AG88" s="113">
        <f t="shared" si="5"/>
        <v>4.4531057081654515</v>
      </c>
      <c r="AH88" s="97"/>
      <c r="AI88" s="97"/>
      <c r="AJ88" s="97"/>
      <c r="AK88" s="97"/>
      <c r="AL88" s="97"/>
      <c r="AM88" s="97"/>
      <c r="AN88" s="97"/>
      <c r="AO88" s="97"/>
    </row>
    <row r="89" spans="1:41" ht="14">
      <c r="A89">
        <f t="shared" si="2"/>
        <v>-69</v>
      </c>
      <c r="B89" s="22">
        <v>11</v>
      </c>
      <c r="C89" s="27">
        <f t="shared" si="3"/>
        <v>5.6796573064658462</v>
      </c>
      <c r="D89" s="27"/>
      <c r="E89" s="27"/>
      <c r="F89" s="27"/>
      <c r="G89" s="27"/>
      <c r="H89" s="27"/>
      <c r="I89" s="27"/>
      <c r="J89" s="27"/>
      <c r="K89" s="27"/>
      <c r="L89" s="27"/>
      <c r="M89" s="80"/>
      <c r="N89" s="80"/>
      <c r="O89" s="80"/>
      <c r="P89" s="81"/>
      <c r="Q89" s="81"/>
      <c r="R89" s="81"/>
      <c r="S89" s="81"/>
      <c r="T89" s="81"/>
      <c r="U89" s="3"/>
      <c r="V89" s="88"/>
      <c r="W89" s="88"/>
      <c r="X89" s="88"/>
      <c r="Y89" s="88"/>
      <c r="Z89" s="88"/>
      <c r="AA89" s="88"/>
      <c r="AB89" s="88"/>
      <c r="AC89" s="88"/>
      <c r="AE89">
        <f t="shared" si="4"/>
        <v>-69</v>
      </c>
      <c r="AG89" s="113">
        <f t="shared" si="5"/>
        <v>5.6796573064658462</v>
      </c>
      <c r="AH89" s="97"/>
      <c r="AI89" s="97"/>
      <c r="AJ89" s="97"/>
      <c r="AK89" s="97"/>
      <c r="AL89" s="97"/>
      <c r="AM89" s="97"/>
      <c r="AN89" s="97"/>
      <c r="AO89" s="97"/>
    </row>
    <row r="90" spans="1:41" ht="14">
      <c r="A90">
        <f t="shared" si="2"/>
        <v>-68</v>
      </c>
      <c r="B90" s="22">
        <v>12</v>
      </c>
      <c r="C90" s="27">
        <f t="shared" si="3"/>
        <v>7.0675041688769218</v>
      </c>
      <c r="D90" s="27"/>
      <c r="E90" s="27"/>
      <c r="F90" s="27"/>
      <c r="G90" s="27"/>
      <c r="H90" s="27"/>
      <c r="I90" s="27"/>
      <c r="J90" s="27"/>
      <c r="K90" s="27"/>
      <c r="L90" s="27"/>
      <c r="M90" s="80"/>
      <c r="N90" s="80"/>
      <c r="O90" s="80"/>
      <c r="P90" s="81"/>
      <c r="Q90" s="81"/>
      <c r="R90" s="81"/>
      <c r="S90" s="81"/>
      <c r="T90" s="81"/>
      <c r="U90" s="3"/>
      <c r="V90" s="88"/>
      <c r="W90" s="88"/>
      <c r="X90" s="88"/>
      <c r="Y90" s="88"/>
      <c r="Z90" s="88"/>
      <c r="AA90" s="88"/>
      <c r="AB90" s="88"/>
      <c r="AC90" s="88"/>
      <c r="AE90">
        <f t="shared" si="4"/>
        <v>-68</v>
      </c>
      <c r="AG90" s="113">
        <f t="shared" si="5"/>
        <v>7.0675041688769218</v>
      </c>
      <c r="AH90" s="97"/>
      <c r="AI90" s="97"/>
      <c r="AJ90" s="97"/>
      <c r="AK90" s="97"/>
      <c r="AL90" s="97"/>
      <c r="AM90" s="97"/>
      <c r="AN90" s="97"/>
      <c r="AO90" s="97"/>
    </row>
    <row r="91" spans="1:41" ht="14">
      <c r="A91">
        <f t="shared" si="2"/>
        <v>-67</v>
      </c>
      <c r="B91" s="22">
        <v>13</v>
      </c>
      <c r="C91" s="27">
        <f t="shared" si="3"/>
        <v>8.6144535959512254</v>
      </c>
      <c r="D91" s="27"/>
      <c r="E91" s="27"/>
      <c r="F91" s="27"/>
      <c r="G91" s="27"/>
      <c r="H91" s="27"/>
      <c r="I91" s="27"/>
      <c r="J91" s="27"/>
      <c r="K91" s="27"/>
      <c r="L91" s="27"/>
      <c r="M91" s="80"/>
      <c r="N91" s="80"/>
      <c r="O91" s="80"/>
      <c r="P91" s="81"/>
      <c r="Q91" s="81"/>
      <c r="R91" s="81"/>
      <c r="S91" s="81"/>
      <c r="T91" s="81"/>
      <c r="U91" s="3"/>
      <c r="V91" s="88"/>
      <c r="W91" s="88"/>
      <c r="X91" s="88"/>
      <c r="Y91" s="88"/>
      <c r="Z91" s="88"/>
      <c r="AA91" s="88"/>
      <c r="AB91" s="88"/>
      <c r="AC91" s="88"/>
      <c r="AE91">
        <f t="shared" si="4"/>
        <v>-67</v>
      </c>
      <c r="AG91" s="113">
        <f t="shared" si="5"/>
        <v>8.6144535959512254</v>
      </c>
      <c r="AH91" s="97"/>
      <c r="AI91" s="97"/>
      <c r="AJ91" s="97"/>
      <c r="AK91" s="97"/>
      <c r="AL91" s="97"/>
      <c r="AM91" s="97"/>
      <c r="AN91" s="97"/>
      <c r="AO91" s="97"/>
    </row>
    <row r="92" spans="1:41" ht="14">
      <c r="A92">
        <f t="shared" si="2"/>
        <v>-66</v>
      </c>
      <c r="B92" s="22">
        <v>14</v>
      </c>
      <c r="C92" s="27">
        <f t="shared" si="3"/>
        <v>10.317016062229655</v>
      </c>
      <c r="D92" s="27"/>
      <c r="E92" s="27"/>
      <c r="F92" s="27"/>
      <c r="G92" s="27"/>
      <c r="H92" s="27"/>
      <c r="I92" s="27"/>
      <c r="J92" s="27"/>
      <c r="K92" s="27"/>
      <c r="L92" s="27"/>
      <c r="M92" s="80"/>
      <c r="N92" s="80"/>
      <c r="O92" s="80"/>
      <c r="P92" s="81"/>
      <c r="Q92" s="81"/>
      <c r="R92" s="81"/>
      <c r="S92" s="81"/>
      <c r="T92" s="81"/>
      <c r="U92" s="3"/>
      <c r="V92" s="88"/>
      <c r="W92" s="88"/>
      <c r="X92" s="88"/>
      <c r="Y92" s="88"/>
      <c r="Z92" s="88"/>
      <c r="AA92" s="88"/>
      <c r="AB92" s="88"/>
      <c r="AC92" s="88"/>
      <c r="AE92">
        <f t="shared" si="4"/>
        <v>-66</v>
      </c>
      <c r="AG92" s="113">
        <f t="shared" si="5"/>
        <v>10.317016062229655</v>
      </c>
      <c r="AH92" s="97"/>
      <c r="AI92" s="97"/>
      <c r="AJ92" s="97"/>
      <c r="AK92" s="97"/>
      <c r="AL92" s="97"/>
      <c r="AM92" s="97"/>
      <c r="AN92" s="97"/>
      <c r="AO92" s="97"/>
    </row>
    <row r="93" spans="1:41" ht="14">
      <c r="A93">
        <f t="shared" si="2"/>
        <v>-65</v>
      </c>
      <c r="B93" s="22">
        <v>15</v>
      </c>
      <c r="C93" s="27">
        <f t="shared" si="3"/>
        <v>12.170627129256564</v>
      </c>
      <c r="D93" s="27"/>
      <c r="E93" s="27"/>
      <c r="F93" s="27"/>
      <c r="G93" s="27"/>
      <c r="H93" s="27"/>
      <c r="I93" s="27"/>
      <c r="J93" s="27"/>
      <c r="K93" s="27"/>
      <c r="L93" s="27"/>
      <c r="M93" s="80"/>
      <c r="N93" s="80"/>
      <c r="O93" s="80"/>
      <c r="P93" s="81"/>
      <c r="Q93" s="81"/>
      <c r="R93" s="81"/>
      <c r="S93" s="81"/>
      <c r="T93" s="81"/>
      <c r="U93" s="3"/>
      <c r="V93" s="88"/>
      <c r="W93" s="88"/>
      <c r="X93" s="88"/>
      <c r="Y93" s="88"/>
      <c r="Z93" s="88"/>
      <c r="AA93" s="88"/>
      <c r="AB93" s="88"/>
      <c r="AC93" s="88"/>
      <c r="AE93">
        <f t="shared" si="4"/>
        <v>-65</v>
      </c>
      <c r="AG93" s="113">
        <f t="shared" si="5"/>
        <v>12.170627129256564</v>
      </c>
      <c r="AH93" s="97"/>
      <c r="AI93" s="97"/>
      <c r="AJ93" s="97"/>
      <c r="AK93" s="97"/>
      <c r="AL93" s="97"/>
      <c r="AM93" s="97"/>
      <c r="AN93" s="97"/>
      <c r="AO93" s="97"/>
    </row>
    <row r="94" spans="1:41" ht="14">
      <c r="A94">
        <f t="shared" si="2"/>
        <v>-64</v>
      </c>
      <c r="B94" s="22">
        <v>16</v>
      </c>
      <c r="C94" s="27">
        <f t="shared" si="3"/>
        <v>14.169843132666989</v>
      </c>
      <c r="D94" s="27"/>
      <c r="E94" s="27"/>
      <c r="F94" s="27"/>
      <c r="G94" s="27"/>
      <c r="H94" s="27"/>
      <c r="I94" s="27"/>
      <c r="J94" s="27"/>
      <c r="K94" s="27"/>
      <c r="L94" s="27"/>
      <c r="M94" s="80"/>
      <c r="N94" s="80"/>
      <c r="O94" s="80"/>
      <c r="P94" s="81"/>
      <c r="Q94" s="81"/>
      <c r="R94" s="81"/>
      <c r="S94" s="81"/>
      <c r="T94" s="81"/>
      <c r="U94" s="3"/>
      <c r="V94" s="88"/>
      <c r="W94" s="88"/>
      <c r="X94" s="88"/>
      <c r="Y94" s="88"/>
      <c r="Z94" s="88"/>
      <c r="AA94" s="88"/>
      <c r="AB94" s="88"/>
      <c r="AC94" s="88"/>
      <c r="AE94">
        <f t="shared" si="4"/>
        <v>-64</v>
      </c>
      <c r="AG94" s="113">
        <f t="shared" si="5"/>
        <v>14.169843132666989</v>
      </c>
      <c r="AH94" s="97"/>
      <c r="AI94" s="97"/>
      <c r="AJ94" s="97"/>
      <c r="AK94" s="97"/>
      <c r="AL94" s="97"/>
      <c r="AM94" s="97"/>
      <c r="AN94" s="97"/>
      <c r="AO94" s="97"/>
    </row>
    <row r="95" spans="1:41" ht="14">
      <c r="A95">
        <f t="shared" si="2"/>
        <v>-63</v>
      </c>
      <c r="B95" s="22">
        <v>17</v>
      </c>
      <c r="C95" s="27">
        <f t="shared" si="3"/>
        <v>16.308513336349812</v>
      </c>
      <c r="D95" s="27"/>
      <c r="E95" s="27"/>
      <c r="F95" s="27"/>
      <c r="G95" s="27"/>
      <c r="H95" s="27"/>
      <c r="I95" s="27"/>
      <c r="J95" s="27"/>
      <c r="K95" s="27"/>
      <c r="L95" s="27"/>
      <c r="M95" s="80"/>
      <c r="N95" s="80"/>
      <c r="O95" s="80"/>
      <c r="P95" s="81"/>
      <c r="Q95" s="81"/>
      <c r="R95" s="81"/>
      <c r="S95" s="81"/>
      <c r="T95" s="81"/>
      <c r="U95" s="3"/>
      <c r="V95" s="88"/>
      <c r="W95" s="88"/>
      <c r="X95" s="88"/>
      <c r="Y95" s="88"/>
      <c r="Z95" s="88"/>
      <c r="AA95" s="88"/>
      <c r="AB95" s="88"/>
      <c r="AC95" s="88"/>
      <c r="AE95">
        <f t="shared" si="4"/>
        <v>-63</v>
      </c>
      <c r="AG95" s="113">
        <f t="shared" si="5"/>
        <v>16.308513336349812</v>
      </c>
      <c r="AH95" s="97"/>
      <c r="AI95" s="97"/>
      <c r="AJ95" s="97"/>
      <c r="AK95" s="97"/>
      <c r="AL95" s="97"/>
      <c r="AM95" s="97"/>
      <c r="AN95" s="97"/>
      <c r="AO95" s="97"/>
    </row>
    <row r="96" spans="1:41" ht="14">
      <c r="A96">
        <f t="shared" si="2"/>
        <v>-62</v>
      </c>
      <c r="B96" s="22">
        <v>18</v>
      </c>
      <c r="C96" s="27">
        <f t="shared" si="3"/>
        <v>18.579930988916129</v>
      </c>
      <c r="D96" s="27"/>
      <c r="E96" s="27"/>
      <c r="F96" s="27"/>
      <c r="G96" s="27"/>
      <c r="H96" s="27"/>
      <c r="I96" s="27"/>
      <c r="J96" s="27"/>
      <c r="K96" s="27"/>
      <c r="L96" s="27"/>
      <c r="M96" s="80"/>
      <c r="N96" s="80"/>
      <c r="O96" s="80"/>
      <c r="P96" s="81"/>
      <c r="Q96" s="81"/>
      <c r="R96" s="81"/>
      <c r="S96" s="81"/>
      <c r="T96" s="81"/>
      <c r="U96" s="3"/>
      <c r="V96" s="88"/>
      <c r="W96" s="88"/>
      <c r="X96" s="88"/>
      <c r="Y96" s="88"/>
      <c r="Z96" s="88"/>
      <c r="AA96" s="88"/>
      <c r="AB96" s="88"/>
      <c r="AC96" s="88"/>
      <c r="AE96">
        <f t="shared" si="4"/>
        <v>-62</v>
      </c>
      <c r="AG96" s="113">
        <f t="shared" si="5"/>
        <v>18.579930988916129</v>
      </c>
      <c r="AH96" s="97"/>
      <c r="AI96" s="97"/>
      <c r="AJ96" s="97"/>
      <c r="AK96" s="97"/>
      <c r="AL96" s="97"/>
      <c r="AM96" s="97"/>
      <c r="AN96" s="97"/>
      <c r="AO96" s="97"/>
    </row>
    <row r="97" spans="1:41" ht="14">
      <c r="A97">
        <f t="shared" si="2"/>
        <v>-61</v>
      </c>
      <c r="B97" s="22">
        <v>19</v>
      </c>
      <c r="C97" s="27">
        <f t="shared" si="3"/>
        <v>20.976965483645014</v>
      </c>
      <c r="D97" s="27"/>
      <c r="E97" s="27"/>
      <c r="F97" s="27"/>
      <c r="G97" s="27"/>
      <c r="H97" s="27"/>
      <c r="I97" s="27"/>
      <c r="J97" s="27"/>
      <c r="K97" s="27"/>
      <c r="L97" s="27"/>
      <c r="M97" s="80"/>
      <c r="N97" s="80"/>
      <c r="O97" s="80"/>
      <c r="P97" s="81"/>
      <c r="Q97" s="81"/>
      <c r="R97" s="81"/>
      <c r="S97" s="81"/>
      <c r="T97" s="81"/>
      <c r="U97" s="3"/>
      <c r="V97" s="88"/>
      <c r="W97" s="88"/>
      <c r="X97" s="88"/>
      <c r="Y97" s="88"/>
      <c r="Z97" s="88"/>
      <c r="AA97" s="88"/>
      <c r="AB97" s="88"/>
      <c r="AC97" s="88"/>
      <c r="AE97">
        <f t="shared" si="4"/>
        <v>-61</v>
      </c>
      <c r="AG97" s="113">
        <f t="shared" si="5"/>
        <v>20.976965483645014</v>
      </c>
      <c r="AH97" s="97"/>
      <c r="AI97" s="97"/>
      <c r="AJ97" s="97"/>
      <c r="AK97" s="97"/>
      <c r="AL97" s="97"/>
      <c r="AM97" s="97"/>
      <c r="AN97" s="97"/>
      <c r="AO97" s="97"/>
    </row>
    <row r="98" spans="1:41" ht="14">
      <c r="A98">
        <f t="shared" si="2"/>
        <v>-60</v>
      </c>
      <c r="B98" s="22">
        <v>20</v>
      </c>
      <c r="C98" s="27">
        <f t="shared" si="3"/>
        <v>23.49217761060919</v>
      </c>
      <c r="D98" s="27"/>
      <c r="E98" s="27"/>
      <c r="F98" s="27"/>
      <c r="G98" s="27"/>
      <c r="H98" s="27"/>
      <c r="I98" s="27"/>
      <c r="J98" s="27"/>
      <c r="K98" s="27"/>
      <c r="L98" s="27"/>
      <c r="M98" s="80"/>
      <c r="N98" s="80"/>
      <c r="O98" s="80"/>
      <c r="P98" s="81"/>
      <c r="Q98" s="81"/>
      <c r="R98" s="81"/>
      <c r="S98" s="81"/>
      <c r="T98" s="81"/>
      <c r="U98" s="3"/>
      <c r="V98" s="88"/>
      <c r="W98" s="88"/>
      <c r="X98" s="88"/>
      <c r="Y98" s="88"/>
      <c r="Z98" s="88"/>
      <c r="AA98" s="88"/>
      <c r="AB98" s="88"/>
      <c r="AC98" s="88"/>
      <c r="AE98">
        <f t="shared" si="4"/>
        <v>-60</v>
      </c>
      <c r="AG98" s="113">
        <f t="shared" si="5"/>
        <v>23.49217761060919</v>
      </c>
      <c r="AH98" s="97"/>
      <c r="AI98" s="97"/>
      <c r="AJ98" s="97"/>
      <c r="AK98" s="97"/>
      <c r="AL98" s="97"/>
      <c r="AM98" s="97"/>
      <c r="AN98" s="97"/>
      <c r="AO98" s="97"/>
    </row>
    <row r="99" spans="1:41" ht="14">
      <c r="A99">
        <f t="shared" si="2"/>
        <v>-59</v>
      </c>
      <c r="B99" s="22">
        <v>21</v>
      </c>
      <c r="C99" s="27">
        <f t="shared" si="3"/>
        <v>26.117919696857953</v>
      </c>
      <c r="D99" s="27"/>
      <c r="E99" s="27"/>
      <c r="F99" s="27"/>
      <c r="G99" s="27"/>
      <c r="H99" s="27"/>
      <c r="I99" s="27"/>
      <c r="J99" s="27"/>
      <c r="K99" s="27"/>
      <c r="L99" s="27"/>
      <c r="M99" s="80"/>
      <c r="N99" s="80"/>
      <c r="O99" s="80"/>
      <c r="P99" s="81"/>
      <c r="Q99" s="81"/>
      <c r="R99" s="81"/>
      <c r="S99" s="81"/>
      <c r="T99" s="81"/>
      <c r="U99" s="3"/>
      <c r="V99" s="88"/>
      <c r="W99" s="88"/>
      <c r="X99" s="88"/>
      <c r="Y99" s="88"/>
      <c r="Z99" s="88"/>
      <c r="AA99" s="88"/>
      <c r="AB99" s="88"/>
      <c r="AC99" s="88"/>
      <c r="AE99">
        <f t="shared" si="4"/>
        <v>-59</v>
      </c>
      <c r="AG99" s="113">
        <f t="shared" si="5"/>
        <v>26.117919696857953</v>
      </c>
      <c r="AH99" s="97"/>
      <c r="AI99" s="97"/>
      <c r="AJ99" s="97"/>
      <c r="AK99" s="97"/>
      <c r="AL99" s="97"/>
      <c r="AM99" s="97"/>
      <c r="AN99" s="97"/>
      <c r="AO99" s="97"/>
    </row>
    <row r="100" spans="1:41" ht="14">
      <c r="A100">
        <f t="shared" si="2"/>
        <v>-58</v>
      </c>
      <c r="B100" s="22">
        <v>22</v>
      </c>
      <c r="C100" s="27">
        <f t="shared" si="3"/>
        <v>28.846422255583846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80"/>
      <c r="N100" s="80"/>
      <c r="O100" s="80"/>
      <c r="P100" s="81"/>
      <c r="Q100" s="81"/>
      <c r="R100" s="81"/>
      <c r="S100" s="81"/>
      <c r="T100" s="81"/>
      <c r="U100" s="3"/>
      <c r="V100" s="88"/>
      <c r="W100" s="88"/>
      <c r="X100" s="88"/>
      <c r="Y100" s="88"/>
      <c r="Z100" s="88"/>
      <c r="AA100" s="88"/>
      <c r="AB100" s="88"/>
      <c r="AC100" s="88"/>
      <c r="AE100">
        <f t="shared" si="4"/>
        <v>-58</v>
      </c>
      <c r="AG100" s="113">
        <f t="shared" si="5"/>
        <v>28.846422255583846</v>
      </c>
      <c r="AH100" s="97"/>
      <c r="AI100" s="97"/>
      <c r="AJ100" s="97"/>
      <c r="AK100" s="97"/>
      <c r="AL100" s="97"/>
      <c r="AM100" s="97"/>
      <c r="AN100" s="97"/>
      <c r="AO100" s="97"/>
    </row>
    <row r="101" spans="1:41" ht="14">
      <c r="A101">
        <f t="shared" si="2"/>
        <v>-57</v>
      </c>
      <c r="B101" s="22">
        <v>23</v>
      </c>
      <c r="C101" s="27">
        <f t="shared" si="3"/>
        <v>31.669868606508935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80"/>
      <c r="N101" s="80"/>
      <c r="O101" s="80"/>
      <c r="P101" s="81"/>
      <c r="Q101" s="81"/>
      <c r="R101" s="81"/>
      <c r="S101" s="81"/>
      <c r="T101" s="81"/>
      <c r="U101" s="3"/>
      <c r="V101" s="88"/>
      <c r="W101" s="88"/>
      <c r="X101" s="88"/>
      <c r="Y101" s="88"/>
      <c r="Z101" s="88"/>
      <c r="AA101" s="88"/>
      <c r="AB101" s="88"/>
      <c r="AC101" s="88"/>
      <c r="AE101">
        <f t="shared" si="4"/>
        <v>-57</v>
      </c>
      <c r="AG101" s="113">
        <f t="shared" si="5"/>
        <v>31.669868606508935</v>
      </c>
      <c r="AH101" s="97"/>
      <c r="AI101" s="97"/>
      <c r="AJ101" s="97"/>
      <c r="AK101" s="97"/>
      <c r="AL101" s="97"/>
      <c r="AM101" s="97"/>
      <c r="AN101" s="97"/>
      <c r="AO101" s="97"/>
    </row>
    <row r="102" spans="1:41" ht="14">
      <c r="A102">
        <f t="shared" si="2"/>
        <v>-56</v>
      </c>
      <c r="B102" s="22">
        <v>24</v>
      </c>
      <c r="C102" s="27">
        <f t="shared" si="3"/>
        <v>34.58045878582773</v>
      </c>
      <c r="D102" s="27"/>
      <c r="E102" s="27"/>
      <c r="F102" s="27"/>
      <c r="G102" s="27"/>
      <c r="H102" s="27"/>
      <c r="I102" s="27"/>
      <c r="J102" s="27"/>
      <c r="K102" s="27"/>
      <c r="L102" s="27"/>
      <c r="M102" s="80"/>
      <c r="N102" s="80"/>
      <c r="O102" s="80"/>
      <c r="P102" s="81"/>
      <c r="Q102" s="81"/>
      <c r="R102" s="81"/>
      <c r="S102" s="81"/>
      <c r="T102" s="81"/>
      <c r="U102" s="3"/>
      <c r="V102" s="88"/>
      <c r="W102" s="88"/>
      <c r="X102" s="88"/>
      <c r="Y102" s="88"/>
      <c r="Z102" s="88"/>
      <c r="AA102" s="88"/>
      <c r="AB102" s="88"/>
      <c r="AC102" s="88"/>
      <c r="AE102">
        <f t="shared" si="4"/>
        <v>-56</v>
      </c>
      <c r="AG102" s="113">
        <f t="shared" si="5"/>
        <v>34.58045878582773</v>
      </c>
      <c r="AH102" s="97"/>
      <c r="AI102" s="97"/>
      <c r="AJ102" s="97"/>
      <c r="AK102" s="97"/>
      <c r="AL102" s="97"/>
      <c r="AM102" s="97"/>
      <c r="AN102" s="97"/>
      <c r="AO102" s="97"/>
    </row>
    <row r="103" spans="1:41" ht="14">
      <c r="A103">
        <f t="shared" si="2"/>
        <v>-55</v>
      </c>
      <c r="B103" s="22">
        <v>25</v>
      </c>
      <c r="C103" s="27">
        <f t="shared" si="3"/>
        <v>37.570463933595661</v>
      </c>
      <c r="D103" s="27"/>
      <c r="E103" s="27"/>
      <c r="F103" s="27"/>
      <c r="G103" s="27"/>
      <c r="H103" s="27" t="s">
        <v>157</v>
      </c>
      <c r="I103" s="27"/>
      <c r="J103" s="27"/>
      <c r="K103" s="27"/>
      <c r="L103" s="27"/>
      <c r="M103" s="80"/>
      <c r="N103" s="80"/>
      <c r="O103" s="80"/>
      <c r="P103" s="81"/>
      <c r="Q103" s="81"/>
      <c r="R103" s="81"/>
      <c r="S103" s="81"/>
      <c r="T103" s="81"/>
      <c r="U103" s="3"/>
      <c r="V103" s="88"/>
      <c r="W103" s="88"/>
      <c r="X103" s="88"/>
      <c r="Y103" s="88"/>
      <c r="Z103" s="88"/>
      <c r="AA103" s="88"/>
      <c r="AB103" s="88"/>
      <c r="AC103" s="88"/>
      <c r="AE103">
        <f t="shared" si="4"/>
        <v>-55</v>
      </c>
      <c r="AG103" s="113">
        <f t="shared" si="5"/>
        <v>37.570463933595661</v>
      </c>
      <c r="AH103" s="97"/>
      <c r="AI103" s="97"/>
      <c r="AJ103" s="97"/>
      <c r="AK103" s="97"/>
      <c r="AL103" s="97"/>
      <c r="AM103" s="97"/>
      <c r="AN103" s="97"/>
      <c r="AO103" s="97"/>
    </row>
    <row r="104" spans="1:41" ht="14">
      <c r="A104">
        <f t="shared" si="2"/>
        <v>-54</v>
      </c>
      <c r="B104" s="22">
        <v>26</v>
      </c>
      <c r="C104" s="27">
        <f t="shared" si="3"/>
        <v>40.63227222823452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80"/>
      <c r="N104" s="80"/>
      <c r="O104" s="80"/>
      <c r="P104" s="81"/>
      <c r="Q104" s="81"/>
      <c r="R104" s="81"/>
      <c r="S104" s="81"/>
      <c r="T104" s="81"/>
      <c r="U104" s="3"/>
      <c r="V104" s="88"/>
      <c r="W104" s="88"/>
      <c r="X104" s="88"/>
      <c r="Y104" s="88"/>
      <c r="Z104" s="88"/>
      <c r="AA104" s="88"/>
      <c r="AB104" s="88"/>
      <c r="AC104" s="88"/>
      <c r="AE104">
        <f t="shared" si="4"/>
        <v>-54</v>
      </c>
      <c r="AG104" s="113">
        <f t="shared" si="5"/>
        <v>40.63227222823452</v>
      </c>
      <c r="AH104" s="97"/>
      <c r="AI104" s="97"/>
      <c r="AJ104" s="97"/>
      <c r="AK104" s="97"/>
      <c r="AL104" s="97"/>
      <c r="AM104" s="97"/>
      <c r="AN104" s="97"/>
      <c r="AO104" s="97"/>
    </row>
    <row r="105" spans="1:41" ht="14">
      <c r="A105">
        <f t="shared" si="2"/>
        <v>-53</v>
      </c>
      <c r="B105" s="22">
        <v>27</v>
      </c>
      <c r="C105" s="27">
        <f t="shared" si="3"/>
        <v>43.758427330730001</v>
      </c>
      <c r="D105" s="27"/>
      <c r="E105" s="27"/>
      <c r="F105" s="27"/>
      <c r="G105" s="27"/>
      <c r="H105" s="27"/>
      <c r="I105" s="27"/>
      <c r="J105" s="27"/>
      <c r="K105" s="27"/>
      <c r="L105" s="27"/>
      <c r="M105" s="80"/>
      <c r="N105" s="80"/>
      <c r="O105" s="80"/>
      <c r="P105" s="81"/>
      <c r="Q105" s="81"/>
      <c r="R105" s="81"/>
      <c r="S105" s="81"/>
      <c r="T105" s="81"/>
      <c r="U105" s="3"/>
      <c r="V105" s="88"/>
      <c r="W105" s="88"/>
      <c r="X105" s="88"/>
      <c r="Y105" s="88"/>
      <c r="Z105" s="88"/>
      <c r="AA105" s="88"/>
      <c r="AB105" s="88"/>
      <c r="AC105" s="88"/>
      <c r="AE105">
        <f t="shared" si="4"/>
        <v>-53</v>
      </c>
      <c r="AG105" s="113">
        <f t="shared" si="5"/>
        <v>43.758427330730001</v>
      </c>
      <c r="AH105" s="97"/>
      <c r="AI105" s="97"/>
      <c r="AJ105" s="97"/>
      <c r="AK105" s="97"/>
      <c r="AL105" s="97"/>
      <c r="AM105" s="97"/>
      <c r="AN105" s="97"/>
      <c r="AO105" s="97"/>
    </row>
    <row r="106" spans="1:41" ht="14">
      <c r="A106">
        <f t="shared" si="2"/>
        <v>-52</v>
      </c>
      <c r="B106" s="22">
        <v>28</v>
      </c>
      <c r="C106" s="27">
        <f t="shared" si="3"/>
        <v>46.941660204104622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80"/>
      <c r="N106" s="80"/>
      <c r="O106" s="80"/>
      <c r="P106" s="81"/>
      <c r="Q106" s="81"/>
      <c r="R106" s="81"/>
      <c r="S106" s="81"/>
      <c r="T106" s="81"/>
      <c r="U106" s="3"/>
      <c r="V106" s="88"/>
      <c r="W106" s="88"/>
      <c r="X106" s="88"/>
      <c r="Y106" s="88"/>
      <c r="Z106" s="88"/>
      <c r="AA106" s="88"/>
      <c r="AB106" s="88"/>
      <c r="AC106" s="88"/>
      <c r="AE106">
        <f t="shared" si="4"/>
        <v>-52</v>
      </c>
      <c r="AG106" s="113">
        <f t="shared" si="5"/>
        <v>46.941660204104622</v>
      </c>
      <c r="AH106" s="97"/>
      <c r="AI106" s="97"/>
      <c r="AJ106" s="97"/>
      <c r="AK106" s="97"/>
      <c r="AL106" s="97"/>
      <c r="AM106" s="97"/>
      <c r="AN106" s="97"/>
      <c r="AO106" s="97"/>
    </row>
    <row r="107" spans="1:41" ht="14">
      <c r="A107">
        <f t="shared" si="2"/>
        <v>-51</v>
      </c>
      <c r="B107" s="22">
        <v>29</v>
      </c>
      <c r="C107" s="27">
        <f t="shared" si="3"/>
        <v>50.174915085944882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80"/>
      <c r="N107" s="80"/>
      <c r="O107" s="80"/>
      <c r="P107" s="81"/>
      <c r="Q107" s="81"/>
      <c r="R107" s="81"/>
      <c r="S107" s="81"/>
      <c r="T107" s="81"/>
      <c r="U107" s="3"/>
      <c r="V107" s="88"/>
      <c r="W107" s="88"/>
      <c r="X107" s="88"/>
      <c r="Y107" s="88"/>
      <c r="Z107" s="88"/>
      <c r="AA107" s="88"/>
      <c r="AB107" s="88"/>
      <c r="AC107" s="88"/>
      <c r="AE107">
        <f t="shared" si="4"/>
        <v>-51</v>
      </c>
      <c r="AG107" s="113">
        <f t="shared" si="5"/>
        <v>50.174915085944882</v>
      </c>
      <c r="AH107" s="97"/>
      <c r="AI107" s="97"/>
      <c r="AJ107" s="97"/>
      <c r="AK107" s="97"/>
      <c r="AL107" s="97"/>
      <c r="AM107" s="97"/>
      <c r="AN107" s="97"/>
      <c r="AO107" s="97"/>
    </row>
    <row r="108" spans="1:41" ht="14">
      <c r="A108">
        <f t="shared" si="2"/>
        <v>-50</v>
      </c>
      <c r="B108" s="22">
        <v>30</v>
      </c>
      <c r="C108" s="27">
        <f t="shared" si="3"/>
        <v>53.451370312300639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80"/>
      <c r="N108" s="80"/>
      <c r="O108" s="80"/>
      <c r="P108" s="81"/>
      <c r="Q108" s="81"/>
      <c r="R108" s="81"/>
      <c r="S108" s="81"/>
      <c r="T108" s="81"/>
      <c r="U108" s="3"/>
      <c r="V108" s="88"/>
      <c r="W108" s="88"/>
      <c r="X108" s="88"/>
      <c r="Y108" s="88"/>
      <c r="Z108" s="88"/>
      <c r="AA108" s="88"/>
      <c r="AB108" s="88"/>
      <c r="AC108" s="88"/>
      <c r="AE108">
        <f t="shared" si="4"/>
        <v>-50</v>
      </c>
      <c r="AG108" s="113">
        <f t="shared" si="5"/>
        <v>53.451370312300639</v>
      </c>
      <c r="AH108" s="97"/>
      <c r="AI108" s="97"/>
      <c r="AJ108" s="97"/>
      <c r="AK108" s="97"/>
      <c r="AL108" s="97"/>
      <c r="AM108" s="97"/>
      <c r="AN108" s="97"/>
      <c r="AO108" s="97"/>
    </row>
    <row r="109" spans="1:41" ht="14">
      <c r="A109">
        <f t="shared" si="2"/>
        <v>-49</v>
      </c>
      <c r="B109" s="22">
        <v>31</v>
      </c>
      <c r="C109" s="27">
        <f t="shared" si="3"/>
        <v>56.764454619395174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80"/>
      <c r="N109" s="80"/>
      <c r="O109" s="80"/>
      <c r="P109" s="81"/>
      <c r="Q109" s="81"/>
      <c r="R109" s="81"/>
      <c r="S109" s="81"/>
      <c r="T109" s="81"/>
      <c r="U109" s="3"/>
      <c r="V109" s="88"/>
      <c r="W109" s="88"/>
      <c r="X109" s="88"/>
      <c r="Y109" s="88"/>
      <c r="Z109" s="88"/>
      <c r="AA109" s="88"/>
      <c r="AB109" s="88"/>
      <c r="AC109" s="88"/>
      <c r="AE109">
        <f t="shared" si="4"/>
        <v>-49</v>
      </c>
      <c r="AG109" s="113">
        <f t="shared" si="5"/>
        <v>56.764454619395174</v>
      </c>
      <c r="AH109" s="97"/>
      <c r="AI109" s="97"/>
      <c r="AJ109" s="97"/>
      <c r="AK109" s="97"/>
      <c r="AL109" s="97"/>
      <c r="AM109" s="97"/>
      <c r="AN109" s="97"/>
      <c r="AO109" s="97"/>
    </row>
    <row r="110" spans="1:41" ht="14">
      <c r="A110">
        <f t="shared" si="2"/>
        <v>-48</v>
      </c>
      <c r="B110" s="22">
        <v>32</v>
      </c>
      <c r="C110" s="27">
        <f t="shared" si="3"/>
        <v>60.107859484589369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80"/>
      <c r="N110" s="80"/>
      <c r="O110" s="80"/>
      <c r="P110" s="81"/>
      <c r="Q110" s="81"/>
      <c r="R110" s="81"/>
      <c r="S110" s="81"/>
      <c r="T110" s="81"/>
      <c r="U110" s="3"/>
      <c r="V110" s="88"/>
      <c r="W110" s="88"/>
      <c r="X110" s="88"/>
      <c r="Y110" s="88"/>
      <c r="Z110" s="88"/>
      <c r="AA110" s="88"/>
      <c r="AB110" s="88"/>
      <c r="AC110" s="88"/>
      <c r="AE110">
        <f t="shared" si="4"/>
        <v>-48</v>
      </c>
      <c r="AG110" s="113">
        <f t="shared" si="5"/>
        <v>60.107859484589369</v>
      </c>
      <c r="AH110" s="97"/>
      <c r="AI110" s="97"/>
      <c r="AJ110" s="97"/>
      <c r="AK110" s="97"/>
      <c r="AL110" s="97"/>
      <c r="AM110" s="97"/>
      <c r="AN110" s="97"/>
      <c r="AO110" s="97"/>
    </row>
    <row r="111" spans="1:41" ht="14">
      <c r="A111">
        <f t="shared" si="2"/>
        <v>-47</v>
      </c>
      <c r="B111" s="22">
        <v>33</v>
      </c>
      <c r="C111" s="27">
        <f t="shared" si="3"/>
        <v>63.475548009300326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80"/>
      <c r="N111" s="80"/>
      <c r="O111" s="80"/>
      <c r="P111" s="81"/>
      <c r="Q111" s="81"/>
      <c r="R111" s="81"/>
      <c r="S111" s="81"/>
      <c r="T111" s="81"/>
      <c r="U111" s="3"/>
      <c r="V111" s="88"/>
      <c r="W111" s="88"/>
      <c r="X111" s="88"/>
      <c r="Y111" s="88"/>
      <c r="Z111" s="88"/>
      <c r="AA111" s="88"/>
      <c r="AB111" s="88"/>
      <c r="AC111" s="88"/>
      <c r="AE111">
        <f t="shared" si="4"/>
        <v>-47</v>
      </c>
      <c r="AG111" s="113">
        <f t="shared" si="5"/>
        <v>63.475548009300326</v>
      </c>
      <c r="AH111" s="97"/>
      <c r="AI111" s="97"/>
      <c r="AJ111" s="97"/>
      <c r="AK111" s="97"/>
      <c r="AL111" s="97"/>
      <c r="AM111" s="97"/>
      <c r="AN111" s="97"/>
      <c r="AO111" s="97"/>
    </row>
    <row r="112" spans="1:41" ht="14">
      <c r="A112">
        <f t="shared" si="2"/>
        <v>-46</v>
      </c>
      <c r="B112" s="22">
        <v>34</v>
      </c>
      <c r="C112" s="27">
        <f t="shared" si="3"/>
        <v>66.861760793503805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80"/>
      <c r="N112" s="80"/>
      <c r="O112" s="80"/>
      <c r="P112" s="81"/>
      <c r="Q112" s="81"/>
      <c r="R112" s="81"/>
      <c r="S112" s="81"/>
      <c r="T112" s="81"/>
      <c r="U112" s="3"/>
      <c r="V112" s="88"/>
      <c r="W112" s="88"/>
      <c r="X112" s="88"/>
      <c r="Y112" s="88"/>
      <c r="Z112" s="88"/>
      <c r="AA112" s="88"/>
      <c r="AB112" s="88"/>
      <c r="AC112" s="88"/>
      <c r="AE112">
        <f t="shared" si="4"/>
        <v>-46</v>
      </c>
      <c r="AG112" s="113">
        <f t="shared" si="5"/>
        <v>66.861760793503805</v>
      </c>
      <c r="AH112" s="97"/>
      <c r="AI112" s="97"/>
      <c r="AJ112" s="97"/>
      <c r="AK112" s="97"/>
      <c r="AL112" s="97"/>
      <c r="AM112" s="97"/>
      <c r="AN112" s="97"/>
      <c r="AO112" s="97"/>
    </row>
    <row r="113" spans="1:41" ht="14">
      <c r="A113">
        <f t="shared" si="2"/>
        <v>-45</v>
      </c>
      <c r="B113" s="22">
        <v>35</v>
      </c>
      <c r="C113" s="27">
        <f t="shared" si="3"/>
        <v>70.261019203532101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80"/>
      <c r="N113" s="80"/>
      <c r="O113" s="80"/>
      <c r="P113" s="81"/>
      <c r="Q113" s="81"/>
      <c r="R113" s="81"/>
      <c r="S113" s="81"/>
      <c r="T113" s="81"/>
      <c r="U113" s="3"/>
      <c r="V113" s="88"/>
      <c r="W113" s="88"/>
      <c r="X113" s="88"/>
      <c r="Y113" s="88"/>
      <c r="Z113" s="88"/>
      <c r="AA113" s="88"/>
      <c r="AB113" s="88"/>
      <c r="AC113" s="88"/>
      <c r="AE113">
        <f t="shared" si="4"/>
        <v>-45</v>
      </c>
      <c r="AG113" s="113">
        <f t="shared" si="5"/>
        <v>70.261019203532101</v>
      </c>
      <c r="AH113" s="97"/>
      <c r="AI113" s="97"/>
      <c r="AJ113" s="97"/>
      <c r="AK113" s="97"/>
      <c r="AL113" s="97"/>
      <c r="AM113" s="97"/>
      <c r="AN113" s="97"/>
      <c r="AO113" s="97"/>
    </row>
    <row r="114" spans="1:41" ht="14">
      <c r="A114">
        <f t="shared" si="2"/>
        <v>-44</v>
      </c>
      <c r="B114" s="22">
        <v>36</v>
      </c>
      <c r="C114" s="27">
        <f t="shared" si="3"/>
        <v>73.668126391629585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80"/>
      <c r="N114" s="80"/>
      <c r="O114" s="80"/>
      <c r="P114" s="81"/>
      <c r="Q114" s="81"/>
      <c r="R114" s="81"/>
      <c r="S114" s="81"/>
      <c r="T114" s="81"/>
      <c r="U114" s="3"/>
      <c r="V114" s="88"/>
      <c r="W114" s="88"/>
      <c r="X114" s="88"/>
      <c r="Y114" s="88"/>
      <c r="Z114" s="88"/>
      <c r="AA114" s="88"/>
      <c r="AB114" s="88"/>
      <c r="AC114" s="88"/>
      <c r="AE114">
        <f t="shared" si="4"/>
        <v>-44</v>
      </c>
      <c r="AG114" s="113">
        <f t="shared" si="5"/>
        <v>73.668126391629585</v>
      </c>
      <c r="AH114" s="97"/>
      <c r="AI114" s="97"/>
      <c r="AJ114" s="97"/>
      <c r="AK114" s="97"/>
      <c r="AL114" s="97"/>
      <c r="AM114" s="97"/>
      <c r="AN114" s="97"/>
      <c r="AO114" s="97"/>
    </row>
    <row r="115" spans="1:41" ht="14">
      <c r="A115">
        <f t="shared" si="2"/>
        <v>-43</v>
      </c>
      <c r="B115" s="22">
        <v>37</v>
      </c>
      <c r="C115" s="27">
        <f t="shared" si="3"/>
        <v>77.07816638672098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80"/>
      <c r="N115" s="80"/>
      <c r="O115" s="80"/>
      <c r="P115" s="81"/>
      <c r="Q115" s="81"/>
      <c r="R115" s="81"/>
      <c r="S115" s="81"/>
      <c r="T115" s="81"/>
      <c r="U115" s="3"/>
      <c r="V115" s="88"/>
      <c r="W115" s="88"/>
      <c r="X115" s="88"/>
      <c r="Y115" s="88"/>
      <c r="Z115" s="88"/>
      <c r="AA115" s="88"/>
      <c r="AB115" s="88"/>
      <c r="AC115" s="88"/>
      <c r="AE115">
        <f t="shared" si="4"/>
        <v>-43</v>
      </c>
      <c r="AG115" s="113">
        <f t="shared" si="5"/>
        <v>77.07816638672098</v>
      </c>
      <c r="AH115" s="97"/>
      <c r="AI115" s="97"/>
      <c r="AJ115" s="97"/>
      <c r="AK115" s="97"/>
      <c r="AL115" s="97"/>
      <c r="AM115" s="97"/>
      <c r="AN115" s="97"/>
      <c r="AO115" s="97"/>
    </row>
    <row r="116" spans="1:41" ht="14">
      <c r="A116">
        <f t="shared" si="2"/>
        <v>-42</v>
      </c>
      <c r="B116" s="22">
        <v>38</v>
      </c>
      <c r="C116" s="27">
        <f t="shared" si="3"/>
        <v>80.486501540677807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80"/>
      <c r="N116" s="80"/>
      <c r="O116" s="80"/>
      <c r="P116" s="81"/>
      <c r="Q116" s="81"/>
      <c r="R116" s="81"/>
      <c r="S116" s="81"/>
      <c r="T116" s="81"/>
      <c r="U116" s="3"/>
      <c r="V116" s="88"/>
      <c r="W116" s="88"/>
      <c r="X116" s="88"/>
      <c r="Y116" s="88"/>
      <c r="Z116" s="88"/>
      <c r="AA116" s="88"/>
      <c r="AB116" s="88"/>
      <c r="AC116" s="88"/>
      <c r="AE116">
        <f t="shared" si="4"/>
        <v>-42</v>
      </c>
      <c r="AG116" s="113">
        <f t="shared" si="5"/>
        <v>80.486501540677807</v>
      </c>
      <c r="AH116" s="97"/>
      <c r="AI116" s="97"/>
      <c r="AJ116" s="97"/>
      <c r="AK116" s="97"/>
      <c r="AL116" s="97"/>
      <c r="AM116" s="97"/>
      <c r="AN116" s="97"/>
      <c r="AO116" s="97"/>
    </row>
    <row r="117" spans="1:41" ht="14">
      <c r="A117">
        <f t="shared" si="2"/>
        <v>-41</v>
      </c>
      <c r="B117" s="22">
        <v>39</v>
      </c>
      <c r="C117" s="27">
        <f t="shared" si="3"/>
        <v>83.888768582687646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80"/>
      <c r="N117" s="80"/>
      <c r="O117" s="80"/>
      <c r="P117" s="81"/>
      <c r="Q117" s="81"/>
      <c r="R117" s="81"/>
      <c r="S117" s="81"/>
      <c r="T117" s="81"/>
      <c r="U117" s="3"/>
      <c r="V117" s="88"/>
      <c r="W117" s="88"/>
      <c r="X117" s="88"/>
      <c r="Y117" s="88"/>
      <c r="Z117" s="88"/>
      <c r="AA117" s="88"/>
      <c r="AB117" s="88"/>
      <c r="AC117" s="88"/>
      <c r="AE117">
        <f t="shared" si="4"/>
        <v>-41</v>
      </c>
      <c r="AG117" s="113">
        <f t="shared" si="5"/>
        <v>83.888768582687646</v>
      </c>
      <c r="AH117" s="97"/>
      <c r="AI117" s="97"/>
      <c r="AJ117" s="97"/>
      <c r="AK117" s="97"/>
      <c r="AL117" s="97"/>
      <c r="AM117" s="97"/>
      <c r="AN117" s="97"/>
      <c r="AO117" s="97"/>
    </row>
    <row r="118" spans="1:41" s="120" customFormat="1" ht="14">
      <c r="A118" s="120">
        <f t="shared" si="2"/>
        <v>-40</v>
      </c>
      <c r="B118" s="121">
        <v>40</v>
      </c>
      <c r="C118" s="122">
        <f t="shared" si="3"/>
        <v>87.280873505803271</v>
      </c>
      <c r="D118" s="124">
        <f>(($C$39*$C$118*0.72)*D$40)*('Product half-life and C flows'!B19/100)</f>
        <v>25.136891569671342</v>
      </c>
      <c r="E118" s="122"/>
      <c r="F118" s="124">
        <f>($C$39*$C118*0.72)*F$40</f>
        <v>0</v>
      </c>
      <c r="G118" s="124">
        <f>($C$39*$C118*0.28)*G$41</f>
        <v>2.3461098798359923</v>
      </c>
      <c r="H118" s="124">
        <f>(($C$39*$C118*0.28)*H$41)*(E145+'Product half-life and C flows'!L19/100)</f>
        <v>7.3315933744874755</v>
      </c>
      <c r="I118" s="124">
        <f>(($C$39*$C$118*0.28)*H$41)*('Product half-life and C flows'!N19/100)</f>
        <v>0</v>
      </c>
      <c r="J118" s="124">
        <f>(($C$39*$C$118*0.28)*H$41)*(+'Product half-life and C flows'!P19/100)</f>
        <v>0</v>
      </c>
      <c r="K118" s="124">
        <f>H118*K42</f>
        <v>4.1790082234578607</v>
      </c>
      <c r="L118" s="122"/>
      <c r="M118" s="123"/>
      <c r="N118" s="123"/>
      <c r="O118" s="123"/>
      <c r="U118" s="123"/>
      <c r="AE118" s="120">
        <f t="shared" si="4"/>
        <v>-40</v>
      </c>
      <c r="AF118"/>
      <c r="AG118" s="123">
        <f t="shared" si="5"/>
        <v>87.280873505803271</v>
      </c>
      <c r="AH118" s="123">
        <f t="shared" ref="AH118:AH149" si="6">D118+M118+V118</f>
        <v>25.136891569671342</v>
      </c>
      <c r="AI118" s="123">
        <f t="shared" ref="AI118:AI149" si="7">E118+N118+W118</f>
        <v>0</v>
      </c>
      <c r="AJ118" s="123">
        <f t="shared" ref="AJ118:AJ149" si="8">F118+O118+X118</f>
        <v>0</v>
      </c>
      <c r="AK118" s="123">
        <f t="shared" ref="AK118:AK149" si="9">G118+P118+Y118</f>
        <v>2.3461098798359923</v>
      </c>
      <c r="AL118" s="123">
        <f t="shared" ref="AL118:AL149" si="10">H118+Q118+Z118</f>
        <v>7.3315933744874755</v>
      </c>
      <c r="AM118" s="123">
        <f t="shared" ref="AM118:AM149" si="11">I118+R118+AA118</f>
        <v>0</v>
      </c>
      <c r="AN118" s="123">
        <f t="shared" ref="AN118:AN149" si="12">J118+S118+AB118</f>
        <v>0</v>
      </c>
      <c r="AO118" s="123">
        <f t="shared" ref="AO118:AO149" si="13">K118+T118+AC118</f>
        <v>4.1790082234578607</v>
      </c>
    </row>
    <row r="119" spans="1:41" ht="14">
      <c r="A119">
        <f t="shared" si="2"/>
        <v>-39</v>
      </c>
      <c r="B119" s="22">
        <v>41</v>
      </c>
      <c r="C119" s="27">
        <f>(B$8*(1-EXP(-B$9*$B119))^3)-(C$39*C$118)</f>
        <v>55.746636081760769</v>
      </c>
      <c r="D119" s="124">
        <f>(($C$39*$C$118*0.72)*D$40)*('Product half-life and C flows'!B20/100)</f>
        <v>24.280636763390234</v>
      </c>
      <c r="E119" s="27"/>
      <c r="F119" s="55">
        <f>F118</f>
        <v>0</v>
      </c>
      <c r="G119" s="55">
        <f>G118</f>
        <v>2.3461098798359923</v>
      </c>
      <c r="H119" s="124">
        <f>(H$118)*('Product half-life and C flows'!L20/100)</f>
        <v>7.2195281583741471</v>
      </c>
      <c r="I119" s="124">
        <f>(($C$39*$C$118*0.28)*H$41)*('Product half-life and C flows'!N20/100)</f>
        <v>5.6088640664720822E-2</v>
      </c>
      <c r="J119" s="124">
        <f>(($C$39*$C$118*0.28)*H$41)*(+'Product half-life and C flows'!P20/100)</f>
        <v>2.8016304028332079E-2</v>
      </c>
      <c r="K119" s="55">
        <f>K118</f>
        <v>4.1790082234578607</v>
      </c>
      <c r="L119" s="27"/>
      <c r="M119" s="80"/>
      <c r="N119" s="80"/>
      <c r="O119" s="80"/>
      <c r="P119" s="81"/>
      <c r="Q119" s="81"/>
      <c r="R119" s="81"/>
      <c r="S119" s="81"/>
      <c r="T119" s="81"/>
      <c r="U119" s="3"/>
      <c r="V119" s="88"/>
      <c r="W119" s="88"/>
      <c r="X119" s="88"/>
      <c r="Y119" s="88"/>
      <c r="Z119" s="88"/>
      <c r="AA119" s="88"/>
      <c r="AB119" s="88"/>
      <c r="AC119" s="88"/>
      <c r="AE119">
        <f t="shared" si="4"/>
        <v>-39</v>
      </c>
      <c r="AG119" s="113">
        <f t="shared" si="5"/>
        <v>55.746636081760769</v>
      </c>
      <c r="AH119" s="123">
        <f t="shared" si="6"/>
        <v>24.280636763390234</v>
      </c>
      <c r="AI119" s="123">
        <f t="shared" si="7"/>
        <v>0</v>
      </c>
      <c r="AJ119" s="123">
        <f t="shared" si="8"/>
        <v>0</v>
      </c>
      <c r="AK119" s="123">
        <f t="shared" si="9"/>
        <v>2.3461098798359923</v>
      </c>
      <c r="AL119" s="123">
        <f t="shared" si="10"/>
        <v>7.2195281583741471</v>
      </c>
      <c r="AM119" s="123">
        <f t="shared" si="11"/>
        <v>5.6088640664720822E-2</v>
      </c>
      <c r="AN119" s="123">
        <f t="shared" si="12"/>
        <v>2.8016304028332079E-2</v>
      </c>
      <c r="AO119" s="123">
        <f t="shared" si="13"/>
        <v>4.1790082234578607</v>
      </c>
    </row>
    <row r="120" spans="1:41" ht="14">
      <c r="A120">
        <f t="shared" si="2"/>
        <v>-38</v>
      </c>
      <c r="B120" s="22">
        <v>42</v>
      </c>
      <c r="C120" s="126">
        <f>C119+(C$158-C$119)/39</f>
        <v>59.24762029036885</v>
      </c>
      <c r="D120" s="124">
        <f>(($C$39*$C$118*0.72)*D$40)*('Product half-life and C flows'!B21/100)</f>
        <v>23.453549139186805</v>
      </c>
      <c r="E120" s="27"/>
      <c r="F120" s="55">
        <f t="shared" ref="F120:G135" si="14">F119</f>
        <v>0</v>
      </c>
      <c r="G120" s="55">
        <f t="shared" si="14"/>
        <v>2.3461098798359923</v>
      </c>
      <c r="H120" s="124">
        <f>(H$118)*('Product half-life and C flows'!L21/100)</f>
        <v>7.1091758867765682</v>
      </c>
      <c r="I120" s="124">
        <f>(($C$39*$C$118*0.28)*H$41)*('Product half-life and C flows'!N21/100)</f>
        <v>0.11131995259930919</v>
      </c>
      <c r="J120" s="124">
        <f>(($C$39*$C$118*0.28)*H$41)*(+'Product half-life and C flows'!P21/100)</f>
        <v>5.560437192772686E-2</v>
      </c>
      <c r="K120" s="55">
        <f t="shared" ref="K120:K183" si="15">K119</f>
        <v>4.1790082234578607</v>
      </c>
      <c r="L120" s="27"/>
      <c r="M120" s="80"/>
      <c r="N120" s="80"/>
      <c r="O120" s="80"/>
      <c r="P120" s="81"/>
      <c r="Q120" s="81"/>
      <c r="R120" s="81"/>
      <c r="S120" s="81"/>
      <c r="T120" s="81"/>
      <c r="U120" s="3"/>
      <c r="V120" s="88"/>
      <c r="W120" s="88"/>
      <c r="X120" s="88"/>
      <c r="Y120" s="88"/>
      <c r="Z120" s="88"/>
      <c r="AA120" s="88"/>
      <c r="AB120" s="88"/>
      <c r="AC120" s="88"/>
      <c r="AE120">
        <f t="shared" si="4"/>
        <v>-38</v>
      </c>
      <c r="AG120" s="113">
        <f t="shared" si="5"/>
        <v>59.24762029036885</v>
      </c>
      <c r="AH120" s="123">
        <f t="shared" si="6"/>
        <v>23.453549139186805</v>
      </c>
      <c r="AI120" s="123">
        <f t="shared" si="7"/>
        <v>0</v>
      </c>
      <c r="AJ120" s="123">
        <f t="shared" si="8"/>
        <v>0</v>
      </c>
      <c r="AK120" s="123">
        <f t="shared" si="9"/>
        <v>2.3461098798359923</v>
      </c>
      <c r="AL120" s="123">
        <f t="shared" si="10"/>
        <v>7.1091758867765682</v>
      </c>
      <c r="AM120" s="123">
        <f t="shared" si="11"/>
        <v>0.11131995259930919</v>
      </c>
      <c r="AN120" s="123">
        <f t="shared" si="12"/>
        <v>5.560437192772686E-2</v>
      </c>
      <c r="AO120" s="123">
        <f t="shared" si="13"/>
        <v>4.1790082234578607</v>
      </c>
    </row>
    <row r="121" spans="1:41" ht="14">
      <c r="A121">
        <f t="shared" si="2"/>
        <v>-37</v>
      </c>
      <c r="B121" s="22">
        <v>43</v>
      </c>
      <c r="C121" s="126">
        <f t="shared" ref="C121:C157" si="16">C120+(C$158-C$119)/39</f>
        <v>62.748604498976931</v>
      </c>
      <c r="D121" s="124">
        <f>(($C$39*$C$118*0.72)*D$40)*('Product half-life and C flows'!B22/100)</f>
        <v>22.654635155764574</v>
      </c>
      <c r="E121" s="27"/>
      <c r="F121" s="55">
        <f t="shared" si="14"/>
        <v>0</v>
      </c>
      <c r="G121" s="55">
        <f t="shared" si="14"/>
        <v>2.3461098798359923</v>
      </c>
      <c r="H121" s="124">
        <f>(H$118)*('Product half-life and C flows'!L22/100)</f>
        <v>7.0005103769146038</v>
      </c>
      <c r="I121" s="124">
        <f>(($C$39*$C$118*0.28)*H$41)*('Product half-life and C flows'!N22/100)</f>
        <v>0.16570704028522201</v>
      </c>
      <c r="J121" s="124">
        <f>(($C$39*$C$118*0.28)*H$41)*(+'Product half-life and C flows'!P22/100)</f>
        <v>8.2770749393217782E-2</v>
      </c>
      <c r="K121" s="55">
        <f t="shared" si="15"/>
        <v>4.1790082234578607</v>
      </c>
      <c r="L121" s="27"/>
      <c r="M121" s="80"/>
      <c r="N121" s="80"/>
      <c r="O121" s="80"/>
      <c r="P121" s="81"/>
      <c r="Q121" s="81"/>
      <c r="R121" s="81"/>
      <c r="S121" s="81"/>
      <c r="T121" s="81"/>
      <c r="U121" s="3"/>
      <c r="V121" s="88"/>
      <c r="W121" s="88"/>
      <c r="X121" s="88"/>
      <c r="Y121" s="88"/>
      <c r="Z121" s="88"/>
      <c r="AA121" s="88"/>
      <c r="AB121" s="88"/>
      <c r="AC121" s="88"/>
      <c r="AE121">
        <f t="shared" si="4"/>
        <v>-37</v>
      </c>
      <c r="AG121" s="113">
        <f t="shared" si="5"/>
        <v>62.748604498976931</v>
      </c>
      <c r="AH121" s="123">
        <f t="shared" si="6"/>
        <v>22.654635155764574</v>
      </c>
      <c r="AI121" s="123">
        <f t="shared" si="7"/>
        <v>0</v>
      </c>
      <c r="AJ121" s="123">
        <f t="shared" si="8"/>
        <v>0</v>
      </c>
      <c r="AK121" s="123">
        <f t="shared" si="9"/>
        <v>2.3461098798359923</v>
      </c>
      <c r="AL121" s="123">
        <f t="shared" si="10"/>
        <v>7.0005103769146038</v>
      </c>
      <c r="AM121" s="123">
        <f t="shared" si="11"/>
        <v>0.16570704028522201</v>
      </c>
      <c r="AN121" s="123">
        <f t="shared" si="12"/>
        <v>8.2770749393217782E-2</v>
      </c>
      <c r="AO121" s="123">
        <f t="shared" si="13"/>
        <v>4.1790082234578607</v>
      </c>
    </row>
    <row r="122" spans="1:41" ht="14">
      <c r="A122">
        <f t="shared" si="2"/>
        <v>-36</v>
      </c>
      <c r="B122" s="22">
        <v>44</v>
      </c>
      <c r="C122" s="126">
        <f t="shared" si="16"/>
        <v>66.249588707585019</v>
      </c>
      <c r="D122" s="124">
        <f>(($C$39*$C$118*0.72)*D$40)*('Product half-life and C flows'!B23/100)</f>
        <v>21.88293511549098</v>
      </c>
      <c r="E122" s="27"/>
      <c r="F122" s="55">
        <f t="shared" si="14"/>
        <v>0</v>
      </c>
      <c r="G122" s="55">
        <f t="shared" si="14"/>
        <v>2.3461098798359923</v>
      </c>
      <c r="H122" s="124">
        <f>(H$118)*('Product half-life and C flows'!L23/100)</f>
        <v>6.8935058462183871</v>
      </c>
      <c r="I122" s="124">
        <f>(($C$39*$C$118*0.28)*H$41)*('Product half-life and C flows'!N23/100)</f>
        <v>0.21926280789867866</v>
      </c>
      <c r="J122" s="124">
        <f>(($C$39*$C$118*0.28)*H$41)*(+'Product half-life and C flows'!P23/100)</f>
        <v>0.10952188206727204</v>
      </c>
      <c r="K122" s="55">
        <f t="shared" si="15"/>
        <v>4.1790082234578607</v>
      </c>
      <c r="L122" s="27"/>
      <c r="M122" s="80"/>
      <c r="N122" s="80"/>
      <c r="O122" s="80"/>
      <c r="P122" s="81"/>
      <c r="Q122" s="81"/>
      <c r="R122" s="81"/>
      <c r="S122" s="81"/>
      <c r="T122" s="81"/>
      <c r="U122" s="3"/>
      <c r="V122" s="88"/>
      <c r="W122" s="88"/>
      <c r="X122" s="88"/>
      <c r="Y122" s="88"/>
      <c r="Z122" s="88"/>
      <c r="AA122" s="88"/>
      <c r="AB122" s="88"/>
      <c r="AC122" s="88"/>
      <c r="AE122">
        <f t="shared" si="4"/>
        <v>-36</v>
      </c>
      <c r="AG122" s="113">
        <f t="shared" si="5"/>
        <v>66.249588707585019</v>
      </c>
      <c r="AH122" s="123">
        <f t="shared" si="6"/>
        <v>21.88293511549098</v>
      </c>
      <c r="AI122" s="123">
        <f t="shared" si="7"/>
        <v>0</v>
      </c>
      <c r="AJ122" s="123">
        <f t="shared" si="8"/>
        <v>0</v>
      </c>
      <c r="AK122" s="123">
        <f t="shared" si="9"/>
        <v>2.3461098798359923</v>
      </c>
      <c r="AL122" s="123">
        <f t="shared" si="10"/>
        <v>6.8935058462183871</v>
      </c>
      <c r="AM122" s="123">
        <f t="shared" si="11"/>
        <v>0.21926280789867866</v>
      </c>
      <c r="AN122" s="123">
        <f t="shared" si="12"/>
        <v>0.10952188206727204</v>
      </c>
      <c r="AO122" s="123">
        <f t="shared" si="13"/>
        <v>4.1790082234578607</v>
      </c>
    </row>
    <row r="123" spans="1:41" ht="14">
      <c r="A123">
        <f t="shared" si="2"/>
        <v>-35</v>
      </c>
      <c r="B123" s="22">
        <v>45</v>
      </c>
      <c r="C123" s="126">
        <f t="shared" si="16"/>
        <v>69.750572916193107</v>
      </c>
      <c r="D123" s="124">
        <f>(($C$39*$C$118*0.72)*D$40)*('Product half-life and C flows'!B24/100)</f>
        <v>21.137522011557948</v>
      </c>
      <c r="E123" s="27"/>
      <c r="F123" s="55">
        <f t="shared" si="14"/>
        <v>0</v>
      </c>
      <c r="G123" s="55">
        <f t="shared" si="14"/>
        <v>2.3461098798359923</v>
      </c>
      <c r="H123" s="124">
        <f>(H$118)*('Product half-life and C flows'!L24/100)</f>
        <v>6.7881369062109966</v>
      </c>
      <c r="I123" s="124">
        <f>(($C$39*$C$118*0.28)*H$41)*('Product half-life and C flows'!N24/100)</f>
        <v>0.27199996237237795</v>
      </c>
      <c r="J123" s="124">
        <f>(($C$39*$C$118*0.28)*H$41)*(+'Product half-life and C flows'!P24/100)</f>
        <v>0.13586411706911983</v>
      </c>
      <c r="K123" s="55">
        <f t="shared" si="15"/>
        <v>4.1790082234578607</v>
      </c>
      <c r="L123" s="27"/>
      <c r="M123" s="80"/>
      <c r="N123" s="80"/>
      <c r="O123" s="80"/>
      <c r="P123" s="81"/>
      <c r="Q123" s="81"/>
      <c r="R123" s="81"/>
      <c r="S123" s="81"/>
      <c r="T123" s="81"/>
      <c r="U123" s="3"/>
      <c r="V123" s="88"/>
      <c r="W123" s="88"/>
      <c r="X123" s="88"/>
      <c r="Y123" s="88"/>
      <c r="Z123" s="88"/>
      <c r="AA123" s="88"/>
      <c r="AB123" s="88"/>
      <c r="AC123" s="88"/>
      <c r="AE123">
        <f t="shared" si="4"/>
        <v>-35</v>
      </c>
      <c r="AG123" s="113">
        <f t="shared" si="5"/>
        <v>69.750572916193107</v>
      </c>
      <c r="AH123" s="123">
        <f t="shared" si="6"/>
        <v>21.137522011557948</v>
      </c>
      <c r="AI123" s="123">
        <f t="shared" si="7"/>
        <v>0</v>
      </c>
      <c r="AJ123" s="123">
        <f t="shared" si="8"/>
        <v>0</v>
      </c>
      <c r="AK123" s="123">
        <f t="shared" si="9"/>
        <v>2.3461098798359923</v>
      </c>
      <c r="AL123" s="123">
        <f t="shared" si="10"/>
        <v>6.7881369062109966</v>
      </c>
      <c r="AM123" s="123">
        <f t="shared" si="11"/>
        <v>0.27199996237237795</v>
      </c>
      <c r="AN123" s="123">
        <f t="shared" si="12"/>
        <v>0.13586411706911983</v>
      </c>
      <c r="AO123" s="123">
        <f t="shared" si="13"/>
        <v>4.1790082234578607</v>
      </c>
    </row>
    <row r="124" spans="1:41" ht="14">
      <c r="A124">
        <f t="shared" si="2"/>
        <v>-34</v>
      </c>
      <c r="B124" s="22">
        <v>46</v>
      </c>
      <c r="C124" s="126">
        <f t="shared" si="16"/>
        <v>73.251557124801195</v>
      </c>
      <c r="D124" s="124">
        <f>(($C$39*$C$118*0.72)*D$40)*('Product half-life and C flows'!B25/100)</f>
        <v>20.417500414412402</v>
      </c>
      <c r="E124" s="27"/>
      <c r="F124" s="55">
        <f t="shared" si="14"/>
        <v>0</v>
      </c>
      <c r="G124" s="55">
        <f t="shared" si="14"/>
        <v>2.3461098798359923</v>
      </c>
      <c r="H124" s="124">
        <f>(H$118)*('Product half-life and C flows'!L25/100)</f>
        <v>6.6843785564846554</v>
      </c>
      <c r="I124" s="124">
        <f>(($C$39*$C$118*0.28)*H$41)*('Product half-life and C flows'!N25/100)</f>
        <v>0.3239310164104115</v>
      </c>
      <c r="J124" s="124">
        <f>(($C$39*$C$118*0.28)*H$41)*(+'Product half-life and C flows'!P25/100)</f>
        <v>0.16180370450070505</v>
      </c>
      <c r="K124" s="55">
        <f t="shared" si="15"/>
        <v>4.1790082234578607</v>
      </c>
      <c r="L124" s="27"/>
      <c r="M124" s="80"/>
      <c r="N124" s="80"/>
      <c r="O124" s="80"/>
      <c r="P124" s="81"/>
      <c r="Q124" s="81"/>
      <c r="R124" s="81"/>
      <c r="S124" s="81"/>
      <c r="T124" s="81"/>
      <c r="U124" s="3"/>
      <c r="V124" s="88"/>
      <c r="W124" s="88"/>
      <c r="X124" s="88"/>
      <c r="Y124" s="88"/>
      <c r="Z124" s="88"/>
      <c r="AA124" s="88"/>
      <c r="AB124" s="88"/>
      <c r="AC124" s="88"/>
      <c r="AE124">
        <f t="shared" si="4"/>
        <v>-34</v>
      </c>
      <c r="AG124" s="113">
        <f t="shared" si="5"/>
        <v>73.251557124801195</v>
      </c>
      <c r="AH124" s="123">
        <f t="shared" si="6"/>
        <v>20.417500414412402</v>
      </c>
      <c r="AI124" s="123">
        <f t="shared" si="7"/>
        <v>0</v>
      </c>
      <c r="AJ124" s="123">
        <f t="shared" si="8"/>
        <v>0</v>
      </c>
      <c r="AK124" s="123">
        <f t="shared" si="9"/>
        <v>2.3461098798359923</v>
      </c>
      <c r="AL124" s="123">
        <f t="shared" si="10"/>
        <v>6.6843785564846554</v>
      </c>
      <c r="AM124" s="123">
        <f t="shared" si="11"/>
        <v>0.3239310164104115</v>
      </c>
      <c r="AN124" s="123">
        <f t="shared" si="12"/>
        <v>0.16180370450070505</v>
      </c>
      <c r="AO124" s="123">
        <f t="shared" si="13"/>
        <v>4.1790082234578607</v>
      </c>
    </row>
    <row r="125" spans="1:41" ht="14">
      <c r="A125">
        <f t="shared" si="2"/>
        <v>-33</v>
      </c>
      <c r="B125" s="22">
        <v>47</v>
      </c>
      <c r="C125" s="126">
        <f t="shared" si="16"/>
        <v>76.752541333409283</v>
      </c>
      <c r="D125" s="124">
        <f>(($C$39*$C$118*0.72)*D$40)*('Product half-life and C flows'!B26/100)</f>
        <v>19.72200539611903</v>
      </c>
      <c r="E125" s="27"/>
      <c r="F125" s="55">
        <f t="shared" si="14"/>
        <v>0</v>
      </c>
      <c r="G125" s="55">
        <f t="shared" si="14"/>
        <v>2.3461098798359923</v>
      </c>
      <c r="H125" s="124">
        <f>(H$118)*('Product half-life and C flows'!L26/100)</f>
        <v>6.5822061787689972</v>
      </c>
      <c r="I125" s="124">
        <f>(($C$39*$C$118*0.28)*H$41)*('Product half-life and C flows'!N26/100)</f>
        <v>0.37506829145709808</v>
      </c>
      <c r="J125" s="124">
        <f>(($C$39*$C$118*0.28)*H$41)*(+'Product half-life and C flows'!P26/100)</f>
        <v>0.18734679892961945</v>
      </c>
      <c r="K125" s="55">
        <f t="shared" si="15"/>
        <v>4.1790082234578607</v>
      </c>
      <c r="L125" s="27"/>
      <c r="M125" s="80"/>
      <c r="N125" s="80"/>
      <c r="O125" s="80"/>
      <c r="P125" s="81"/>
      <c r="Q125" s="81"/>
      <c r="R125" s="81"/>
      <c r="S125" s="81"/>
      <c r="T125" s="81"/>
      <c r="U125" s="3"/>
      <c r="V125" s="88"/>
      <c r="W125" s="88"/>
      <c r="X125" s="88"/>
      <c r="Y125" s="88"/>
      <c r="Z125" s="88"/>
      <c r="AA125" s="88"/>
      <c r="AB125" s="88"/>
      <c r="AC125" s="88"/>
      <c r="AE125">
        <f t="shared" si="4"/>
        <v>-33</v>
      </c>
      <c r="AG125" s="113">
        <f t="shared" si="5"/>
        <v>76.752541333409283</v>
      </c>
      <c r="AH125" s="123">
        <f t="shared" si="6"/>
        <v>19.72200539611903</v>
      </c>
      <c r="AI125" s="123">
        <f t="shared" si="7"/>
        <v>0</v>
      </c>
      <c r="AJ125" s="123">
        <f t="shared" si="8"/>
        <v>0</v>
      </c>
      <c r="AK125" s="123">
        <f t="shared" si="9"/>
        <v>2.3461098798359923</v>
      </c>
      <c r="AL125" s="123">
        <f t="shared" si="10"/>
        <v>6.5822061787689972</v>
      </c>
      <c r="AM125" s="123">
        <f t="shared" si="11"/>
        <v>0.37506829145709808</v>
      </c>
      <c r="AN125" s="123">
        <f t="shared" si="12"/>
        <v>0.18734679892961945</v>
      </c>
      <c r="AO125" s="123">
        <f t="shared" si="13"/>
        <v>4.1790082234578607</v>
      </c>
    </row>
    <row r="126" spans="1:41" ht="14">
      <c r="A126">
        <f t="shared" si="2"/>
        <v>-32</v>
      </c>
      <c r="B126" s="22">
        <v>48</v>
      </c>
      <c r="C126" s="126">
        <f t="shared" si="16"/>
        <v>80.253525542017371</v>
      </c>
      <c r="D126" s="124">
        <f>(($C$39*$C$118*0.72)*D$40)*('Product half-life and C flows'!B27/100)</f>
        <v>19.050201491363211</v>
      </c>
      <c r="E126" s="27"/>
      <c r="F126" s="55">
        <f t="shared" si="14"/>
        <v>0</v>
      </c>
      <c r="G126" s="55">
        <f t="shared" si="14"/>
        <v>2.3461098798359923</v>
      </c>
      <c r="H126" s="124">
        <f>(H$118)*('Product half-life and C flows'!L27/100)</f>
        <v>6.4815955310900009</v>
      </c>
      <c r="I126" s="124">
        <f>(($C$39*$C$118*0.28)*H$41)*('Product half-life and C flows'!N27/100)</f>
        <v>0.42542392062043605</v>
      </c>
      <c r="J126" s="124">
        <f>(($C$39*$C$118*0.28)*H$41)*(+'Product half-life and C flows'!P27/100)</f>
        <v>0.21249946084936869</v>
      </c>
      <c r="K126" s="55">
        <f t="shared" si="15"/>
        <v>4.1790082234578607</v>
      </c>
      <c r="L126" s="27"/>
      <c r="M126" s="80"/>
      <c r="N126" s="80"/>
      <c r="O126" s="80"/>
      <c r="P126" s="81"/>
      <c r="Q126" s="81"/>
      <c r="R126" s="81"/>
      <c r="S126" s="81"/>
      <c r="T126" s="81"/>
      <c r="U126" s="3"/>
      <c r="V126" s="88"/>
      <c r="W126" s="88"/>
      <c r="X126" s="88"/>
      <c r="Y126" s="88"/>
      <c r="Z126" s="88"/>
      <c r="AA126" s="88"/>
      <c r="AB126" s="88"/>
      <c r="AC126" s="88"/>
      <c r="AE126">
        <f t="shared" si="4"/>
        <v>-32</v>
      </c>
      <c r="AG126" s="113">
        <f t="shared" si="5"/>
        <v>80.253525542017371</v>
      </c>
      <c r="AH126" s="123">
        <f t="shared" si="6"/>
        <v>19.050201491363211</v>
      </c>
      <c r="AI126" s="123">
        <f t="shared" si="7"/>
        <v>0</v>
      </c>
      <c r="AJ126" s="123">
        <f t="shared" si="8"/>
        <v>0</v>
      </c>
      <c r="AK126" s="123">
        <f t="shared" si="9"/>
        <v>2.3461098798359923</v>
      </c>
      <c r="AL126" s="123">
        <f t="shared" si="10"/>
        <v>6.4815955310900009</v>
      </c>
      <c r="AM126" s="123">
        <f t="shared" si="11"/>
        <v>0.42542392062043605</v>
      </c>
      <c r="AN126" s="123">
        <f t="shared" si="12"/>
        <v>0.21249946084936869</v>
      </c>
      <c r="AO126" s="123">
        <f t="shared" si="13"/>
        <v>4.1790082234578607</v>
      </c>
    </row>
    <row r="127" spans="1:41" ht="14">
      <c r="A127">
        <f t="shared" si="2"/>
        <v>-31</v>
      </c>
      <c r="B127" s="22">
        <v>49</v>
      </c>
      <c r="C127" s="126">
        <f t="shared" si="16"/>
        <v>83.754509750625459</v>
      </c>
      <c r="D127" s="124">
        <f>(($C$39*$C$118*0.72)*D$40)*('Product half-life and C flows'!B28/100)</f>
        <v>18.401281693845995</v>
      </c>
      <c r="E127" s="27"/>
      <c r="F127" s="55">
        <f t="shared" si="14"/>
        <v>0</v>
      </c>
      <c r="G127" s="55">
        <f t="shared" si="14"/>
        <v>2.3461098798359923</v>
      </c>
      <c r="H127" s="124">
        <f>(H$118)*('Product half-life and C flows'!L28/100)</f>
        <v>6.3825227420182031</v>
      </c>
      <c r="I127" s="124">
        <f>(($C$39*$C$118*0.28)*H$41)*('Product half-life and C flows'!N28/100)</f>
        <v>0.47500985155087072</v>
      </c>
      <c r="J127" s="124">
        <f>(($C$39*$C$118*0.28)*H$41)*(+'Product half-life and C flows'!P28/100)</f>
        <v>0.23726765811731804</v>
      </c>
      <c r="K127" s="55">
        <f t="shared" si="15"/>
        <v>4.1790082234578607</v>
      </c>
      <c r="L127" s="27"/>
      <c r="M127" s="80"/>
      <c r="N127" s="80"/>
      <c r="O127" s="82"/>
      <c r="P127" s="81"/>
      <c r="Q127" s="81"/>
      <c r="R127" s="81"/>
      <c r="S127" s="81"/>
      <c r="T127" s="81"/>
      <c r="U127" s="3"/>
      <c r="V127" s="88"/>
      <c r="W127" s="88"/>
      <c r="X127" s="88"/>
      <c r="Y127" s="88"/>
      <c r="Z127" s="88"/>
      <c r="AA127" s="88"/>
      <c r="AB127" s="88"/>
      <c r="AC127" s="88"/>
      <c r="AE127">
        <f t="shared" si="4"/>
        <v>-31</v>
      </c>
      <c r="AG127" s="113">
        <f t="shared" si="5"/>
        <v>83.754509750625459</v>
      </c>
      <c r="AH127" s="123">
        <f t="shared" si="6"/>
        <v>18.401281693845995</v>
      </c>
      <c r="AI127" s="123">
        <f t="shared" si="7"/>
        <v>0</v>
      </c>
      <c r="AJ127" s="123">
        <f t="shared" si="8"/>
        <v>0</v>
      </c>
      <c r="AK127" s="123">
        <f t="shared" si="9"/>
        <v>2.3461098798359923</v>
      </c>
      <c r="AL127" s="123">
        <f t="shared" si="10"/>
        <v>6.3825227420182031</v>
      </c>
      <c r="AM127" s="123">
        <f t="shared" si="11"/>
        <v>0.47500985155087072</v>
      </c>
      <c r="AN127" s="123">
        <f t="shared" si="12"/>
        <v>0.23726765811731804</v>
      </c>
      <c r="AO127" s="123">
        <f t="shared" si="13"/>
        <v>4.1790082234578607</v>
      </c>
    </row>
    <row r="128" spans="1:41" ht="14">
      <c r="A128">
        <f t="shared" si="2"/>
        <v>-30</v>
      </c>
      <c r="B128" s="22">
        <v>50</v>
      </c>
      <c r="C128" s="126">
        <f t="shared" si="16"/>
        <v>87.255493959233547</v>
      </c>
      <c r="D128" s="124">
        <f>(($C$39*$C$118*0.72)*D$40)*('Product half-life and C flows'!B29/100)</f>
        <v>17.774466486865567</v>
      </c>
      <c r="E128" s="27"/>
      <c r="F128" s="55">
        <f t="shared" si="14"/>
        <v>0</v>
      </c>
      <c r="G128" s="55">
        <f t="shared" si="14"/>
        <v>2.3461098798359923</v>
      </c>
      <c r="H128" s="124">
        <f>(H$118)*('Product half-life and C flows'!L29/100)</f>
        <v>6.2849643050048432</v>
      </c>
      <c r="I128" s="124">
        <f>(($C$39*$C$118*0.28)*H$41)*('Product half-life and C flows'!N29/100)</f>
        <v>0.52383784927605748</v>
      </c>
      <c r="J128" s="124">
        <f>(($C$39*$C$118*0.28)*H$41)*(+'Product half-life and C flows'!P29/100)</f>
        <v>0.26165726737065809</v>
      </c>
      <c r="K128" s="55">
        <f t="shared" si="15"/>
        <v>4.1790082234578607</v>
      </c>
      <c r="L128" s="27"/>
      <c r="M128" s="80"/>
      <c r="N128" s="80"/>
      <c r="O128" s="82"/>
      <c r="P128" s="81"/>
      <c r="Q128" s="81"/>
      <c r="R128" s="81"/>
      <c r="S128" s="81"/>
      <c r="T128" s="81"/>
      <c r="U128" s="3"/>
      <c r="V128" s="88"/>
      <c r="W128" s="88"/>
      <c r="X128" s="88"/>
      <c r="Y128" s="88"/>
      <c r="Z128" s="88"/>
      <c r="AA128" s="88"/>
      <c r="AB128" s="88"/>
      <c r="AC128" s="88"/>
      <c r="AE128">
        <f t="shared" si="4"/>
        <v>-30</v>
      </c>
      <c r="AG128" s="113">
        <f t="shared" si="5"/>
        <v>87.255493959233547</v>
      </c>
      <c r="AH128" s="123">
        <f t="shared" si="6"/>
        <v>17.774466486865567</v>
      </c>
      <c r="AI128" s="123">
        <f t="shared" si="7"/>
        <v>0</v>
      </c>
      <c r="AJ128" s="123">
        <f t="shared" si="8"/>
        <v>0</v>
      </c>
      <c r="AK128" s="123">
        <f t="shared" si="9"/>
        <v>2.3461098798359923</v>
      </c>
      <c r="AL128" s="123">
        <f t="shared" si="10"/>
        <v>6.2849643050048432</v>
      </c>
      <c r="AM128" s="123">
        <f t="shared" si="11"/>
        <v>0.52383784927605748</v>
      </c>
      <c r="AN128" s="123">
        <f t="shared" si="12"/>
        <v>0.26165726737065809</v>
      </c>
      <c r="AO128" s="123">
        <f t="shared" si="13"/>
        <v>4.1790082234578607</v>
      </c>
    </row>
    <row r="129" spans="1:41" ht="14">
      <c r="A129">
        <f t="shared" si="2"/>
        <v>-29</v>
      </c>
      <c r="B129" s="22">
        <v>51</v>
      </c>
      <c r="C129" s="126">
        <f t="shared" si="16"/>
        <v>90.756478167841635</v>
      </c>
      <c r="D129" s="124">
        <f>(($C$39*$C$118*0.72)*D$40)*('Product half-life and C flows'!B30/100)</f>
        <v>17.169002906920618</v>
      </c>
      <c r="E129" s="27"/>
      <c r="F129" s="55">
        <f t="shared" si="14"/>
        <v>0</v>
      </c>
      <c r="G129" s="55">
        <f t="shared" si="14"/>
        <v>2.3461098798359923</v>
      </c>
      <c r="H129" s="124">
        <f>(H$118)*('Product half-life and C flows'!L30/100)</f>
        <v>6.188897072804564</v>
      </c>
      <c r="I129" s="124">
        <f>(($C$39*$C$118*0.28)*H$41)*('Product half-life and C flows'!N30/100)</f>
        <v>0.5719194989922971</v>
      </c>
      <c r="J129" s="124">
        <f>(($C$39*$C$118*0.28)*H$41)*(+'Product half-life and C flows'!P30/100)</f>
        <v>0.28567407542072787</v>
      </c>
      <c r="K129" s="55">
        <f t="shared" si="15"/>
        <v>4.1790082234578607</v>
      </c>
      <c r="L129" s="27"/>
      <c r="M129" s="80"/>
      <c r="N129" s="80"/>
      <c r="O129" s="82"/>
      <c r="P129" s="81"/>
      <c r="Q129" s="81"/>
      <c r="R129" s="81"/>
      <c r="S129" s="81"/>
      <c r="T129" s="81"/>
      <c r="U129" s="3"/>
      <c r="V129" s="88"/>
      <c r="W129" s="88"/>
      <c r="X129" s="88"/>
      <c r="Y129" s="88"/>
      <c r="Z129" s="88"/>
      <c r="AA129" s="88"/>
      <c r="AB129" s="88"/>
      <c r="AC129" s="88"/>
      <c r="AE129">
        <f t="shared" si="4"/>
        <v>-29</v>
      </c>
      <c r="AG129" s="113">
        <f t="shared" si="5"/>
        <v>90.756478167841635</v>
      </c>
      <c r="AH129" s="123">
        <f t="shared" si="6"/>
        <v>17.169002906920618</v>
      </c>
      <c r="AI129" s="123">
        <f t="shared" si="7"/>
        <v>0</v>
      </c>
      <c r="AJ129" s="123">
        <f t="shared" si="8"/>
        <v>0</v>
      </c>
      <c r="AK129" s="123">
        <f t="shared" si="9"/>
        <v>2.3461098798359923</v>
      </c>
      <c r="AL129" s="123">
        <f t="shared" si="10"/>
        <v>6.188897072804564</v>
      </c>
      <c r="AM129" s="123">
        <f t="shared" si="11"/>
        <v>0.5719194989922971</v>
      </c>
      <c r="AN129" s="123">
        <f t="shared" si="12"/>
        <v>0.28567407542072787</v>
      </c>
      <c r="AO129" s="123">
        <f t="shared" si="13"/>
        <v>4.1790082234578607</v>
      </c>
    </row>
    <row r="130" spans="1:41" ht="14">
      <c r="A130">
        <f t="shared" si="2"/>
        <v>-28</v>
      </c>
      <c r="B130" s="22">
        <v>52</v>
      </c>
      <c r="C130" s="126">
        <f t="shared" si="16"/>
        <v>94.257462376449723</v>
      </c>
      <c r="D130" s="124">
        <f>(($C$39*$C$118*0.72)*D$40)*('Product half-life and C flows'!B31/100)</f>
        <v>16.584163639210903</v>
      </c>
      <c r="E130" s="27"/>
      <c r="F130" s="55">
        <f t="shared" si="14"/>
        <v>0</v>
      </c>
      <c r="G130" s="55">
        <f t="shared" si="14"/>
        <v>2.3461098798359923</v>
      </c>
      <c r="H130" s="124">
        <f>(H$118)*('Product half-life and C flows'!L31/100)</f>
        <v>6.0942982519833713</v>
      </c>
      <c r="I130" s="124">
        <f>(($C$39*$C$118*0.28)*H$41)*('Product half-life and C flows'!N31/100)</f>
        <v>0.61926620881330419</v>
      </c>
      <c r="J130" s="124">
        <f>(($C$39*$C$118*0.28)*H$41)*(+'Product half-life and C flows'!P31/100)</f>
        <v>0.30932378062602606</v>
      </c>
      <c r="K130" s="55">
        <f t="shared" si="15"/>
        <v>4.1790082234578607</v>
      </c>
      <c r="L130" s="27"/>
      <c r="M130" s="80"/>
      <c r="N130" s="80"/>
      <c r="O130" s="82"/>
      <c r="P130" s="81"/>
      <c r="Q130" s="81"/>
      <c r="R130" s="81"/>
      <c r="S130" s="81"/>
      <c r="T130" s="81"/>
      <c r="U130" s="3"/>
      <c r="V130" s="88"/>
      <c r="W130" s="88"/>
      <c r="X130" s="88"/>
      <c r="Y130" s="88"/>
      <c r="Z130" s="88"/>
      <c r="AA130" s="88"/>
      <c r="AB130" s="88"/>
      <c r="AC130" s="88"/>
      <c r="AE130">
        <f t="shared" si="4"/>
        <v>-28</v>
      </c>
      <c r="AG130" s="113">
        <f t="shared" si="5"/>
        <v>94.257462376449723</v>
      </c>
      <c r="AH130" s="123">
        <f t="shared" si="6"/>
        <v>16.584163639210903</v>
      </c>
      <c r="AI130" s="123">
        <f t="shared" si="7"/>
        <v>0</v>
      </c>
      <c r="AJ130" s="123">
        <f t="shared" si="8"/>
        <v>0</v>
      </c>
      <c r="AK130" s="123">
        <f t="shared" si="9"/>
        <v>2.3461098798359923</v>
      </c>
      <c r="AL130" s="123">
        <f t="shared" si="10"/>
        <v>6.0942982519833713</v>
      </c>
      <c r="AM130" s="123">
        <f t="shared" si="11"/>
        <v>0.61926620881330419</v>
      </c>
      <c r="AN130" s="123">
        <f t="shared" si="12"/>
        <v>0.30932378062602606</v>
      </c>
      <c r="AO130" s="123">
        <f t="shared" si="13"/>
        <v>4.1790082234578607</v>
      </c>
    </row>
    <row r="131" spans="1:41" ht="14">
      <c r="A131">
        <f t="shared" si="2"/>
        <v>-27</v>
      </c>
      <c r="B131" s="22">
        <v>53</v>
      </c>
      <c r="C131" s="126">
        <f t="shared" si="16"/>
        <v>97.758446585057811</v>
      </c>
      <c r="D131" s="124">
        <f>(($C$39*$C$118*0.72)*D$40)*('Product half-life and C flows'!B32/100)</f>
        <v>16.01924614394829</v>
      </c>
      <c r="E131" s="27"/>
      <c r="F131" s="55">
        <f t="shared" si="14"/>
        <v>0</v>
      </c>
      <c r="G131" s="55">
        <f t="shared" si="14"/>
        <v>2.3461098798359923</v>
      </c>
      <c r="H131" s="124">
        <f>(H$118)*('Product half-life and C flows'!L32/100)</f>
        <v>6.0011453975105411</v>
      </c>
      <c r="I131" s="124">
        <f>(($C$39*$C$118*0.28)*H$41)*('Product half-life and C flows'!N32/100)</f>
        <v>0.66588921247695532</v>
      </c>
      <c r="J131" s="124">
        <f>(($C$39*$C$118*0.28)*H$41)*(+'Product half-life and C flows'!P32/100)</f>
        <v>0.33261199424423349</v>
      </c>
      <c r="K131" s="55">
        <f t="shared" si="15"/>
        <v>4.1790082234578607</v>
      </c>
      <c r="L131" s="27"/>
      <c r="M131" s="80"/>
      <c r="N131" s="80"/>
      <c r="O131" s="82"/>
      <c r="P131" s="81"/>
      <c r="Q131" s="81"/>
      <c r="R131" s="81"/>
      <c r="S131" s="81"/>
      <c r="T131" s="81"/>
      <c r="U131" s="3"/>
      <c r="V131" s="88"/>
      <c r="W131" s="88"/>
      <c r="X131" s="88"/>
      <c r="Y131" s="88"/>
      <c r="Z131" s="88"/>
      <c r="AA131" s="88"/>
      <c r="AB131" s="88"/>
      <c r="AC131" s="88"/>
      <c r="AE131">
        <f t="shared" si="4"/>
        <v>-27</v>
      </c>
      <c r="AG131" s="113">
        <f t="shared" si="5"/>
        <v>97.758446585057811</v>
      </c>
      <c r="AH131" s="123">
        <f t="shared" si="6"/>
        <v>16.01924614394829</v>
      </c>
      <c r="AI131" s="123">
        <f t="shared" si="7"/>
        <v>0</v>
      </c>
      <c r="AJ131" s="123">
        <f t="shared" si="8"/>
        <v>0</v>
      </c>
      <c r="AK131" s="123">
        <f t="shared" si="9"/>
        <v>2.3461098798359923</v>
      </c>
      <c r="AL131" s="123">
        <f t="shared" si="10"/>
        <v>6.0011453975105411</v>
      </c>
      <c r="AM131" s="123">
        <f t="shared" si="11"/>
        <v>0.66588921247695532</v>
      </c>
      <c r="AN131" s="123">
        <f t="shared" si="12"/>
        <v>0.33261199424423349</v>
      </c>
      <c r="AO131" s="123">
        <f t="shared" si="13"/>
        <v>4.1790082234578607</v>
      </c>
    </row>
    <row r="132" spans="1:41" ht="14">
      <c r="A132">
        <f t="shared" si="2"/>
        <v>-26</v>
      </c>
      <c r="B132" s="22">
        <v>54</v>
      </c>
      <c r="C132" s="126">
        <f t="shared" si="16"/>
        <v>101.2594307936659</v>
      </c>
      <c r="D132" s="124">
        <f>(($C$39*$C$118*0.72)*D$40)*('Product half-life and C flows'!B33/100)</f>
        <v>15.473571812428899</v>
      </c>
      <c r="E132" s="27"/>
      <c r="F132" s="55">
        <f t="shared" si="14"/>
        <v>0</v>
      </c>
      <c r="G132" s="55">
        <f t="shared" si="14"/>
        <v>2.3461098798359923</v>
      </c>
      <c r="H132" s="124">
        <f>(H$118)*('Product half-life and C flows'!L33/100)</f>
        <v>5.9094164074331923</v>
      </c>
      <c r="I132" s="124">
        <f>(($C$39*$C$118*0.28)*H$41)*('Product half-life and C flows'!N33/100)</f>
        <v>0.71179957201066868</v>
      </c>
      <c r="J132" s="124">
        <f>(($C$39*$C$118*0.28)*H$41)*(+'Product half-life and C flows'!P33/100)</f>
        <v>0.35554424176357075</v>
      </c>
      <c r="K132" s="55">
        <f t="shared" si="15"/>
        <v>4.1790082234578607</v>
      </c>
      <c r="L132" s="27"/>
      <c r="M132" s="80"/>
      <c r="N132" s="80"/>
      <c r="O132" s="82"/>
      <c r="P132" s="81"/>
      <c r="Q132" s="81"/>
      <c r="R132" s="81"/>
      <c r="S132" s="81"/>
      <c r="T132" s="81"/>
      <c r="U132" s="3"/>
      <c r="V132" s="88"/>
      <c r="W132" s="88"/>
      <c r="X132" s="88"/>
      <c r="Y132" s="88"/>
      <c r="Z132" s="88"/>
      <c r="AA132" s="88"/>
      <c r="AB132" s="88"/>
      <c r="AC132" s="88"/>
      <c r="AE132">
        <f t="shared" si="4"/>
        <v>-26</v>
      </c>
      <c r="AG132" s="113">
        <f t="shared" si="5"/>
        <v>101.2594307936659</v>
      </c>
      <c r="AH132" s="123">
        <f t="shared" si="6"/>
        <v>15.473571812428899</v>
      </c>
      <c r="AI132" s="123">
        <f t="shared" si="7"/>
        <v>0</v>
      </c>
      <c r="AJ132" s="123">
        <f t="shared" si="8"/>
        <v>0</v>
      </c>
      <c r="AK132" s="123">
        <f t="shared" si="9"/>
        <v>2.3461098798359923</v>
      </c>
      <c r="AL132" s="123">
        <f t="shared" si="10"/>
        <v>5.9094164074331923</v>
      </c>
      <c r="AM132" s="123">
        <f t="shared" si="11"/>
        <v>0.71179957201066868</v>
      </c>
      <c r="AN132" s="123">
        <f t="shared" si="12"/>
        <v>0.35554424176357075</v>
      </c>
      <c r="AO132" s="123">
        <f t="shared" si="13"/>
        <v>4.1790082234578607</v>
      </c>
    </row>
    <row r="133" spans="1:41" ht="14">
      <c r="A133">
        <f t="shared" si="2"/>
        <v>-25</v>
      </c>
      <c r="B133" s="22">
        <v>55</v>
      </c>
      <c r="C133" s="126">
        <f t="shared" si="16"/>
        <v>104.76041500227399</v>
      </c>
      <c r="D133" s="124">
        <f>(($C$39*$C$118*0.72)*D$40)*('Product half-life and C flows'!B34/100)</f>
        <v>14.946485151852539</v>
      </c>
      <c r="E133" s="27"/>
      <c r="F133" s="55">
        <f t="shared" si="14"/>
        <v>0</v>
      </c>
      <c r="G133" s="55">
        <f t="shared" si="14"/>
        <v>2.3461098798359923</v>
      </c>
      <c r="H133" s="124">
        <f>(H$118)*('Product half-life and C flows'!L34/100)</f>
        <v>5.8190895176322508</v>
      </c>
      <c r="I133" s="124">
        <f>(($C$39*$C$118*0.28)*H$41)*('Product half-life and C flows'!N34/100)</f>
        <v>0.75700818035604001</v>
      </c>
      <c r="J133" s="124">
        <f>(($C$39*$C$118*0.28)*H$41)*(+'Product half-life and C flows'!P34/100)</f>
        <v>0.37812596421380618</v>
      </c>
      <c r="K133" s="55">
        <f t="shared" si="15"/>
        <v>4.1790082234578607</v>
      </c>
      <c r="L133" s="27"/>
      <c r="M133" s="80"/>
      <c r="N133" s="80"/>
      <c r="O133" s="82"/>
      <c r="P133" s="81"/>
      <c r="Q133" s="81"/>
      <c r="R133" s="81"/>
      <c r="S133" s="81"/>
      <c r="T133" s="81"/>
      <c r="U133" s="3"/>
      <c r="V133" s="88"/>
      <c r="W133" s="88"/>
      <c r="X133" s="88"/>
      <c r="Y133" s="88"/>
      <c r="Z133" s="88"/>
      <c r="AA133" s="88"/>
      <c r="AB133" s="88"/>
      <c r="AC133" s="88"/>
      <c r="AE133">
        <f t="shared" si="4"/>
        <v>-25</v>
      </c>
      <c r="AG133" s="113">
        <f t="shared" si="5"/>
        <v>104.76041500227399</v>
      </c>
      <c r="AH133" s="123">
        <f t="shared" si="6"/>
        <v>14.946485151852539</v>
      </c>
      <c r="AI133" s="123">
        <f t="shared" si="7"/>
        <v>0</v>
      </c>
      <c r="AJ133" s="123">
        <f t="shared" si="8"/>
        <v>0</v>
      </c>
      <c r="AK133" s="123">
        <f t="shared" si="9"/>
        <v>2.3461098798359923</v>
      </c>
      <c r="AL133" s="123">
        <f t="shared" si="10"/>
        <v>5.8190895176322508</v>
      </c>
      <c r="AM133" s="123">
        <f t="shared" si="11"/>
        <v>0.75700818035604001</v>
      </c>
      <c r="AN133" s="123">
        <f t="shared" si="12"/>
        <v>0.37812596421380618</v>
      </c>
      <c r="AO133" s="123">
        <f t="shared" si="13"/>
        <v>4.1790082234578607</v>
      </c>
    </row>
    <row r="134" spans="1:41" ht="14">
      <c r="A134">
        <f t="shared" si="2"/>
        <v>-24</v>
      </c>
      <c r="B134" s="22">
        <v>56</v>
      </c>
      <c r="C134" s="126">
        <f t="shared" si="16"/>
        <v>108.26139921088208</v>
      </c>
      <c r="D134" s="124">
        <f>(($C$39*$C$118*0.72)*D$40)*('Product half-life and C flows'!B35/100)</f>
        <v>14.437352997910155</v>
      </c>
      <c r="E134" s="27"/>
      <c r="F134" s="55">
        <f t="shared" si="14"/>
        <v>0</v>
      </c>
      <c r="G134" s="55">
        <f t="shared" si="14"/>
        <v>2.3461098798359923</v>
      </c>
      <c r="H134" s="124">
        <f>(H$118)*('Product half-life and C flows'!L35/100)</f>
        <v>5.7301432966585804</v>
      </c>
      <c r="I134" s="124">
        <f>(($C$39*$C$118*0.28)*H$41)*('Product half-life and C flows'!N35/100)</f>
        <v>0.80152576395336195</v>
      </c>
      <c r="J134" s="124">
        <f>(($C$39*$C$118*0.28)*H$41)*(+'Product half-life and C flows'!P35/100)</f>
        <v>0.40036251945722373</v>
      </c>
      <c r="K134" s="55">
        <f t="shared" si="15"/>
        <v>4.1790082234578607</v>
      </c>
      <c r="L134" s="27"/>
      <c r="M134" s="80"/>
      <c r="N134" s="80"/>
      <c r="O134" s="82"/>
      <c r="P134" s="81"/>
      <c r="Q134" s="81"/>
      <c r="R134" s="81"/>
      <c r="S134" s="81"/>
      <c r="T134" s="81"/>
      <c r="U134" s="3"/>
      <c r="V134" s="88"/>
      <c r="W134" s="88"/>
      <c r="X134" s="88"/>
      <c r="Y134" s="88"/>
      <c r="Z134" s="88"/>
      <c r="AA134" s="88"/>
      <c r="AB134" s="88"/>
      <c r="AC134" s="88"/>
      <c r="AE134">
        <f t="shared" si="4"/>
        <v>-24</v>
      </c>
      <c r="AG134" s="113">
        <f t="shared" si="5"/>
        <v>108.26139921088208</v>
      </c>
      <c r="AH134" s="123">
        <f t="shared" si="6"/>
        <v>14.437352997910155</v>
      </c>
      <c r="AI134" s="123">
        <f t="shared" si="7"/>
        <v>0</v>
      </c>
      <c r="AJ134" s="123">
        <f t="shared" si="8"/>
        <v>0</v>
      </c>
      <c r="AK134" s="123">
        <f t="shared" si="9"/>
        <v>2.3461098798359923</v>
      </c>
      <c r="AL134" s="123">
        <f t="shared" si="10"/>
        <v>5.7301432966585804</v>
      </c>
      <c r="AM134" s="123">
        <f t="shared" si="11"/>
        <v>0.80152576395336195</v>
      </c>
      <c r="AN134" s="123">
        <f t="shared" si="12"/>
        <v>0.40036251945722373</v>
      </c>
      <c r="AO134" s="123">
        <f t="shared" si="13"/>
        <v>4.1790082234578607</v>
      </c>
    </row>
    <row r="135" spans="1:41" ht="14">
      <c r="A135">
        <f t="shared" si="2"/>
        <v>-23</v>
      </c>
      <c r="B135" s="22">
        <v>57</v>
      </c>
      <c r="C135" s="126">
        <f t="shared" si="16"/>
        <v>111.76238341949016</v>
      </c>
      <c r="D135" s="124">
        <f>(($C$39*$C$118*0.72)*D$40)*('Product half-life and C flows'!B36/100)</f>
        <v>13.945563754193447</v>
      </c>
      <c r="E135" s="27"/>
      <c r="F135" s="55">
        <f t="shared" si="14"/>
        <v>0</v>
      </c>
      <c r="G135" s="55">
        <f t="shared" si="14"/>
        <v>2.3461098798359923</v>
      </c>
      <c r="H135" s="124">
        <f>(H$118)*('Product half-life and C flows'!L36/100)</f>
        <v>5.6425566406480412</v>
      </c>
      <c r="I135" s="124">
        <f>(($C$39*$C$118*0.28)*H$41)*('Product half-life and C flows'!N36/100)</f>
        <v>0.84536288528663683</v>
      </c>
      <c r="J135" s="124">
        <f>(($C$39*$C$118*0.28)*H$41)*(+'Product half-life and C flows'!P36/100)</f>
        <v>0.42225918345985852</v>
      </c>
      <c r="K135" s="55">
        <f t="shared" si="15"/>
        <v>4.1790082234578607</v>
      </c>
      <c r="L135" s="27"/>
      <c r="M135" s="80"/>
      <c r="N135" s="80"/>
      <c r="O135" s="82"/>
      <c r="P135" s="81"/>
      <c r="Q135" s="81"/>
      <c r="R135" s="81"/>
      <c r="S135" s="81"/>
      <c r="T135" s="81"/>
      <c r="U135" s="3"/>
      <c r="V135" s="88"/>
      <c r="W135" s="88"/>
      <c r="X135" s="88"/>
      <c r="Y135" s="88"/>
      <c r="Z135" s="88"/>
      <c r="AA135" s="88"/>
      <c r="AB135" s="88"/>
      <c r="AC135" s="88"/>
      <c r="AE135">
        <f t="shared" si="4"/>
        <v>-23</v>
      </c>
      <c r="AG135" s="113">
        <f t="shared" si="5"/>
        <v>111.76238341949016</v>
      </c>
      <c r="AH135" s="123">
        <f t="shared" si="6"/>
        <v>13.945563754193447</v>
      </c>
      <c r="AI135" s="123">
        <f t="shared" si="7"/>
        <v>0</v>
      </c>
      <c r="AJ135" s="123">
        <f t="shared" si="8"/>
        <v>0</v>
      </c>
      <c r="AK135" s="123">
        <f t="shared" si="9"/>
        <v>2.3461098798359923</v>
      </c>
      <c r="AL135" s="123">
        <f t="shared" si="10"/>
        <v>5.6425566406480412</v>
      </c>
      <c r="AM135" s="123">
        <f t="shared" si="11"/>
        <v>0.84536288528663683</v>
      </c>
      <c r="AN135" s="123">
        <f t="shared" si="12"/>
        <v>0.42225918345985852</v>
      </c>
      <c r="AO135" s="123">
        <f t="shared" si="13"/>
        <v>4.1790082234578607</v>
      </c>
    </row>
    <row r="136" spans="1:41" ht="14">
      <c r="A136">
        <f t="shared" si="2"/>
        <v>-22</v>
      </c>
      <c r="B136" s="22">
        <v>58</v>
      </c>
      <c r="C136" s="126">
        <f t="shared" si="16"/>
        <v>115.26336762809825</v>
      </c>
      <c r="D136" s="124">
        <f>(($C$39*$C$118*0.72)*D$40)*('Product half-life and C flows'!B37/100)</f>
        <v>13.470526657513005</v>
      </c>
      <c r="E136" s="27"/>
      <c r="F136" s="55">
        <f t="shared" ref="F136:G151" si="17">F135</f>
        <v>0</v>
      </c>
      <c r="G136" s="55">
        <f t="shared" si="17"/>
        <v>2.3461098798359923</v>
      </c>
      <c r="H136" s="124">
        <f>(H$118)*('Product half-life and C flows'!L37/100)</f>
        <v>5.5563087683142705</v>
      </c>
      <c r="I136" s="124">
        <f>(($C$39*$C$118*0.28)*H$41)*('Product half-life and C flows'!N37/100)</f>
        <v>0.88852994538968899</v>
      </c>
      <c r="J136" s="124">
        <f>(($C$39*$C$118*0.28)*H$41)*(+'Product half-life and C flows'!P37/100)</f>
        <v>0.44382115154330121</v>
      </c>
      <c r="K136" s="55">
        <f t="shared" si="15"/>
        <v>4.1790082234578607</v>
      </c>
      <c r="L136" s="27"/>
      <c r="M136" s="80"/>
      <c r="N136" s="80"/>
      <c r="O136" s="82"/>
      <c r="P136" s="81"/>
      <c r="Q136" s="81"/>
      <c r="R136" s="81"/>
      <c r="S136" s="81"/>
      <c r="T136" s="81"/>
      <c r="U136" s="3"/>
      <c r="V136" s="88"/>
      <c r="W136" s="88"/>
      <c r="X136" s="88"/>
      <c r="Y136" s="88"/>
      <c r="Z136" s="88"/>
      <c r="AA136" s="88"/>
      <c r="AB136" s="88"/>
      <c r="AC136" s="88"/>
      <c r="AE136">
        <f t="shared" si="4"/>
        <v>-22</v>
      </c>
      <c r="AG136" s="113">
        <f t="shared" si="5"/>
        <v>115.26336762809825</v>
      </c>
      <c r="AH136" s="123">
        <f t="shared" si="6"/>
        <v>13.470526657513005</v>
      </c>
      <c r="AI136" s="123">
        <f t="shared" si="7"/>
        <v>0</v>
      </c>
      <c r="AJ136" s="123">
        <f t="shared" si="8"/>
        <v>0</v>
      </c>
      <c r="AK136" s="123">
        <f t="shared" si="9"/>
        <v>2.3461098798359923</v>
      </c>
      <c r="AL136" s="123">
        <f t="shared" si="10"/>
        <v>5.5563087683142705</v>
      </c>
      <c r="AM136" s="123">
        <f t="shared" si="11"/>
        <v>0.88852994538968899</v>
      </c>
      <c r="AN136" s="123">
        <f t="shared" si="12"/>
        <v>0.44382115154330121</v>
      </c>
      <c r="AO136" s="123">
        <f t="shared" si="13"/>
        <v>4.1790082234578607</v>
      </c>
    </row>
    <row r="137" spans="1:41" ht="14">
      <c r="A137">
        <f t="shared" si="2"/>
        <v>-21</v>
      </c>
      <c r="B137" s="22">
        <v>59</v>
      </c>
      <c r="C137" s="126">
        <f t="shared" si="16"/>
        <v>118.76435183670634</v>
      </c>
      <c r="D137" s="124">
        <f>(($C$39*$C$118*0.72)*D$40)*('Product half-life and C flows'!B38/100)</f>
        <v>13.011671068242384</v>
      </c>
      <c r="E137" s="27"/>
      <c r="F137" s="55">
        <f t="shared" si="17"/>
        <v>0</v>
      </c>
      <c r="G137" s="55">
        <f t="shared" si="17"/>
        <v>2.3461098798359923</v>
      </c>
      <c r="H137" s="124">
        <f>(H$118)*('Product half-life and C flows'!L38/100)</f>
        <v>5.4713792160180006</v>
      </c>
      <c r="I137" s="124">
        <f>(($C$39*$C$118*0.28)*H$41)*('Product half-life and C flows'!N38/100)</f>
        <v>0.93103718631397248</v>
      </c>
      <c r="J137" s="124">
        <f>(($C$39*$C$118*0.28)*H$41)*(+'Product half-life and C flows'!P38/100)</f>
        <v>0.46505353961736884</v>
      </c>
      <c r="K137" s="55">
        <f t="shared" si="15"/>
        <v>4.1790082234578607</v>
      </c>
      <c r="L137" s="27"/>
      <c r="M137" s="80"/>
      <c r="N137" s="80"/>
      <c r="O137" s="82"/>
      <c r="P137" s="81"/>
      <c r="Q137" s="81"/>
      <c r="R137" s="81"/>
      <c r="S137" s="81"/>
      <c r="T137" s="81"/>
      <c r="U137" s="3"/>
      <c r="V137" s="88"/>
      <c r="W137" s="88"/>
      <c r="X137" s="88"/>
      <c r="Y137" s="88"/>
      <c r="Z137" s="88"/>
      <c r="AA137" s="88"/>
      <c r="AB137" s="88"/>
      <c r="AC137" s="88"/>
      <c r="AE137">
        <f t="shared" si="4"/>
        <v>-21</v>
      </c>
      <c r="AG137" s="113">
        <f t="shared" si="5"/>
        <v>118.76435183670634</v>
      </c>
      <c r="AH137" s="123">
        <f t="shared" si="6"/>
        <v>13.011671068242384</v>
      </c>
      <c r="AI137" s="123">
        <f t="shared" si="7"/>
        <v>0</v>
      </c>
      <c r="AJ137" s="123">
        <f t="shared" si="8"/>
        <v>0</v>
      </c>
      <c r="AK137" s="123">
        <f t="shared" si="9"/>
        <v>2.3461098798359923</v>
      </c>
      <c r="AL137" s="123">
        <f t="shared" si="10"/>
        <v>5.4713792160180006</v>
      </c>
      <c r="AM137" s="123">
        <f t="shared" si="11"/>
        <v>0.93103718631397248</v>
      </c>
      <c r="AN137" s="123">
        <f t="shared" si="12"/>
        <v>0.46505353961736884</v>
      </c>
      <c r="AO137" s="123">
        <f t="shared" si="13"/>
        <v>4.1790082234578607</v>
      </c>
    </row>
    <row r="138" spans="1:41" ht="14">
      <c r="A138">
        <f t="shared" si="2"/>
        <v>-20</v>
      </c>
      <c r="B138" s="22">
        <v>60</v>
      </c>
      <c r="C138" s="126">
        <f t="shared" si="16"/>
        <v>122.26533604531443</v>
      </c>
      <c r="D138" s="124">
        <f>(($C$39*$C$118*0.72)*D$40)*('Product half-life and C flows'!B39/100)</f>
        <v>12.568445784835671</v>
      </c>
      <c r="E138" s="27"/>
      <c r="F138" s="55">
        <f t="shared" si="17"/>
        <v>0</v>
      </c>
      <c r="G138" s="55">
        <f t="shared" si="17"/>
        <v>2.3461098798359923</v>
      </c>
      <c r="H138" s="124">
        <f>(H$118)*('Product half-life and C flows'!L39/100)</f>
        <v>5.3877478329117467</v>
      </c>
      <c r="I138" s="124">
        <f>(($C$39*$C$118*0.28)*H$41)*('Product half-life and C flows'!N39/100)</f>
        <v>0.9728946935586521</v>
      </c>
      <c r="J138" s="124">
        <f>(($C$39*$C$118*0.28)*H$41)*(+'Product half-life and C flows'!P39/100)</f>
        <v>0.48596138539393213</v>
      </c>
      <c r="K138" s="55">
        <f t="shared" si="15"/>
        <v>4.1790082234578607</v>
      </c>
      <c r="L138" s="27"/>
      <c r="M138" s="80"/>
      <c r="N138" s="80"/>
      <c r="O138" s="82"/>
      <c r="P138" s="81"/>
      <c r="Q138" s="81"/>
      <c r="R138" s="81"/>
      <c r="S138" s="81"/>
      <c r="T138" s="81"/>
      <c r="U138" s="3"/>
      <c r="V138" s="88"/>
      <c r="W138" s="88"/>
      <c r="X138" s="88"/>
      <c r="Y138" s="88"/>
      <c r="Z138" s="88"/>
      <c r="AA138" s="88"/>
      <c r="AB138" s="88"/>
      <c r="AC138" s="88"/>
      <c r="AE138">
        <f t="shared" si="4"/>
        <v>-20</v>
      </c>
      <c r="AG138" s="113">
        <f t="shared" si="5"/>
        <v>122.26533604531443</v>
      </c>
      <c r="AH138" s="123">
        <f t="shared" si="6"/>
        <v>12.568445784835671</v>
      </c>
      <c r="AI138" s="123">
        <f t="shared" si="7"/>
        <v>0</v>
      </c>
      <c r="AJ138" s="123">
        <f t="shared" si="8"/>
        <v>0</v>
      </c>
      <c r="AK138" s="123">
        <f t="shared" si="9"/>
        <v>2.3461098798359923</v>
      </c>
      <c r="AL138" s="123">
        <f t="shared" si="10"/>
        <v>5.3877478329117467</v>
      </c>
      <c r="AM138" s="123">
        <f t="shared" si="11"/>
        <v>0.9728946935586521</v>
      </c>
      <c r="AN138" s="123">
        <f t="shared" si="12"/>
        <v>0.48596138539393213</v>
      </c>
      <c r="AO138" s="123">
        <f t="shared" si="13"/>
        <v>4.1790082234578607</v>
      </c>
    </row>
    <row r="139" spans="1:41" ht="14">
      <c r="A139">
        <f t="shared" si="2"/>
        <v>-19</v>
      </c>
      <c r="B139" s="22">
        <v>61</v>
      </c>
      <c r="C139" s="126">
        <f t="shared" si="16"/>
        <v>125.76632025392252</v>
      </c>
      <c r="D139" s="124">
        <f>(($C$39*$C$118*0.72)*D$40)*('Product half-life and C flows'!B40/100)</f>
        <v>12.140318381695117</v>
      </c>
      <c r="E139" s="27"/>
      <c r="F139" s="55">
        <f t="shared" si="17"/>
        <v>0</v>
      </c>
      <c r="G139" s="55">
        <f t="shared" si="17"/>
        <v>2.3461098798359923</v>
      </c>
      <c r="H139" s="124">
        <f>(H$118)*('Product half-life and C flows'!L40/100)</f>
        <v>5.3053947761587077</v>
      </c>
      <c r="I139" s="124">
        <f>(($C$39*$C$118*0.28)*H$41)*('Product half-life and C flows'!N40/100)</f>
        <v>1.0141123984635481</v>
      </c>
      <c r="J139" s="124">
        <f>(($C$39*$C$118*0.28)*H$41)*(+'Product half-life and C flows'!P40/100)</f>
        <v>0.50654964958219173</v>
      </c>
      <c r="K139" s="55">
        <f t="shared" si="15"/>
        <v>4.1790082234578607</v>
      </c>
      <c r="L139" s="27"/>
      <c r="M139" s="80"/>
      <c r="N139" s="80"/>
      <c r="O139" s="82"/>
      <c r="P139" s="81"/>
      <c r="Q139" s="81"/>
      <c r="R139" s="81"/>
      <c r="S139" s="81"/>
      <c r="T139" s="81"/>
      <c r="U139" s="3"/>
      <c r="V139" s="88"/>
      <c r="W139" s="88"/>
      <c r="X139" s="88"/>
      <c r="Y139" s="88"/>
      <c r="Z139" s="88"/>
      <c r="AA139" s="88"/>
      <c r="AB139" s="88"/>
      <c r="AC139" s="88"/>
      <c r="AE139">
        <f t="shared" si="4"/>
        <v>-19</v>
      </c>
      <c r="AG139" s="113">
        <f t="shared" si="5"/>
        <v>125.76632025392252</v>
      </c>
      <c r="AH139" s="123">
        <f t="shared" si="6"/>
        <v>12.140318381695117</v>
      </c>
      <c r="AI139" s="123">
        <f t="shared" si="7"/>
        <v>0</v>
      </c>
      <c r="AJ139" s="123">
        <f t="shared" si="8"/>
        <v>0</v>
      </c>
      <c r="AK139" s="123">
        <f t="shared" si="9"/>
        <v>2.3461098798359923</v>
      </c>
      <c r="AL139" s="123">
        <f t="shared" si="10"/>
        <v>5.3053947761587077</v>
      </c>
      <c r="AM139" s="123">
        <f t="shared" si="11"/>
        <v>1.0141123984635481</v>
      </c>
      <c r="AN139" s="123">
        <f t="shared" si="12"/>
        <v>0.50654964958219173</v>
      </c>
      <c r="AO139" s="123">
        <f t="shared" si="13"/>
        <v>4.1790082234578607</v>
      </c>
    </row>
    <row r="140" spans="1:41" ht="14">
      <c r="A140">
        <f t="shared" si="2"/>
        <v>-18</v>
      </c>
      <c r="B140" s="22">
        <v>62</v>
      </c>
      <c r="C140" s="126">
        <f t="shared" si="16"/>
        <v>129.2673044625306</v>
      </c>
      <c r="D140" s="124">
        <f>(($C$39*$C$118*0.72)*D$40)*('Product half-life and C flows'!B41/100)</f>
        <v>11.726774569593402</v>
      </c>
      <c r="E140" s="27"/>
      <c r="F140" s="55">
        <f t="shared" si="17"/>
        <v>0</v>
      </c>
      <c r="G140" s="55">
        <f t="shared" si="17"/>
        <v>2.3461098798359923</v>
      </c>
      <c r="H140" s="124">
        <f>(H$118)*('Product half-life and C flows'!L41/100)</f>
        <v>5.2243005062247461</v>
      </c>
      <c r="I140" s="124">
        <f>(($C$39*$C$118*0.28)*H$41)*('Product half-life and C flows'!N41/100)</f>
        <v>1.0547000805654965</v>
      </c>
      <c r="J140" s="124">
        <f>(($C$39*$C$118*0.28)*H$41)*(+'Product half-life and C flows'!P41/100)</f>
        <v>0.52682321706568258</v>
      </c>
      <c r="K140" s="55">
        <f t="shared" si="15"/>
        <v>4.1790082234578607</v>
      </c>
      <c r="L140" s="27"/>
      <c r="M140" s="80"/>
      <c r="N140" s="80"/>
      <c r="O140" s="82"/>
      <c r="P140" s="81"/>
      <c r="Q140" s="81"/>
      <c r="R140" s="81"/>
      <c r="S140" s="81"/>
      <c r="T140" s="81"/>
      <c r="U140" s="3"/>
      <c r="V140" s="88"/>
      <c r="W140" s="88"/>
      <c r="X140" s="88"/>
      <c r="Y140" s="88"/>
      <c r="Z140" s="88"/>
      <c r="AA140" s="88"/>
      <c r="AB140" s="88"/>
      <c r="AC140" s="88"/>
      <c r="AE140">
        <f t="shared" si="4"/>
        <v>-18</v>
      </c>
      <c r="AG140" s="113">
        <f t="shared" si="5"/>
        <v>129.2673044625306</v>
      </c>
      <c r="AH140" s="123">
        <f t="shared" si="6"/>
        <v>11.726774569593402</v>
      </c>
      <c r="AI140" s="123">
        <f t="shared" si="7"/>
        <v>0</v>
      </c>
      <c r="AJ140" s="123">
        <f t="shared" si="8"/>
        <v>0</v>
      </c>
      <c r="AK140" s="123">
        <f t="shared" si="9"/>
        <v>2.3461098798359923</v>
      </c>
      <c r="AL140" s="123">
        <f t="shared" si="10"/>
        <v>5.2243005062247461</v>
      </c>
      <c r="AM140" s="123">
        <f t="shared" si="11"/>
        <v>1.0547000805654965</v>
      </c>
      <c r="AN140" s="123">
        <f t="shared" si="12"/>
        <v>0.52682321706568258</v>
      </c>
      <c r="AO140" s="123">
        <f t="shared" si="13"/>
        <v>4.1790082234578607</v>
      </c>
    </row>
    <row r="141" spans="1:41" ht="14">
      <c r="A141">
        <f t="shared" si="2"/>
        <v>-17</v>
      </c>
      <c r="B141" s="22">
        <v>63</v>
      </c>
      <c r="C141" s="126">
        <f t="shared" si="16"/>
        <v>132.76828867113869</v>
      </c>
      <c r="D141" s="124">
        <f>(($C$39*$C$118*0.72)*D$40)*('Product half-life and C flows'!B42/100)</f>
        <v>11.327317577882289</v>
      </c>
      <c r="E141" s="27"/>
      <c r="F141" s="55">
        <f t="shared" si="17"/>
        <v>0</v>
      </c>
      <c r="G141" s="55">
        <f t="shared" si="17"/>
        <v>2.3461098798359923</v>
      </c>
      <c r="H141" s="124">
        <f>(H$118)*('Product half-life and C flows'!L42/100)</f>
        <v>5.1444457822423235</v>
      </c>
      <c r="I141" s="124">
        <f>(($C$39*$C$118*0.28)*H$41)*('Product half-life and C flows'!N42/100)</f>
        <v>1.0946673699186986</v>
      </c>
      <c r="J141" s="124">
        <f>(($C$39*$C$118*0.28)*H$41)*(+'Product half-life and C flows'!P42/100)</f>
        <v>0.54678689806128788</v>
      </c>
      <c r="K141" s="55">
        <f t="shared" si="15"/>
        <v>4.1790082234578607</v>
      </c>
      <c r="L141" s="27"/>
      <c r="M141" s="80"/>
      <c r="N141" s="80"/>
      <c r="O141" s="82"/>
      <c r="P141" s="81"/>
      <c r="Q141" s="81"/>
      <c r="R141" s="81"/>
      <c r="S141" s="81"/>
      <c r="T141" s="81"/>
      <c r="U141" s="3"/>
      <c r="V141" s="88"/>
      <c r="W141" s="88"/>
      <c r="X141" s="88"/>
      <c r="Y141" s="88"/>
      <c r="Z141" s="88"/>
      <c r="AA141" s="88"/>
      <c r="AB141" s="88"/>
      <c r="AC141" s="88"/>
      <c r="AE141">
        <f t="shared" si="4"/>
        <v>-17</v>
      </c>
      <c r="AG141" s="113">
        <f t="shared" si="5"/>
        <v>132.76828867113869</v>
      </c>
      <c r="AH141" s="123">
        <f t="shared" si="6"/>
        <v>11.327317577882289</v>
      </c>
      <c r="AI141" s="123">
        <f t="shared" si="7"/>
        <v>0</v>
      </c>
      <c r="AJ141" s="123">
        <f t="shared" si="8"/>
        <v>0</v>
      </c>
      <c r="AK141" s="123">
        <f t="shared" si="9"/>
        <v>2.3461098798359923</v>
      </c>
      <c r="AL141" s="123">
        <f t="shared" si="10"/>
        <v>5.1444457822423235</v>
      </c>
      <c r="AM141" s="123">
        <f t="shared" si="11"/>
        <v>1.0946673699186986</v>
      </c>
      <c r="AN141" s="123">
        <f t="shared" si="12"/>
        <v>0.54678689806128788</v>
      </c>
      <c r="AO141" s="123">
        <f t="shared" si="13"/>
        <v>4.1790082234578607</v>
      </c>
    </row>
    <row r="142" spans="1:41" ht="14">
      <c r="A142">
        <f t="shared" ref="A142:A156" si="18">A143-1</f>
        <v>-16</v>
      </c>
      <c r="B142" s="22">
        <v>64</v>
      </c>
      <c r="C142" s="126">
        <f t="shared" si="16"/>
        <v>136.26927287974678</v>
      </c>
      <c r="D142" s="124">
        <f>(($C$39*$C$118*0.72)*D$40)*('Product half-life and C flows'!B43/100)</f>
        <v>10.94146755774549</v>
      </c>
      <c r="E142" s="27"/>
      <c r="F142" s="55">
        <f t="shared" si="17"/>
        <v>0</v>
      </c>
      <c r="G142" s="55">
        <f t="shared" si="17"/>
        <v>2.3461098798359923</v>
      </c>
      <c r="H142" s="124">
        <f>(H$118)*('Product half-life and C flows'!L43/100)</f>
        <v>5.0658116574453258</v>
      </c>
      <c r="I142" s="124">
        <f>(($C$39*$C$118*0.28)*H$41)*('Product half-life and C flows'!N43/100)</f>
        <v>1.1340237493795959</v>
      </c>
      <c r="J142" s="124">
        <f>(($C$39*$C$118*0.28)*H$41)*(+'Product half-life and C flows'!P43/100)</f>
        <v>0.56644542926053743</v>
      </c>
      <c r="K142" s="55">
        <f t="shared" si="15"/>
        <v>4.1790082234578607</v>
      </c>
      <c r="L142" s="27"/>
      <c r="M142" s="80"/>
      <c r="N142" s="80"/>
      <c r="O142" s="82"/>
      <c r="P142" s="81"/>
      <c r="Q142" s="81"/>
      <c r="R142" s="81"/>
      <c r="S142" s="81"/>
      <c r="T142" s="81"/>
      <c r="U142" s="3"/>
      <c r="V142" s="88"/>
      <c r="W142" s="88"/>
      <c r="X142" s="88"/>
      <c r="Y142" s="88"/>
      <c r="Z142" s="88"/>
      <c r="AA142" s="88"/>
      <c r="AB142" s="88"/>
      <c r="AC142" s="88"/>
      <c r="AE142">
        <f t="shared" ref="AE142:AE205" si="19">A142</f>
        <v>-16</v>
      </c>
      <c r="AG142" s="113">
        <f t="shared" ref="AG142:AG205" si="20">C142</f>
        <v>136.26927287974678</v>
      </c>
      <c r="AH142" s="123">
        <f t="shared" si="6"/>
        <v>10.94146755774549</v>
      </c>
      <c r="AI142" s="123">
        <f t="shared" si="7"/>
        <v>0</v>
      </c>
      <c r="AJ142" s="123">
        <f t="shared" si="8"/>
        <v>0</v>
      </c>
      <c r="AK142" s="123">
        <f t="shared" si="9"/>
        <v>2.3461098798359923</v>
      </c>
      <c r="AL142" s="123">
        <f t="shared" si="10"/>
        <v>5.0658116574453258</v>
      </c>
      <c r="AM142" s="123">
        <f t="shared" si="11"/>
        <v>1.1340237493795959</v>
      </c>
      <c r="AN142" s="123">
        <f t="shared" si="12"/>
        <v>0.56644542926053743</v>
      </c>
      <c r="AO142" s="123">
        <f t="shared" si="13"/>
        <v>4.1790082234578607</v>
      </c>
    </row>
    <row r="143" spans="1:41" ht="14">
      <c r="A143">
        <f t="shared" si="18"/>
        <v>-15</v>
      </c>
      <c r="B143" s="22">
        <v>65</v>
      </c>
      <c r="C143" s="126">
        <f t="shared" si="16"/>
        <v>139.77025708835487</v>
      </c>
      <c r="D143" s="124">
        <f>(($C$39*$C$118*0.72)*D$40)*('Product half-life and C flows'!B44/100)</f>
        <v>10.568761005778974</v>
      </c>
      <c r="E143" s="27"/>
      <c r="F143" s="55">
        <f t="shared" si="17"/>
        <v>0</v>
      </c>
      <c r="G143" s="55">
        <f t="shared" si="17"/>
        <v>2.3461098798359923</v>
      </c>
      <c r="H143" s="124">
        <f>(H$118)*('Product half-life and C flows'!L44/100)</f>
        <v>4.9883794746736365</v>
      </c>
      <c r="I143" s="124">
        <f>(($C$39*$C$118*0.28)*H$41)*('Product half-life and C flows'!N44/100)</f>
        <v>1.1727785568568267</v>
      </c>
      <c r="J143" s="124">
        <f>(($C$39*$C$118*0.28)*H$41)*(+'Product half-life and C flows'!P44/100)</f>
        <v>0.58580347495345986</v>
      </c>
      <c r="K143" s="55">
        <f t="shared" si="15"/>
        <v>4.1790082234578607</v>
      </c>
      <c r="L143" s="27"/>
      <c r="M143" s="80"/>
      <c r="N143" s="80"/>
      <c r="O143" s="82"/>
      <c r="P143" s="81"/>
      <c r="Q143" s="81"/>
      <c r="R143" s="81"/>
      <c r="S143" s="81"/>
      <c r="T143" s="81"/>
      <c r="U143" s="3"/>
      <c r="V143" s="88"/>
      <c r="W143" s="88"/>
      <c r="X143" s="88"/>
      <c r="Y143" s="88"/>
      <c r="Z143" s="88"/>
      <c r="AA143" s="88"/>
      <c r="AB143" s="88"/>
      <c r="AC143" s="88"/>
      <c r="AE143">
        <f t="shared" si="19"/>
        <v>-15</v>
      </c>
      <c r="AG143" s="113">
        <f t="shared" si="20"/>
        <v>139.77025708835487</v>
      </c>
      <c r="AH143" s="123">
        <f t="shared" si="6"/>
        <v>10.568761005778974</v>
      </c>
      <c r="AI143" s="123">
        <f t="shared" si="7"/>
        <v>0</v>
      </c>
      <c r="AJ143" s="123">
        <f t="shared" si="8"/>
        <v>0</v>
      </c>
      <c r="AK143" s="123">
        <f t="shared" si="9"/>
        <v>2.3461098798359923</v>
      </c>
      <c r="AL143" s="123">
        <f t="shared" si="10"/>
        <v>4.9883794746736365</v>
      </c>
      <c r="AM143" s="123">
        <f t="shared" si="11"/>
        <v>1.1727785568568267</v>
      </c>
      <c r="AN143" s="123">
        <f t="shared" si="12"/>
        <v>0.58580347495345986</v>
      </c>
      <c r="AO143" s="123">
        <f t="shared" si="13"/>
        <v>4.1790082234578607</v>
      </c>
    </row>
    <row r="144" spans="1:41" ht="14">
      <c r="A144">
        <f t="shared" si="18"/>
        <v>-14</v>
      </c>
      <c r="B144" s="22">
        <v>66</v>
      </c>
      <c r="C144" s="126">
        <f t="shared" si="16"/>
        <v>143.27124129696296</v>
      </c>
      <c r="D144" s="124">
        <f>(($C$39*$C$118*0.72)*D$40)*('Product half-life and C flows'!B45/100)</f>
        <v>10.208750207206201</v>
      </c>
      <c r="E144" s="27"/>
      <c r="F144" s="55">
        <f t="shared" si="17"/>
        <v>0</v>
      </c>
      <c r="G144" s="55">
        <f t="shared" si="17"/>
        <v>2.3461098798359923</v>
      </c>
      <c r="H144" s="124">
        <f>(H$118)*('Product half-life and C flows'!L45/100)</f>
        <v>4.912130861946439</v>
      </c>
      <c r="I144" s="124">
        <f>(($C$39*$C$118*0.28)*H$41)*('Product half-life and C flows'!N45/100)</f>
        <v>1.2109409875267891</v>
      </c>
      <c r="J144" s="124">
        <f>(($C$39*$C$118*0.28)*H$41)*(+'Product half-life and C flows'!P45/100)</f>
        <v>0.60486562813525924</v>
      </c>
      <c r="K144" s="55">
        <f t="shared" si="15"/>
        <v>4.1790082234578607</v>
      </c>
      <c r="L144" s="27"/>
      <c r="M144" s="80"/>
      <c r="N144" s="80"/>
      <c r="O144" s="82"/>
      <c r="P144" s="81"/>
      <c r="Q144" s="81"/>
      <c r="R144" s="81"/>
      <c r="S144" s="81"/>
      <c r="T144" s="81"/>
      <c r="U144" s="3"/>
      <c r="V144" s="88"/>
      <c r="W144" s="88"/>
      <c r="X144" s="88"/>
      <c r="Y144" s="88"/>
      <c r="Z144" s="88"/>
      <c r="AA144" s="88"/>
      <c r="AB144" s="88"/>
      <c r="AC144" s="88"/>
      <c r="AE144">
        <f t="shared" si="19"/>
        <v>-14</v>
      </c>
      <c r="AG144" s="113">
        <f t="shared" si="20"/>
        <v>143.27124129696296</v>
      </c>
      <c r="AH144" s="123">
        <f t="shared" si="6"/>
        <v>10.208750207206201</v>
      </c>
      <c r="AI144" s="123">
        <f t="shared" si="7"/>
        <v>0</v>
      </c>
      <c r="AJ144" s="123">
        <f t="shared" si="8"/>
        <v>0</v>
      </c>
      <c r="AK144" s="123">
        <f t="shared" si="9"/>
        <v>2.3461098798359923</v>
      </c>
      <c r="AL144" s="123">
        <f t="shared" si="10"/>
        <v>4.912130861946439</v>
      </c>
      <c r="AM144" s="123">
        <f t="shared" si="11"/>
        <v>1.2109409875267891</v>
      </c>
      <c r="AN144" s="123">
        <f t="shared" si="12"/>
        <v>0.60486562813525924</v>
      </c>
      <c r="AO144" s="123">
        <f t="shared" si="13"/>
        <v>4.1790082234578607</v>
      </c>
    </row>
    <row r="145" spans="1:42" ht="14">
      <c r="A145">
        <f t="shared" si="18"/>
        <v>-13</v>
      </c>
      <c r="B145" s="22">
        <v>67</v>
      </c>
      <c r="C145" s="126">
        <f t="shared" si="16"/>
        <v>146.77222550557104</v>
      </c>
      <c r="D145" s="124">
        <f>(($C$39*$C$118*0.72)*D$40)*('Product half-life and C flows'!B46/100)</f>
        <v>9.8610026980595151</v>
      </c>
      <c r="E145" s="27"/>
      <c r="F145" s="55">
        <f t="shared" si="17"/>
        <v>0</v>
      </c>
      <c r="G145" s="55">
        <f t="shared" si="17"/>
        <v>2.3461098798359923</v>
      </c>
      <c r="H145" s="124">
        <f>(H$118)*('Product half-life and C flows'!L46/100)</f>
        <v>4.8370477281031814</v>
      </c>
      <c r="I145" s="124">
        <f>(($C$39*$C$118*0.28)*H$41)*('Product half-life and C flows'!N46/100)</f>
        <v>1.2485200960153398</v>
      </c>
      <c r="J145" s="124">
        <f>(($C$39*$C$118*0.28)*H$41)*(+'Product half-life and C flows'!P46/100)</f>
        <v>0.62363641159607375</v>
      </c>
      <c r="K145" s="55">
        <f t="shared" si="15"/>
        <v>4.1790082234578607</v>
      </c>
      <c r="L145" s="27"/>
      <c r="M145" s="80"/>
      <c r="N145" s="80"/>
      <c r="O145" s="82"/>
      <c r="P145" s="81"/>
      <c r="Q145" s="81"/>
      <c r="R145" s="81"/>
      <c r="S145" s="81"/>
      <c r="T145" s="81"/>
      <c r="U145" s="3"/>
      <c r="V145" s="88"/>
      <c r="W145" s="88"/>
      <c r="X145" s="88"/>
      <c r="Y145" s="88"/>
      <c r="Z145" s="88"/>
      <c r="AA145" s="88"/>
      <c r="AB145" s="88"/>
      <c r="AC145" s="88"/>
      <c r="AE145">
        <f t="shared" si="19"/>
        <v>-13</v>
      </c>
      <c r="AG145" s="113">
        <f t="shared" si="20"/>
        <v>146.77222550557104</v>
      </c>
      <c r="AH145" s="123">
        <f t="shared" si="6"/>
        <v>9.8610026980595151</v>
      </c>
      <c r="AI145" s="123">
        <f t="shared" si="7"/>
        <v>0</v>
      </c>
      <c r="AJ145" s="123">
        <f t="shared" si="8"/>
        <v>0</v>
      </c>
      <c r="AK145" s="123">
        <f t="shared" si="9"/>
        <v>2.3461098798359923</v>
      </c>
      <c r="AL145" s="123">
        <f t="shared" si="10"/>
        <v>4.8370477281031814</v>
      </c>
      <c r="AM145" s="123">
        <f t="shared" si="11"/>
        <v>1.2485200960153398</v>
      </c>
      <c r="AN145" s="123">
        <f t="shared" si="12"/>
        <v>0.62363641159607375</v>
      </c>
      <c r="AO145" s="123">
        <f t="shared" si="13"/>
        <v>4.1790082234578607</v>
      </c>
    </row>
    <row r="146" spans="1:42" ht="14">
      <c r="A146">
        <f t="shared" si="18"/>
        <v>-12</v>
      </c>
      <c r="B146" s="22">
        <v>68</v>
      </c>
      <c r="C146" s="126">
        <f t="shared" si="16"/>
        <v>150.27320971417913</v>
      </c>
      <c r="D146" s="124">
        <f>(($C$39*$C$118*0.72)*D$40)*('Product half-life and C flows'!B47/100)</f>
        <v>9.5251007456816055</v>
      </c>
      <c r="E146" s="27"/>
      <c r="F146" s="55">
        <f t="shared" si="17"/>
        <v>0</v>
      </c>
      <c r="G146" s="55">
        <f t="shared" si="17"/>
        <v>2.3461098798359923</v>
      </c>
      <c r="H146" s="124">
        <f>(H$118)*('Product half-life and C flows'!L47/100)</f>
        <v>4.7631122585111765</v>
      </c>
      <c r="I146" s="124">
        <f>(($C$39*$C$118*0.28)*H$41)*('Product half-life and C flows'!N47/100)</f>
        <v>1.2855247985461375</v>
      </c>
      <c r="J146" s="124">
        <f>(($C$39*$C$118*0.28)*H$41)*(+'Product half-life and C flows'!P47/100)</f>
        <v>0.64212027899407464</v>
      </c>
      <c r="K146" s="55">
        <f t="shared" si="15"/>
        <v>4.1790082234578607</v>
      </c>
      <c r="L146" s="27"/>
      <c r="M146" s="80"/>
      <c r="N146" s="80"/>
      <c r="O146" s="82"/>
      <c r="P146" s="81"/>
      <c r="Q146" s="81"/>
      <c r="R146" s="81"/>
      <c r="S146" s="81"/>
      <c r="T146" s="81"/>
      <c r="U146" s="3"/>
      <c r="V146" s="88"/>
      <c r="W146" s="88"/>
      <c r="X146" s="88"/>
      <c r="Y146" s="88"/>
      <c r="Z146" s="88"/>
      <c r="AA146" s="88"/>
      <c r="AB146" s="88"/>
      <c r="AC146" s="88"/>
      <c r="AE146">
        <f t="shared" si="19"/>
        <v>-12</v>
      </c>
      <c r="AG146" s="113">
        <f t="shared" si="20"/>
        <v>150.27320971417913</v>
      </c>
      <c r="AH146" s="123">
        <f t="shared" si="6"/>
        <v>9.5251007456816055</v>
      </c>
      <c r="AI146" s="123">
        <f t="shared" si="7"/>
        <v>0</v>
      </c>
      <c r="AJ146" s="123">
        <f t="shared" si="8"/>
        <v>0</v>
      </c>
      <c r="AK146" s="123">
        <f t="shared" si="9"/>
        <v>2.3461098798359923</v>
      </c>
      <c r="AL146" s="123">
        <f t="shared" si="10"/>
        <v>4.7631122585111765</v>
      </c>
      <c r="AM146" s="123">
        <f t="shared" si="11"/>
        <v>1.2855247985461375</v>
      </c>
      <c r="AN146" s="123">
        <f t="shared" si="12"/>
        <v>0.64212027899407464</v>
      </c>
      <c r="AO146" s="123">
        <f t="shared" si="13"/>
        <v>4.1790082234578607</v>
      </c>
    </row>
    <row r="147" spans="1:42" ht="14">
      <c r="A147">
        <f t="shared" si="18"/>
        <v>-11</v>
      </c>
      <c r="B147" s="22">
        <v>69</v>
      </c>
      <c r="C147" s="126">
        <f t="shared" si="16"/>
        <v>153.77419392278722</v>
      </c>
      <c r="D147" s="124">
        <f>(($C$39*$C$118*0.72)*D$40)*('Product half-life and C flows'!B48/100)</f>
        <v>9.200640846923001</v>
      </c>
      <c r="E147" s="27"/>
      <c r="F147" s="55">
        <f t="shared" si="17"/>
        <v>0</v>
      </c>
      <c r="G147" s="55">
        <f t="shared" si="17"/>
        <v>2.3461098798359923</v>
      </c>
      <c r="H147" s="124">
        <f>(H$118)*('Product half-life and C flows'!L48/100)</f>
        <v>4.6903069108387934</v>
      </c>
      <c r="I147" s="124">
        <f>(($C$39*$C$118*0.28)*H$41)*('Product half-life and C flows'!N48/100)</f>
        <v>1.3219638750561655</v>
      </c>
      <c r="J147" s="124">
        <f>(($C$39*$C$118*0.28)*H$41)*(+'Product half-life and C flows'!P48/100)</f>
        <v>0.66032161591217053</v>
      </c>
      <c r="K147" s="55">
        <f t="shared" si="15"/>
        <v>4.1790082234578607</v>
      </c>
      <c r="L147" s="27"/>
      <c r="M147" s="80"/>
      <c r="N147" s="80"/>
      <c r="O147" s="82"/>
      <c r="P147" s="81"/>
      <c r="Q147" s="81"/>
      <c r="R147" s="81"/>
      <c r="S147" s="81"/>
      <c r="T147" s="81"/>
      <c r="U147" s="3"/>
      <c r="V147" s="88"/>
      <c r="W147" s="88"/>
      <c r="X147" s="88"/>
      <c r="Y147" s="88"/>
      <c r="Z147" s="88"/>
      <c r="AA147" s="88"/>
      <c r="AB147" s="88"/>
      <c r="AC147" s="88"/>
      <c r="AE147">
        <f t="shared" si="19"/>
        <v>-11</v>
      </c>
      <c r="AG147" s="113">
        <f t="shared" si="20"/>
        <v>153.77419392278722</v>
      </c>
      <c r="AH147" s="123">
        <f t="shared" si="6"/>
        <v>9.200640846923001</v>
      </c>
      <c r="AI147" s="123">
        <f t="shared" si="7"/>
        <v>0</v>
      </c>
      <c r="AJ147" s="123">
        <f t="shared" si="8"/>
        <v>0</v>
      </c>
      <c r="AK147" s="123">
        <f t="shared" si="9"/>
        <v>2.3461098798359923</v>
      </c>
      <c r="AL147" s="123">
        <f t="shared" si="10"/>
        <v>4.6903069108387934</v>
      </c>
      <c r="AM147" s="123">
        <f t="shared" si="11"/>
        <v>1.3219638750561655</v>
      </c>
      <c r="AN147" s="123">
        <f t="shared" si="12"/>
        <v>0.66032161591217053</v>
      </c>
      <c r="AO147" s="123">
        <f t="shared" si="13"/>
        <v>4.1790082234578607</v>
      </c>
    </row>
    <row r="148" spans="1:42" ht="14">
      <c r="A148">
        <f t="shared" si="18"/>
        <v>-10</v>
      </c>
      <c r="B148" s="22">
        <v>70</v>
      </c>
      <c r="C148" s="126">
        <f t="shared" si="16"/>
        <v>157.27517813139531</v>
      </c>
      <c r="D148" s="124">
        <f>(($C$39*$C$118*0.72)*D$40)*('Product half-life and C flows'!B49/100)</f>
        <v>8.8872332434327834</v>
      </c>
      <c r="E148" s="27"/>
      <c r="F148" s="55">
        <f t="shared" si="17"/>
        <v>0</v>
      </c>
      <c r="G148" s="55">
        <f t="shared" si="17"/>
        <v>2.3461098798359923</v>
      </c>
      <c r="H148" s="124">
        <f>(H$118)*('Product half-life and C flows'!L49/100)</f>
        <v>4.6186144108932785</v>
      </c>
      <c r="I148" s="124">
        <f>(($C$39*$C$118*0.28)*H$41)*('Product half-life and C flows'!N49/100)</f>
        <v>1.3578459712788962</v>
      </c>
      <c r="J148" s="124">
        <f>(($C$39*$C$118*0.28)*H$41)*(+'Product half-life and C flows'!P49/100)</f>
        <v>0.67824474089854936</v>
      </c>
      <c r="K148" s="55">
        <f t="shared" si="15"/>
        <v>4.1790082234578607</v>
      </c>
      <c r="L148" s="27"/>
      <c r="M148" s="80"/>
      <c r="N148" s="80"/>
      <c r="O148" s="82"/>
      <c r="P148" s="81"/>
      <c r="Q148" s="81"/>
      <c r="R148" s="81"/>
      <c r="S148" s="81"/>
      <c r="T148" s="81"/>
      <c r="U148" s="3"/>
      <c r="V148" s="88"/>
      <c r="W148" s="88"/>
      <c r="X148" s="88"/>
      <c r="Y148" s="88"/>
      <c r="Z148" s="88"/>
      <c r="AA148" s="88"/>
      <c r="AB148" s="88"/>
      <c r="AC148" s="88"/>
      <c r="AE148">
        <f t="shared" si="19"/>
        <v>-10</v>
      </c>
      <c r="AG148" s="113">
        <f t="shared" si="20"/>
        <v>157.27517813139531</v>
      </c>
      <c r="AH148" s="123">
        <f t="shared" si="6"/>
        <v>8.8872332434327834</v>
      </c>
      <c r="AI148" s="123">
        <f t="shared" si="7"/>
        <v>0</v>
      </c>
      <c r="AJ148" s="123">
        <f t="shared" si="8"/>
        <v>0</v>
      </c>
      <c r="AK148" s="123">
        <f t="shared" si="9"/>
        <v>2.3461098798359923</v>
      </c>
      <c r="AL148" s="123">
        <f t="shared" si="10"/>
        <v>4.6186144108932785</v>
      </c>
      <c r="AM148" s="123">
        <f t="shared" si="11"/>
        <v>1.3578459712788962</v>
      </c>
      <c r="AN148" s="123">
        <f t="shared" si="12"/>
        <v>0.67824474089854936</v>
      </c>
      <c r="AO148" s="123">
        <f t="shared" si="13"/>
        <v>4.1790082234578607</v>
      </c>
    </row>
    <row r="149" spans="1:42" ht="14">
      <c r="A149">
        <f t="shared" si="18"/>
        <v>-9</v>
      </c>
      <c r="B149" s="22">
        <v>71</v>
      </c>
      <c r="C149" s="126">
        <f t="shared" si="16"/>
        <v>160.7761623400034</v>
      </c>
      <c r="D149" s="124">
        <f>(($C$39*$C$118*0.72)*D$40)*('Product half-life and C flows'!B50/100)</f>
        <v>8.5845014534603106</v>
      </c>
      <c r="E149" s="27"/>
      <c r="F149" s="55">
        <f t="shared" si="17"/>
        <v>0</v>
      </c>
      <c r="G149" s="55">
        <f t="shared" si="17"/>
        <v>2.3461098798359923</v>
      </c>
      <c r="H149" s="124">
        <f>(H$118)*('Product half-life and C flows'!L50/100)</f>
        <v>4.5480177485221782</v>
      </c>
      <c r="I149" s="124">
        <f>(($C$39*$C$118*0.28)*H$41)*('Product half-life and C flows'!N50/100)</f>
        <v>1.3931796007956316</v>
      </c>
      <c r="J149" s="124">
        <f>(($C$39*$C$118*0.28)*H$41)*(+'Product half-life and C flows'!P50/100)</f>
        <v>0.69589390649132432</v>
      </c>
      <c r="K149" s="55">
        <f t="shared" si="15"/>
        <v>4.1790082234578607</v>
      </c>
      <c r="L149" s="27"/>
      <c r="M149" s="80"/>
      <c r="N149" s="80"/>
      <c r="O149" s="82"/>
      <c r="P149" s="81"/>
      <c r="Q149" s="81"/>
      <c r="R149" s="81"/>
      <c r="S149" s="81"/>
      <c r="T149" s="81"/>
      <c r="U149" s="3"/>
      <c r="V149" s="88"/>
      <c r="W149" s="88"/>
      <c r="X149" s="88"/>
      <c r="Y149" s="88"/>
      <c r="Z149" s="88"/>
      <c r="AA149" s="88"/>
      <c r="AB149" s="88"/>
      <c r="AC149" s="88"/>
      <c r="AE149">
        <f t="shared" si="19"/>
        <v>-9</v>
      </c>
      <c r="AG149" s="113">
        <f t="shared" si="20"/>
        <v>160.7761623400034</v>
      </c>
      <c r="AH149" s="123">
        <f t="shared" si="6"/>
        <v>8.5845014534603106</v>
      </c>
      <c r="AI149" s="123">
        <f t="shared" si="7"/>
        <v>0</v>
      </c>
      <c r="AJ149" s="123">
        <f t="shared" si="8"/>
        <v>0</v>
      </c>
      <c r="AK149" s="123">
        <f t="shared" si="9"/>
        <v>2.3461098798359923</v>
      </c>
      <c r="AL149" s="123">
        <f t="shared" si="10"/>
        <v>4.5480177485221782</v>
      </c>
      <c r="AM149" s="123">
        <f t="shared" si="11"/>
        <v>1.3931796007956316</v>
      </c>
      <c r="AN149" s="123">
        <f t="shared" si="12"/>
        <v>0.69589390649132432</v>
      </c>
      <c r="AO149" s="123">
        <f t="shared" si="13"/>
        <v>4.1790082234578607</v>
      </c>
    </row>
    <row r="150" spans="1:42" ht="14">
      <c r="A150">
        <f t="shared" si="18"/>
        <v>-8</v>
      </c>
      <c r="B150" s="22">
        <v>72</v>
      </c>
      <c r="C150" s="126">
        <f t="shared" si="16"/>
        <v>164.27714654861148</v>
      </c>
      <c r="D150" s="124">
        <f>(($C$39*$C$118*0.72)*D$40)*('Product half-life and C flows'!B51/100)</f>
        <v>8.2920818196054533</v>
      </c>
      <c r="E150" s="27"/>
      <c r="F150" s="55">
        <f t="shared" si="17"/>
        <v>0</v>
      </c>
      <c r="G150" s="55">
        <f t="shared" si="17"/>
        <v>2.3461098798359923</v>
      </c>
      <c r="H150" s="124">
        <f>(H$118)*('Product half-life and C flows'!L51/100)</f>
        <v>4.4785001735774248</v>
      </c>
      <c r="I150" s="124">
        <f>(($C$39*$C$118*0.28)*H$41)*('Product half-life and C flows'!N51/100)</f>
        <v>1.4279731470554804</v>
      </c>
      <c r="J150" s="124">
        <f>(($C$39*$C$118*0.28)*H$41)*(+'Product half-life and C flows'!P51/100)</f>
        <v>0.71327330022751256</v>
      </c>
      <c r="K150" s="55">
        <f t="shared" si="15"/>
        <v>4.1790082234578607</v>
      </c>
      <c r="L150" s="27"/>
      <c r="M150" s="80"/>
      <c r="N150" s="80"/>
      <c r="O150" s="82"/>
      <c r="P150" s="81"/>
      <c r="Q150" s="81"/>
      <c r="R150" s="81"/>
      <c r="S150" s="81"/>
      <c r="T150" s="81"/>
      <c r="U150" s="3"/>
      <c r="V150" s="88"/>
      <c r="W150" s="88"/>
      <c r="X150" s="88"/>
      <c r="Y150" s="88"/>
      <c r="Z150" s="88"/>
      <c r="AA150" s="88"/>
      <c r="AB150" s="88"/>
      <c r="AC150" s="88"/>
      <c r="AE150">
        <f t="shared" si="19"/>
        <v>-8</v>
      </c>
      <c r="AG150" s="113">
        <f t="shared" si="20"/>
        <v>164.27714654861148</v>
      </c>
      <c r="AH150" s="123">
        <f t="shared" ref="AH150:AH181" si="21">D150+M150+V150</f>
        <v>8.2920818196054533</v>
      </c>
      <c r="AI150" s="123">
        <f t="shared" ref="AI150:AI181" si="22">E150+N150+W150</f>
        <v>0</v>
      </c>
      <c r="AJ150" s="123">
        <f t="shared" ref="AJ150:AJ181" si="23">F150+O150+X150</f>
        <v>0</v>
      </c>
      <c r="AK150" s="123">
        <f t="shared" ref="AK150:AK181" si="24">G150+P150+Y150</f>
        <v>2.3461098798359923</v>
      </c>
      <c r="AL150" s="123">
        <f t="shared" ref="AL150:AL181" si="25">H150+Q150+Z150</f>
        <v>4.4785001735774248</v>
      </c>
      <c r="AM150" s="123">
        <f t="shared" ref="AM150:AM181" si="26">I150+R150+AA150</f>
        <v>1.4279731470554804</v>
      </c>
      <c r="AN150" s="123">
        <f t="shared" ref="AN150:AN181" si="27">J150+S150+AB150</f>
        <v>0.71327330022751256</v>
      </c>
      <c r="AO150" s="123">
        <f t="shared" ref="AO150:AO181" si="28">K150+T150+AC150</f>
        <v>4.1790082234578607</v>
      </c>
    </row>
    <row r="151" spans="1:42" ht="14">
      <c r="A151">
        <f t="shared" si="18"/>
        <v>-7</v>
      </c>
      <c r="B151" s="22">
        <v>73</v>
      </c>
      <c r="C151" s="126">
        <f t="shared" si="16"/>
        <v>167.77813075721957</v>
      </c>
      <c r="D151" s="124">
        <f>(($C$39*$C$118*0.72)*D$40)*('Product half-life and C flows'!B52/100)</f>
        <v>8.0096230719741452</v>
      </c>
      <c r="E151" s="27"/>
      <c r="F151" s="55">
        <f t="shared" si="17"/>
        <v>0</v>
      </c>
      <c r="G151" s="55">
        <f t="shared" si="17"/>
        <v>2.3461098798359923</v>
      </c>
      <c r="H151" s="124">
        <f>(H$118)*('Product half-life and C flows'!L52/100)</f>
        <v>4.4100451919411015</v>
      </c>
      <c r="I151" s="124">
        <f>(($C$39*$C$118*0.28)*H$41)*('Product half-life and C flows'!N52/100)</f>
        <v>1.4622348653644603</v>
      </c>
      <c r="J151" s="124">
        <f>(($C$39*$C$118*0.28)*H$41)*(+'Product half-life and C flows'!P52/100)</f>
        <v>0.73038704563659351</v>
      </c>
      <c r="K151" s="55">
        <f t="shared" si="15"/>
        <v>4.1790082234578607</v>
      </c>
      <c r="L151" s="27"/>
      <c r="M151" s="80"/>
      <c r="N151" s="80"/>
      <c r="O151" s="82"/>
      <c r="P151" s="81"/>
      <c r="Q151" s="81"/>
      <c r="R151" s="81"/>
      <c r="S151" s="81"/>
      <c r="T151" s="81"/>
      <c r="U151" s="3"/>
      <c r="V151" s="88"/>
      <c r="W151" s="88"/>
      <c r="X151" s="88"/>
      <c r="Y151" s="88"/>
      <c r="Z151" s="88"/>
      <c r="AA151" s="88"/>
      <c r="AB151" s="88"/>
      <c r="AC151" s="88"/>
      <c r="AE151">
        <f t="shared" si="19"/>
        <v>-7</v>
      </c>
      <c r="AG151" s="113">
        <f t="shared" si="20"/>
        <v>167.77813075721957</v>
      </c>
      <c r="AH151" s="123">
        <f t="shared" si="21"/>
        <v>8.0096230719741452</v>
      </c>
      <c r="AI151" s="123">
        <f t="shared" si="22"/>
        <v>0</v>
      </c>
      <c r="AJ151" s="123">
        <f t="shared" si="23"/>
        <v>0</v>
      </c>
      <c r="AK151" s="123">
        <f t="shared" si="24"/>
        <v>2.3461098798359923</v>
      </c>
      <c r="AL151" s="123">
        <f t="shared" si="25"/>
        <v>4.4100451919411015</v>
      </c>
      <c r="AM151" s="123">
        <f t="shared" si="26"/>
        <v>1.4622348653644603</v>
      </c>
      <c r="AN151" s="123">
        <f t="shared" si="27"/>
        <v>0.73038704563659351</v>
      </c>
      <c r="AO151" s="123">
        <f t="shared" si="28"/>
        <v>4.1790082234578607</v>
      </c>
    </row>
    <row r="152" spans="1:42" ht="14">
      <c r="A152">
        <f t="shared" si="18"/>
        <v>-6</v>
      </c>
      <c r="B152" s="22">
        <v>74</v>
      </c>
      <c r="C152" s="126">
        <f t="shared" si="16"/>
        <v>171.27911496582766</v>
      </c>
      <c r="D152" s="124">
        <f>(($C$39*$C$118*0.72)*D$40)*('Product half-life and C flows'!B53/100)</f>
        <v>7.7367859062144495</v>
      </c>
      <c r="E152" s="27"/>
      <c r="F152" s="55">
        <f t="shared" ref="F152:G167" si="29">F151</f>
        <v>0</v>
      </c>
      <c r="G152" s="55">
        <f t="shared" si="29"/>
        <v>2.3461098798359923</v>
      </c>
      <c r="H152" s="124">
        <f>(H$118)*('Product half-life and C flows'!L53/100)</f>
        <v>4.3426365616119584</v>
      </c>
      <c r="I152" s="124">
        <f>(($C$39*$C$118*0.28)*H$41)*('Product half-life and C flows'!N53/100)</f>
        <v>1.4959728848441967</v>
      </c>
      <c r="J152" s="124">
        <f>(($C$39*$C$118*0.28)*H$41)*(+'Product half-life and C flows'!P53/100)</f>
        <v>0.74723920321887938</v>
      </c>
      <c r="K152" s="55">
        <f t="shared" si="15"/>
        <v>4.1790082234578607</v>
      </c>
      <c r="L152" s="27"/>
      <c r="M152" s="80"/>
      <c r="N152" s="80"/>
      <c r="O152" s="82"/>
      <c r="P152" s="81"/>
      <c r="Q152" s="81"/>
      <c r="R152" s="81"/>
      <c r="S152" s="81"/>
      <c r="T152" s="81"/>
      <c r="U152" s="3"/>
      <c r="V152" s="88"/>
      <c r="W152" s="88"/>
      <c r="X152" s="88"/>
      <c r="Y152" s="88"/>
      <c r="Z152" s="88"/>
      <c r="AA152" s="88"/>
      <c r="AB152" s="88"/>
      <c r="AC152" s="88"/>
      <c r="AE152">
        <f t="shared" si="19"/>
        <v>-6</v>
      </c>
      <c r="AG152" s="113">
        <f t="shared" si="20"/>
        <v>171.27911496582766</v>
      </c>
      <c r="AH152" s="123">
        <f t="shared" si="21"/>
        <v>7.7367859062144495</v>
      </c>
      <c r="AI152" s="123">
        <f t="shared" si="22"/>
        <v>0</v>
      </c>
      <c r="AJ152" s="123">
        <f t="shared" si="23"/>
        <v>0</v>
      </c>
      <c r="AK152" s="123">
        <f t="shared" si="24"/>
        <v>2.3461098798359923</v>
      </c>
      <c r="AL152" s="123">
        <f t="shared" si="25"/>
        <v>4.3426365616119584</v>
      </c>
      <c r="AM152" s="123">
        <f t="shared" si="26"/>
        <v>1.4959728848441967</v>
      </c>
      <c r="AN152" s="123">
        <f t="shared" si="27"/>
        <v>0.74723920321887938</v>
      </c>
      <c r="AO152" s="123">
        <f t="shared" si="28"/>
        <v>4.1790082234578607</v>
      </c>
    </row>
    <row r="153" spans="1:42" ht="14">
      <c r="A153">
        <f t="shared" si="18"/>
        <v>-5</v>
      </c>
      <c r="B153" s="22">
        <v>75</v>
      </c>
      <c r="C153" s="126">
        <f t="shared" si="16"/>
        <v>174.78009917443575</v>
      </c>
      <c r="D153" s="124">
        <f>(($C$39*$C$118*0.72)*D$40)*('Product half-life and C flows'!B54/100)</f>
        <v>7.4732425759262702</v>
      </c>
      <c r="E153" s="27"/>
      <c r="F153" s="55">
        <f t="shared" si="29"/>
        <v>0</v>
      </c>
      <c r="G153" s="55">
        <f t="shared" si="29"/>
        <v>2.3461098798359923</v>
      </c>
      <c r="H153" s="124">
        <f>(H$118)*('Product half-life and C flows'!L54/100)</f>
        <v>4.2762582888517473</v>
      </c>
      <c r="I153" s="124">
        <f>(($C$39*$C$118*0.28)*H$41)*('Product half-life and C flows'!N54/100)</f>
        <v>1.5291952103606823</v>
      </c>
      <c r="J153" s="124">
        <f>(($C$39*$C$118*0.28)*H$41)*(+'Product half-life and C flows'!P54/100)</f>
        <v>0.76383377140893216</v>
      </c>
      <c r="K153" s="55">
        <f t="shared" si="15"/>
        <v>4.1790082234578607</v>
      </c>
      <c r="L153" s="27"/>
      <c r="M153" s="80"/>
      <c r="N153" s="80"/>
      <c r="O153" s="82"/>
      <c r="P153" s="81"/>
      <c r="Q153" s="81"/>
      <c r="R153" s="81"/>
      <c r="S153" s="81"/>
      <c r="T153" s="81"/>
      <c r="U153" s="3"/>
      <c r="V153" s="88"/>
      <c r="W153" s="88"/>
      <c r="X153" s="88"/>
      <c r="Y153" s="88"/>
      <c r="Z153" s="88"/>
      <c r="AA153" s="88"/>
      <c r="AB153" s="88"/>
      <c r="AC153" s="88"/>
      <c r="AE153">
        <f t="shared" si="19"/>
        <v>-5</v>
      </c>
      <c r="AG153" s="113">
        <f t="shared" si="20"/>
        <v>174.78009917443575</v>
      </c>
      <c r="AH153" s="123">
        <f t="shared" si="21"/>
        <v>7.4732425759262702</v>
      </c>
      <c r="AI153" s="123">
        <f t="shared" si="22"/>
        <v>0</v>
      </c>
      <c r="AJ153" s="123">
        <f t="shared" si="23"/>
        <v>0</v>
      </c>
      <c r="AK153" s="123">
        <f t="shared" si="24"/>
        <v>2.3461098798359923</v>
      </c>
      <c r="AL153" s="123">
        <f t="shared" si="25"/>
        <v>4.2762582888517473</v>
      </c>
      <c r="AM153" s="123">
        <f t="shared" si="26"/>
        <v>1.5291952103606823</v>
      </c>
      <c r="AN153" s="123">
        <f t="shared" si="27"/>
        <v>0.76383377140893216</v>
      </c>
      <c r="AO153" s="123">
        <f t="shared" si="28"/>
        <v>4.1790082234578607</v>
      </c>
    </row>
    <row r="154" spans="1:42" ht="14">
      <c r="A154">
        <f t="shared" si="18"/>
        <v>-4</v>
      </c>
      <c r="B154" s="22">
        <v>76</v>
      </c>
      <c r="C154" s="126">
        <f t="shared" si="16"/>
        <v>178.28108338304384</v>
      </c>
      <c r="D154" s="124">
        <f>(($C$39*$C$118*0.72)*D$40)*('Product half-life and C flows'!B55/100)</f>
        <v>7.2186764989550776</v>
      </c>
      <c r="E154" s="27"/>
      <c r="F154" s="55">
        <f t="shared" si="29"/>
        <v>0</v>
      </c>
      <c r="G154" s="55">
        <f t="shared" si="29"/>
        <v>2.3461098798359923</v>
      </c>
      <c r="H154" s="124">
        <f>(H$118)*('Product half-life and C flows'!L55/100)</f>
        <v>4.2108946243904626</v>
      </c>
      <c r="I154" s="124">
        <f>(($C$39*$C$118*0.28)*H$41)*('Product half-life and C flows'!N55/100)</f>
        <v>1.5619097244235554</v>
      </c>
      <c r="J154" s="124">
        <f>(($C$39*$C$118*0.28)*H$41)*(+'Product half-life and C flows'!P55/100)</f>
        <v>0.78017468752425334</v>
      </c>
      <c r="K154" s="55">
        <f t="shared" si="15"/>
        <v>4.1790082234578607</v>
      </c>
      <c r="L154" s="27"/>
      <c r="M154" s="80"/>
      <c r="N154" s="80"/>
      <c r="O154" s="82"/>
      <c r="P154" s="81"/>
      <c r="Q154" s="81"/>
      <c r="R154" s="81"/>
      <c r="S154" s="81"/>
      <c r="T154" s="81"/>
      <c r="U154" s="3"/>
      <c r="V154" s="88"/>
      <c r="W154" s="88"/>
      <c r="X154" s="88"/>
      <c r="Y154" s="88"/>
      <c r="Z154" s="88"/>
      <c r="AA154" s="88"/>
      <c r="AB154" s="88"/>
      <c r="AC154" s="88"/>
      <c r="AE154">
        <f t="shared" si="19"/>
        <v>-4</v>
      </c>
      <c r="AG154" s="113">
        <f t="shared" si="20"/>
        <v>178.28108338304384</v>
      </c>
      <c r="AH154" s="123">
        <f t="shared" si="21"/>
        <v>7.2186764989550776</v>
      </c>
      <c r="AI154" s="123">
        <f t="shared" si="22"/>
        <v>0</v>
      </c>
      <c r="AJ154" s="123">
        <f t="shared" si="23"/>
        <v>0</v>
      </c>
      <c r="AK154" s="123">
        <f t="shared" si="24"/>
        <v>2.3461098798359923</v>
      </c>
      <c r="AL154" s="123">
        <f t="shared" si="25"/>
        <v>4.2108946243904626</v>
      </c>
      <c r="AM154" s="123">
        <f t="shared" si="26"/>
        <v>1.5619097244235554</v>
      </c>
      <c r="AN154" s="123">
        <f t="shared" si="27"/>
        <v>0.78017468752425334</v>
      </c>
      <c r="AO154" s="123">
        <f t="shared" si="28"/>
        <v>4.1790082234578607</v>
      </c>
    </row>
    <row r="155" spans="1:42" ht="14">
      <c r="A155">
        <f t="shared" si="18"/>
        <v>-3</v>
      </c>
      <c r="B155" s="22">
        <v>77</v>
      </c>
      <c r="C155" s="126">
        <f t="shared" si="16"/>
        <v>181.78206759165192</v>
      </c>
      <c r="D155" s="124">
        <f>(($C$39*$C$118*0.72)*D$40)*('Product half-life and C flows'!B56/100)</f>
        <v>6.9727818770967236</v>
      </c>
      <c r="E155" s="27"/>
      <c r="F155" s="55">
        <f t="shared" si="29"/>
        <v>0</v>
      </c>
      <c r="G155" s="55">
        <f t="shared" si="29"/>
        <v>2.3461098798359923</v>
      </c>
      <c r="H155" s="124">
        <f>(H$118)*('Product half-life and C flows'!L56/100)</f>
        <v>4.1465300596895789</v>
      </c>
      <c r="I155" s="124">
        <f>(($C$39*$C$118*0.28)*H$41)*('Product half-life and C flows'!N56/100)</f>
        <v>1.5941241890563478</v>
      </c>
      <c r="J155" s="124">
        <f>(($C$39*$C$118*0.28)*H$41)*(+'Product half-life and C flows'!P56/100)</f>
        <v>0.79626582869947427</v>
      </c>
      <c r="K155" s="55">
        <f t="shared" si="15"/>
        <v>4.1790082234578607</v>
      </c>
      <c r="L155" s="27"/>
      <c r="M155" s="80"/>
      <c r="N155" s="80"/>
      <c r="O155" s="82"/>
      <c r="P155" s="81"/>
      <c r="Q155" s="81"/>
      <c r="R155" s="81"/>
      <c r="S155" s="81"/>
      <c r="T155" s="81"/>
      <c r="U155" s="3"/>
      <c r="V155" s="88"/>
      <c r="W155" s="88"/>
      <c r="X155" s="88"/>
      <c r="Y155" s="88"/>
      <c r="Z155" s="88"/>
      <c r="AA155" s="88"/>
      <c r="AB155" s="88"/>
      <c r="AC155" s="88"/>
      <c r="AE155">
        <f t="shared" si="19"/>
        <v>-3</v>
      </c>
      <c r="AG155" s="113">
        <f t="shared" si="20"/>
        <v>181.78206759165192</v>
      </c>
      <c r="AH155" s="123">
        <f t="shared" si="21"/>
        <v>6.9727818770967236</v>
      </c>
      <c r="AI155" s="123">
        <f t="shared" si="22"/>
        <v>0</v>
      </c>
      <c r="AJ155" s="123">
        <f t="shared" si="23"/>
        <v>0</v>
      </c>
      <c r="AK155" s="123">
        <f t="shared" si="24"/>
        <v>2.3461098798359923</v>
      </c>
      <c r="AL155" s="123">
        <f t="shared" si="25"/>
        <v>4.1465300596895789</v>
      </c>
      <c r="AM155" s="123">
        <f t="shared" si="26"/>
        <v>1.5941241890563478</v>
      </c>
      <c r="AN155" s="123">
        <f t="shared" si="27"/>
        <v>0.79626582869947427</v>
      </c>
      <c r="AO155" s="123">
        <f t="shared" si="28"/>
        <v>4.1790082234578607</v>
      </c>
    </row>
    <row r="156" spans="1:42" ht="14">
      <c r="A156">
        <f t="shared" si="18"/>
        <v>-2</v>
      </c>
      <c r="B156" s="22">
        <v>78</v>
      </c>
      <c r="C156" s="126">
        <f t="shared" si="16"/>
        <v>185.28305180026001</v>
      </c>
      <c r="D156" s="124">
        <f>(($C$39*$C$118*0.72)*D$40)*('Product half-life and C flows'!B57/100)</f>
        <v>6.7352633287565027</v>
      </c>
      <c r="E156" s="27"/>
      <c r="F156" s="55">
        <f t="shared" si="29"/>
        <v>0</v>
      </c>
      <c r="G156" s="55">
        <f t="shared" si="29"/>
        <v>2.3461098798359923</v>
      </c>
      <c r="H156" s="124">
        <f>(H$118)*('Product half-life and C flows'!L57/100)</f>
        <v>4.0831493232624156</v>
      </c>
      <c r="I156" s="124">
        <f>(($C$39*$C$118*0.28)*H$41)*('Product half-life and C flows'!N57/100)</f>
        <v>1.6258462476381428</v>
      </c>
      <c r="J156" s="124">
        <f>(($C$39*$C$118*0.28)*H$41)*(+'Product half-life and C flows'!P57/100)</f>
        <v>0.81211101280626496</v>
      </c>
      <c r="K156" s="55">
        <f t="shared" si="15"/>
        <v>4.1790082234578607</v>
      </c>
      <c r="L156" s="27"/>
      <c r="M156" s="80"/>
      <c r="N156" s="80"/>
      <c r="O156" s="82"/>
      <c r="P156" s="81"/>
      <c r="Q156" s="81"/>
      <c r="R156" s="81"/>
      <c r="S156" s="81"/>
      <c r="T156" s="81"/>
      <c r="U156" s="3"/>
      <c r="V156" s="88"/>
      <c r="W156" s="88"/>
      <c r="X156" s="88"/>
      <c r="Y156" s="88"/>
      <c r="Z156" s="88"/>
      <c r="AA156" s="88"/>
      <c r="AB156" s="88"/>
      <c r="AC156" s="88"/>
      <c r="AE156">
        <f t="shared" si="19"/>
        <v>-2</v>
      </c>
      <c r="AG156" s="113">
        <f t="shared" si="20"/>
        <v>185.28305180026001</v>
      </c>
      <c r="AH156" s="123">
        <f t="shared" si="21"/>
        <v>6.7352633287565027</v>
      </c>
      <c r="AI156" s="123">
        <f t="shared" si="22"/>
        <v>0</v>
      </c>
      <c r="AJ156" s="123">
        <f t="shared" si="23"/>
        <v>0</v>
      </c>
      <c r="AK156" s="123">
        <f t="shared" si="24"/>
        <v>2.3461098798359923</v>
      </c>
      <c r="AL156" s="123">
        <f t="shared" si="25"/>
        <v>4.0831493232624156</v>
      </c>
      <c r="AM156" s="123">
        <f t="shared" si="26"/>
        <v>1.6258462476381428</v>
      </c>
      <c r="AN156" s="123">
        <f t="shared" si="27"/>
        <v>0.81211101280626496</v>
      </c>
      <c r="AO156" s="123">
        <f t="shared" si="28"/>
        <v>4.1790082234578607</v>
      </c>
    </row>
    <row r="157" spans="1:42" ht="14">
      <c r="A157">
        <f>A158-1</f>
        <v>-1</v>
      </c>
      <c r="B157" s="22">
        <v>79</v>
      </c>
      <c r="C157" s="126">
        <f t="shared" si="16"/>
        <v>188.7840360088681</v>
      </c>
      <c r="D157" s="124">
        <f>(($C$39*$C$118*0.72)*D$40)*('Product half-life and C flows'!B58/100)</f>
        <v>6.505835534121192</v>
      </c>
      <c r="E157" s="27"/>
      <c r="F157" s="55">
        <f t="shared" si="29"/>
        <v>0</v>
      </c>
      <c r="G157" s="55">
        <f t="shared" si="29"/>
        <v>2.3461098798359923</v>
      </c>
      <c r="H157" s="124">
        <f>(H$118)*('Product half-life and C flows'!L58/100)</f>
        <v>4.0207373770507395</v>
      </c>
      <c r="I157" s="124">
        <f>(($C$39*$C$118*0.28)*H$41)*('Product half-life and C flows'!N58/100)</f>
        <v>1.6570834267170866</v>
      </c>
      <c r="J157" s="124">
        <f>(($C$39*$C$118*0.28)*H$41)*(+'Product half-life and C flows'!P58/100)</f>
        <v>0.82771399935918399</v>
      </c>
      <c r="K157" s="55">
        <f t="shared" si="15"/>
        <v>4.1790082234578607</v>
      </c>
      <c r="L157" s="27"/>
      <c r="M157" s="80"/>
      <c r="N157" s="80"/>
      <c r="O157" s="82"/>
      <c r="P157" s="81"/>
      <c r="Q157" s="81"/>
      <c r="R157" s="81"/>
      <c r="S157" s="81"/>
      <c r="T157" s="81"/>
      <c r="U157" s="3"/>
      <c r="V157" s="88"/>
      <c r="W157" s="88"/>
      <c r="X157" s="88"/>
      <c r="Y157" s="88"/>
      <c r="Z157" s="88"/>
      <c r="AA157" s="88"/>
      <c r="AB157" s="88"/>
      <c r="AC157" s="88"/>
      <c r="AE157">
        <f t="shared" si="19"/>
        <v>-1</v>
      </c>
      <c r="AG157" s="113">
        <f t="shared" si="20"/>
        <v>188.7840360088681</v>
      </c>
      <c r="AH157" s="123">
        <f t="shared" si="21"/>
        <v>6.505835534121192</v>
      </c>
      <c r="AI157" s="123">
        <f t="shared" si="22"/>
        <v>0</v>
      </c>
      <c r="AJ157" s="123">
        <f t="shared" si="23"/>
        <v>0</v>
      </c>
      <c r="AK157" s="123">
        <f t="shared" si="24"/>
        <v>2.3461098798359923</v>
      </c>
      <c r="AL157" s="123">
        <f t="shared" si="25"/>
        <v>4.0207373770507395</v>
      </c>
      <c r="AM157" s="123">
        <f t="shared" si="26"/>
        <v>1.6570834267170866</v>
      </c>
      <c r="AN157" s="123">
        <f t="shared" si="27"/>
        <v>0.82771399935918399</v>
      </c>
      <c r="AO157" s="123">
        <f t="shared" si="28"/>
        <v>4.1790082234578607</v>
      </c>
    </row>
    <row r="158" spans="1:42" ht="14">
      <c r="A158">
        <v>0</v>
      </c>
      <c r="B158" s="22">
        <v>80</v>
      </c>
      <c r="C158" s="27">
        <f t="shared" ref="C158:C221" si="30">B$8*(1-EXP(-B$9*$B158))^3</f>
        <v>192.28502021747596</v>
      </c>
      <c r="D158" s="124">
        <f>(($C$39*$C$118*0.72)*D$40)*('Product half-life and C flows'!B59/100)</f>
        <v>6.2842228924178354</v>
      </c>
      <c r="E158" s="27"/>
      <c r="F158" s="55">
        <f t="shared" si="29"/>
        <v>0</v>
      </c>
      <c r="G158" s="55">
        <f t="shared" si="29"/>
        <v>2.3461098798359923</v>
      </c>
      <c r="H158" s="124">
        <f>(H$118)*('Product half-life and C flows'!L59/100)</f>
        <v>3.9592794128567523</v>
      </c>
      <c r="I158" s="124">
        <f>(($C$39*$C$118*0.28)*H$41)*('Product half-life and C flows'!N59/100)</f>
        <v>1.6878431377961773</v>
      </c>
      <c r="J158" s="124">
        <f>(($C$39*$C$118*0.28)*H$41)*(+'Product half-life and C flows'!P59/100)</f>
        <v>0.84307849040768079</v>
      </c>
      <c r="K158" s="55">
        <f t="shared" si="15"/>
        <v>4.1790082234578607</v>
      </c>
      <c r="L158" s="27"/>
      <c r="M158" s="83">
        <f>C$158*(0.4*D$14)*('Product half-life and C flows'!B19/100)</f>
        <v>76.914008086990393</v>
      </c>
      <c r="N158" s="83">
        <f t="shared" ref="N158:N221" si="31">C$8*(1-EXP(-C$9*$B78))^3</f>
        <v>0</v>
      </c>
      <c r="O158" s="84">
        <f>(C$158*((0.4*B$14))-(C$158*0.03))</f>
        <v>-5.7685506065242782</v>
      </c>
      <c r="P158" s="83">
        <f>(C$158*((0.6*B$15)))</f>
        <v>27.689042911316537</v>
      </c>
      <c r="Q158" s="83">
        <f>C$158*(0.6*C$15)*('Product half-life and C flows'!L19/100)</f>
        <v>86.528259097864179</v>
      </c>
      <c r="R158" s="83">
        <f>C$158*0.6*('Product half-life and C flows'!N19/100)</f>
        <v>0</v>
      </c>
      <c r="S158" s="83">
        <f>C$158*0.6*('Product half-life and C flows'!P19/100)</f>
        <v>0</v>
      </c>
      <c r="T158" s="83">
        <f>(Q158*T$42)</f>
        <v>49.321107685782579</v>
      </c>
      <c r="U158" s="3"/>
      <c r="V158" s="88"/>
      <c r="W158" s="88"/>
      <c r="X158" s="88"/>
      <c r="Y158" s="88"/>
      <c r="Z158" s="88"/>
      <c r="AA158" s="88"/>
      <c r="AB158" s="88"/>
      <c r="AC158" s="88"/>
      <c r="AE158">
        <f t="shared" si="19"/>
        <v>0</v>
      </c>
      <c r="AF158" s="3">
        <f>D$8*(1-EXP(-D$9*$B78))^3</f>
        <v>0</v>
      </c>
      <c r="AG158" s="113">
        <f t="shared" si="20"/>
        <v>192.28502021747596</v>
      </c>
      <c r="AH158" s="123">
        <f t="shared" si="21"/>
        <v>83.198230979408223</v>
      </c>
      <c r="AI158" s="123">
        <f t="shared" si="22"/>
        <v>0</v>
      </c>
      <c r="AJ158" s="123">
        <f t="shared" si="23"/>
        <v>-5.7685506065242782</v>
      </c>
      <c r="AK158" s="123">
        <f t="shared" si="24"/>
        <v>30.03515279115253</v>
      </c>
      <c r="AL158" s="123">
        <f t="shared" si="25"/>
        <v>90.487538510720938</v>
      </c>
      <c r="AM158" s="123">
        <f t="shared" si="26"/>
        <v>1.6878431377961773</v>
      </c>
      <c r="AN158" s="123">
        <f t="shared" si="27"/>
        <v>0.84307849040768079</v>
      </c>
      <c r="AO158" s="123">
        <f t="shared" si="28"/>
        <v>53.500115909240442</v>
      </c>
      <c r="AP158" s="3">
        <f t="shared" ref="AP158:AP221" si="32">SUM(AI158:AN158)</f>
        <v>117.28506232355305</v>
      </c>
    </row>
    <row r="159" spans="1:42" ht="14">
      <c r="A159">
        <f>A158+1</f>
        <v>1</v>
      </c>
      <c r="B159" s="22">
        <v>81</v>
      </c>
      <c r="C159" s="27">
        <f t="shared" si="30"/>
        <v>193.9909627396743</v>
      </c>
      <c r="D159" s="124">
        <f>(($C$39*$C$118*0.72)*D$40)*('Product half-life and C flows'!B60/100)</f>
        <v>6.0701591908475603</v>
      </c>
      <c r="E159" s="27"/>
      <c r="F159" s="55">
        <f t="shared" si="29"/>
        <v>0</v>
      </c>
      <c r="G159" s="55">
        <f t="shared" si="29"/>
        <v>2.3461098798359923</v>
      </c>
      <c r="H159" s="124">
        <f>(H$118)*('Product half-life and C flows'!L60/100)</f>
        <v>3.8987608488296175</v>
      </c>
      <c r="I159" s="124">
        <f>(($C$39*$C$118*0.28)*H$41)*('Product half-life and C flows'!N60/100)</f>
        <v>1.7181326790917586</v>
      </c>
      <c r="J159" s="124">
        <f>(($C$39*$C$118*0.28)*H$41)*(+'Product half-life and C flows'!P60/100)</f>
        <v>0.8582081314144645</v>
      </c>
      <c r="K159" s="55">
        <f t="shared" si="15"/>
        <v>4.1790082234578607</v>
      </c>
      <c r="L159" s="27"/>
      <c r="M159" s="83">
        <f>C$158*(0.4*D$14)*('Product half-life and C flows'!B20/100)</f>
        <v>74.29403461444339</v>
      </c>
      <c r="N159" s="83">
        <f t="shared" si="31"/>
        <v>2.3299439689354041E-2</v>
      </c>
      <c r="O159" s="83">
        <f>O158</f>
        <v>-5.7685506065242782</v>
      </c>
      <c r="P159" s="83">
        <f>P158</f>
        <v>27.689042911316537</v>
      </c>
      <c r="Q159" s="83">
        <f>C$158*(0.6*C$15)*('Product half-life and C flows'!L20/100)</f>
        <v>85.205653279399783</v>
      </c>
      <c r="R159" s="83">
        <f>C$158*0.6*('Product half-life and C flows'!N20/100)</f>
        <v>0.88261894952191289</v>
      </c>
      <c r="S159" s="83">
        <f>C$158*0.6*('Product half-life and C flows'!P20/100)</f>
        <v>0.44086860615480167</v>
      </c>
      <c r="T159" s="83">
        <f>T158</f>
        <v>49.321107685782579</v>
      </c>
      <c r="U159" s="3"/>
      <c r="V159" s="88"/>
      <c r="W159" s="88"/>
      <c r="X159" s="88"/>
      <c r="Y159" s="88"/>
      <c r="Z159" s="88"/>
      <c r="AA159" s="88"/>
      <c r="AB159" s="88"/>
      <c r="AC159" s="88"/>
      <c r="AE159">
        <f t="shared" si="19"/>
        <v>1</v>
      </c>
      <c r="AF159" s="3">
        <f t="shared" ref="AF159:AF222" si="33">D$8*(1-EXP(-D$9*$B79))^3</f>
        <v>4.5413628458847548E-2</v>
      </c>
      <c r="AG159" s="113">
        <f t="shared" si="20"/>
        <v>193.9909627396743</v>
      </c>
      <c r="AH159" s="123">
        <f t="shared" si="21"/>
        <v>80.364193805290952</v>
      </c>
      <c r="AI159" s="123">
        <f t="shared" si="22"/>
        <v>2.3299439689354041E-2</v>
      </c>
      <c r="AJ159" s="123">
        <f t="shared" si="23"/>
        <v>-5.7685506065242782</v>
      </c>
      <c r="AK159" s="123">
        <f t="shared" si="24"/>
        <v>30.03515279115253</v>
      </c>
      <c r="AL159" s="123">
        <f t="shared" si="25"/>
        <v>89.104414128229394</v>
      </c>
      <c r="AM159" s="123">
        <f t="shared" si="26"/>
        <v>2.6007516286136716</v>
      </c>
      <c r="AN159" s="123">
        <f t="shared" si="27"/>
        <v>1.2990767375692662</v>
      </c>
      <c r="AO159" s="123">
        <f t="shared" si="28"/>
        <v>53.500115909240442</v>
      </c>
      <c r="AP159" s="3">
        <f t="shared" si="32"/>
        <v>117.29414411872993</v>
      </c>
    </row>
    <row r="160" spans="1:42" ht="14">
      <c r="A160">
        <f t="shared" ref="A160:A175" si="34">A159+1</f>
        <v>2</v>
      </c>
      <c r="B160" s="22">
        <v>82</v>
      </c>
      <c r="C160" s="27">
        <f t="shared" si="30"/>
        <v>195.65610546470202</v>
      </c>
      <c r="D160" s="124">
        <f>(($C$39*$C$118*0.72)*D$40)*('Product half-life and C flows'!B61/100)</f>
        <v>5.8633872847967012</v>
      </c>
      <c r="E160" s="27"/>
      <c r="F160" s="55">
        <f t="shared" si="29"/>
        <v>0</v>
      </c>
      <c r="G160" s="55">
        <f t="shared" si="29"/>
        <v>2.3461098798359923</v>
      </c>
      <c r="H160" s="124">
        <f>(H$118)*('Product half-life and C flows'!L61/100)</f>
        <v>3.8391673260056898</v>
      </c>
      <c r="I160" s="124">
        <f>(($C$39*$C$118*0.28)*H$41)*('Product half-life and C flows'!N61/100)</f>
        <v>1.7479592372651345</v>
      </c>
      <c r="J160" s="124">
        <f>(($C$39*$C$118*0.28)*H$41)*(+'Product half-life and C flows'!P61/100)</f>
        <v>0.87310651212044643</v>
      </c>
      <c r="K160" s="55">
        <f t="shared" si="15"/>
        <v>4.1790082234578607</v>
      </c>
      <c r="L160" s="27"/>
      <c r="M160" s="83">
        <f>C$158*(0.4*D$14)*('Product half-life and C flows'!B21/100)</f>
        <v>71.763307056490845</v>
      </c>
      <c r="N160" s="83">
        <f t="shared" si="31"/>
        <v>0.17308940564749506</v>
      </c>
      <c r="O160" s="83">
        <f t="shared" ref="O160:P175" si="35">O159</f>
        <v>-5.7685506065242782</v>
      </c>
      <c r="P160" s="83">
        <f t="shared" si="35"/>
        <v>27.689042911316537</v>
      </c>
      <c r="Q160" s="83">
        <f>C$158*(0.6*C$15)*('Product half-life and C flows'!L21/100)</f>
        <v>83.903263817640962</v>
      </c>
      <c r="R160" s="83">
        <f>C$158*0.6*('Product half-life and C flows'!N21/100)</f>
        <v>1.7517468503356259</v>
      </c>
      <c r="S160" s="83">
        <f>C$158*0.6*('Product half-life and C flows'!P21/100)</f>
        <v>0.87499842674107187</v>
      </c>
      <c r="T160" s="83">
        <f t="shared" ref="T160:T223" si="36">T159</f>
        <v>49.321107685782579</v>
      </c>
      <c r="U160" s="3"/>
      <c r="V160" s="88"/>
      <c r="W160" s="88"/>
      <c r="X160" s="88"/>
      <c r="Y160" s="88"/>
      <c r="Z160" s="88"/>
      <c r="AA160" s="88"/>
      <c r="AB160" s="88"/>
      <c r="AC160" s="88"/>
      <c r="AE160">
        <f t="shared" si="19"/>
        <v>2</v>
      </c>
      <c r="AF160" s="3">
        <f t="shared" si="33"/>
        <v>0.30944767108822763</v>
      </c>
      <c r="AG160" s="113">
        <f t="shared" si="20"/>
        <v>195.65610546470202</v>
      </c>
      <c r="AH160" s="123">
        <f t="shared" si="21"/>
        <v>77.626694341287546</v>
      </c>
      <c r="AI160" s="123">
        <f t="shared" si="22"/>
        <v>0.17308940564749506</v>
      </c>
      <c r="AJ160" s="123">
        <f t="shared" si="23"/>
        <v>-5.7685506065242782</v>
      </c>
      <c r="AK160" s="123">
        <f t="shared" si="24"/>
        <v>30.03515279115253</v>
      </c>
      <c r="AL160" s="123">
        <f t="shared" si="25"/>
        <v>87.742431143646655</v>
      </c>
      <c r="AM160" s="123">
        <f t="shared" si="26"/>
        <v>3.4997060876007602</v>
      </c>
      <c r="AN160" s="123">
        <f t="shared" si="27"/>
        <v>1.7481049388615184</v>
      </c>
      <c r="AO160" s="123">
        <f t="shared" si="28"/>
        <v>53.500115909240442</v>
      </c>
      <c r="AP160" s="3">
        <f t="shared" si="32"/>
        <v>117.42993376038467</v>
      </c>
    </row>
    <row r="161" spans="1:42" ht="14">
      <c r="A161">
        <f t="shared" si="34"/>
        <v>3</v>
      </c>
      <c r="B161" s="22">
        <v>83</v>
      </c>
      <c r="C161" s="27">
        <f t="shared" si="30"/>
        <v>197.28111992770428</v>
      </c>
      <c r="D161" s="124">
        <f>(($C$39*$C$118*0.72)*D$40)*('Product half-life and C flows'!B62/100)</f>
        <v>5.6636587889411443</v>
      </c>
      <c r="E161" s="27"/>
      <c r="F161" s="55">
        <f t="shared" si="29"/>
        <v>0</v>
      </c>
      <c r="G161" s="55">
        <f t="shared" si="29"/>
        <v>2.3461098798359923</v>
      </c>
      <c r="H161" s="124">
        <f>(H$118)*('Product half-life and C flows'!L62/100)</f>
        <v>3.7804847049016339</v>
      </c>
      <c r="I161" s="124">
        <f>(($C$39*$C$118*0.28)*H$41)*('Product half-life and C flows'!N62/100)</f>
        <v>1.7773298891277145</v>
      </c>
      <c r="J161" s="124">
        <f>(($C$39*$C$118*0.28)*H$41)*(+'Product half-life and C flows'!P62/100)</f>
        <v>0.8877771673964604</v>
      </c>
      <c r="K161" s="55">
        <f t="shared" si="15"/>
        <v>4.1790082234578607</v>
      </c>
      <c r="L161" s="27"/>
      <c r="M161" s="83">
        <f>C$158*(0.4*D$14)*('Product half-life and C flows'!B22/100)</f>
        <v>69.318785369653227</v>
      </c>
      <c r="N161" s="83">
        <f t="shared" si="31"/>
        <v>0.54281342361735241</v>
      </c>
      <c r="O161" s="83">
        <f t="shared" si="35"/>
        <v>-5.7685506065242782</v>
      </c>
      <c r="P161" s="83">
        <f t="shared" si="35"/>
        <v>27.689042911316537</v>
      </c>
      <c r="Q161" s="83">
        <f>C$158*(0.6*C$15)*('Product half-life and C flows'!L22/100)</f>
        <v>82.620781700580721</v>
      </c>
      <c r="R161" s="83">
        <f>C$158*0.6*('Product half-life and C flows'!N22/100)</f>
        <v>2.6075899164538248</v>
      </c>
      <c r="S161" s="83">
        <f>C$158*0.6*('Product half-life and C flows'!P22/100)</f>
        <v>1.302492465761151</v>
      </c>
      <c r="T161" s="83">
        <f t="shared" si="36"/>
        <v>49.321107685782579</v>
      </c>
      <c r="U161" s="3"/>
      <c r="V161" s="88"/>
      <c r="W161" s="88"/>
      <c r="X161" s="88"/>
      <c r="Y161" s="88"/>
      <c r="Z161" s="88"/>
      <c r="AA161" s="88"/>
      <c r="AB161" s="88"/>
      <c r="AC161" s="88"/>
      <c r="AE161">
        <f t="shared" si="19"/>
        <v>3</v>
      </c>
      <c r="AF161" s="3">
        <f t="shared" si="33"/>
        <v>0.89224158647924967</v>
      </c>
      <c r="AG161" s="113">
        <f t="shared" si="20"/>
        <v>197.28111992770428</v>
      </c>
      <c r="AH161" s="123">
        <f t="shared" si="21"/>
        <v>74.982444158594376</v>
      </c>
      <c r="AI161" s="123">
        <f t="shared" si="22"/>
        <v>0.54281342361735241</v>
      </c>
      <c r="AJ161" s="123">
        <f t="shared" si="23"/>
        <v>-5.7685506065242782</v>
      </c>
      <c r="AK161" s="123">
        <f t="shared" si="24"/>
        <v>30.03515279115253</v>
      </c>
      <c r="AL161" s="123">
        <f t="shared" si="25"/>
        <v>86.40126640548236</v>
      </c>
      <c r="AM161" s="123">
        <f t="shared" si="26"/>
        <v>4.3849198055815393</v>
      </c>
      <c r="AN161" s="123">
        <f t="shared" si="27"/>
        <v>2.1902696331576115</v>
      </c>
      <c r="AO161" s="123">
        <f t="shared" si="28"/>
        <v>53.500115909240442</v>
      </c>
      <c r="AP161" s="3">
        <f t="shared" si="32"/>
        <v>117.78587145246712</v>
      </c>
    </row>
    <row r="162" spans="1:42" ht="14">
      <c r="A162">
        <f t="shared" si="34"/>
        <v>4</v>
      </c>
      <c r="B162" s="22">
        <v>84</v>
      </c>
      <c r="C162" s="27">
        <f t="shared" si="30"/>
        <v>198.86668670599443</v>
      </c>
      <c r="D162" s="124">
        <f>(($C$39*$C$118*0.72)*D$40)*('Product half-life and C flows'!B63/100)</f>
        <v>5.470733778872745</v>
      </c>
      <c r="E162" s="27"/>
      <c r="F162" s="55">
        <f t="shared" si="29"/>
        <v>0</v>
      </c>
      <c r="G162" s="55">
        <f t="shared" si="29"/>
        <v>2.3461098798359923</v>
      </c>
      <c r="H162" s="124">
        <f>(H$118)*('Product half-life and C flows'!L63/100)</f>
        <v>3.7226990621596086</v>
      </c>
      <c r="I162" s="124">
        <f>(($C$39*$C$118*0.28)*H$41)*('Product half-life and C flows'!N63/100)</f>
        <v>1.8062516033200982</v>
      </c>
      <c r="J162" s="124">
        <f>(($C$39*$C$118*0.28)*H$41)*(+'Product half-life and C flows'!P63/100)</f>
        <v>0.90222357808196674</v>
      </c>
      <c r="K162" s="55">
        <f t="shared" si="15"/>
        <v>4.1790082234578607</v>
      </c>
      <c r="L162" s="27"/>
      <c r="M162" s="83">
        <f>C$158*(0.4*D$14)*('Product half-life and C flows'!B23/100)</f>
        <v>66.957533065492129</v>
      </c>
      <c r="N162" s="83">
        <f t="shared" si="31"/>
        <v>1.1963113621512833</v>
      </c>
      <c r="O162" s="83">
        <f t="shared" si="35"/>
        <v>-5.7685506065242782</v>
      </c>
      <c r="P162" s="83">
        <f t="shared" si="35"/>
        <v>27.689042911316537</v>
      </c>
      <c r="Q162" s="83">
        <f>C$158*(0.6*C$15)*('Product half-life and C flows'!L23/100)</f>
        <v>81.357902639536931</v>
      </c>
      <c r="R162" s="83">
        <f>C$158*0.6*('Product half-life and C flows'!N23/100)</f>
        <v>3.4503512098570486</v>
      </c>
      <c r="S162" s="83">
        <f>C$158*0.6*('Product half-life and C flows'!P23/100)</f>
        <v>1.7234521527757483</v>
      </c>
      <c r="T162" s="83">
        <f t="shared" si="36"/>
        <v>49.321107685782579</v>
      </c>
      <c r="U162" s="3"/>
      <c r="V162" s="88"/>
      <c r="W162" s="88"/>
      <c r="X162" s="88"/>
      <c r="Y162" s="88"/>
      <c r="Z162" s="88"/>
      <c r="AA162" s="88"/>
      <c r="AB162" s="88"/>
      <c r="AC162" s="88"/>
      <c r="AE162">
        <f t="shared" si="19"/>
        <v>4</v>
      </c>
      <c r="AF162" s="3">
        <f t="shared" si="33"/>
        <v>1.81228554374809</v>
      </c>
      <c r="AG162" s="113">
        <f t="shared" si="20"/>
        <v>198.86668670599443</v>
      </c>
      <c r="AH162" s="123">
        <f t="shared" si="21"/>
        <v>72.42826684436487</v>
      </c>
      <c r="AI162" s="123">
        <f t="shared" si="22"/>
        <v>1.1963113621512833</v>
      </c>
      <c r="AJ162" s="123">
        <f t="shared" si="23"/>
        <v>-5.7685506065242782</v>
      </c>
      <c r="AK162" s="123">
        <f t="shared" si="24"/>
        <v>30.03515279115253</v>
      </c>
      <c r="AL162" s="123">
        <f t="shared" si="25"/>
        <v>85.080601701696537</v>
      </c>
      <c r="AM162" s="123">
        <f t="shared" si="26"/>
        <v>5.2566028131771469</v>
      </c>
      <c r="AN162" s="123">
        <f t="shared" si="27"/>
        <v>2.625675730857715</v>
      </c>
      <c r="AO162" s="123">
        <f t="shared" si="28"/>
        <v>53.500115909240442</v>
      </c>
      <c r="AP162" s="3">
        <f t="shared" si="32"/>
        <v>118.42579379251094</v>
      </c>
    </row>
    <row r="163" spans="1:42" ht="14">
      <c r="A163">
        <f t="shared" si="34"/>
        <v>5</v>
      </c>
      <c r="B163" s="22">
        <v>85</v>
      </c>
      <c r="C163" s="27">
        <f t="shared" si="30"/>
        <v>200.41349366096094</v>
      </c>
      <c r="D163" s="124">
        <f>(($C$39*$C$118*0.72)*D$40)*('Product half-life and C flows'!B64/100)</f>
        <v>5.2843805028894879</v>
      </c>
      <c r="E163" s="27"/>
      <c r="F163" s="55">
        <f t="shared" si="29"/>
        <v>0</v>
      </c>
      <c r="G163" s="55">
        <f t="shared" si="29"/>
        <v>2.3461098798359923</v>
      </c>
      <c r="H163" s="124">
        <f>(H$118)*('Product half-life and C flows'!L64/100)</f>
        <v>3.6657966872437378</v>
      </c>
      <c r="I163" s="124">
        <f>(($C$39*$C$118*0.28)*H$41)*('Product half-life and C flows'!N64/100)</f>
        <v>1.8347312419654918</v>
      </c>
      <c r="J163" s="124">
        <f>(($C$39*$C$118*0.28)*H$41)*(+'Product half-life and C flows'!P64/100)</f>
        <v>0.91644917181093444</v>
      </c>
      <c r="K163" s="55">
        <f t="shared" si="15"/>
        <v>4.1790082234578607</v>
      </c>
      <c r="L163" s="27"/>
      <c r="M163" s="83">
        <f>C$158*(0.4*D$14)*('Product half-life and C flows'!B24/100)</f>
        <v>64.676713683145422</v>
      </c>
      <c r="N163" s="83">
        <f t="shared" si="31"/>
        <v>2.1738150521394615</v>
      </c>
      <c r="O163" s="83">
        <f t="shared" si="35"/>
        <v>-5.7685506065242782</v>
      </c>
      <c r="P163" s="83">
        <f t="shared" si="35"/>
        <v>27.689042911316537</v>
      </c>
      <c r="Q163" s="83">
        <f>C$158*(0.6*C$15)*('Product half-life and C flows'!L24/100)</f>
        <v>80.114326996955114</v>
      </c>
      <c r="R163" s="83">
        <f>C$158*0.6*('Product half-life and C flows'!N24/100)</f>
        <v>4.2802306886733135</v>
      </c>
      <c r="S163" s="83">
        <f>C$158*0.6*('Product half-life and C flows'!P24/100)</f>
        <v>2.1379773669696873</v>
      </c>
      <c r="T163" s="83">
        <f t="shared" si="36"/>
        <v>49.321107685782579</v>
      </c>
      <c r="U163" s="3"/>
      <c r="V163" s="88"/>
      <c r="W163" s="88"/>
      <c r="X163" s="88"/>
      <c r="Y163" s="88"/>
      <c r="Z163" s="88"/>
      <c r="AA163" s="88"/>
      <c r="AB163" s="88"/>
      <c r="AC163" s="88"/>
      <c r="AE163">
        <f t="shared" si="19"/>
        <v>5</v>
      </c>
      <c r="AF163" s="3">
        <f t="shared" si="33"/>
        <v>3.0421849573207438</v>
      </c>
      <c r="AG163" s="113">
        <f t="shared" si="20"/>
        <v>200.41349366096094</v>
      </c>
      <c r="AH163" s="123">
        <f t="shared" si="21"/>
        <v>69.961094186034913</v>
      </c>
      <c r="AI163" s="123">
        <f t="shared" si="22"/>
        <v>2.1738150521394615</v>
      </c>
      <c r="AJ163" s="123">
        <f t="shared" si="23"/>
        <v>-5.7685506065242782</v>
      </c>
      <c r="AK163" s="123">
        <f t="shared" si="24"/>
        <v>30.03515279115253</v>
      </c>
      <c r="AL163" s="123">
        <f t="shared" si="25"/>
        <v>83.780123684198855</v>
      </c>
      <c r="AM163" s="123">
        <f t="shared" si="26"/>
        <v>6.1149619306388052</v>
      </c>
      <c r="AN163" s="123">
        <f t="shared" si="27"/>
        <v>3.0544265387806218</v>
      </c>
      <c r="AO163" s="123">
        <f t="shared" si="28"/>
        <v>53.500115909240442</v>
      </c>
      <c r="AP163" s="3">
        <f t="shared" si="32"/>
        <v>119.38992939038599</v>
      </c>
    </row>
    <row r="164" spans="1:42" ht="14">
      <c r="A164">
        <f t="shared" si="34"/>
        <v>6</v>
      </c>
      <c r="B164" s="22">
        <v>86</v>
      </c>
      <c r="C164" s="27">
        <f t="shared" si="30"/>
        <v>201.92223430227185</v>
      </c>
      <c r="D164" s="124">
        <f>(($C$39*$C$118*0.72)*D$40)*('Product half-life and C flows'!B65/100)</f>
        <v>5.1043751036031013</v>
      </c>
      <c r="E164" s="27"/>
      <c r="F164" s="55">
        <f t="shared" si="29"/>
        <v>0</v>
      </c>
      <c r="G164" s="55">
        <f t="shared" si="29"/>
        <v>2.3461098798359923</v>
      </c>
      <c r="H164" s="124">
        <f>(H$118)*('Product half-life and C flows'!L65/100)</f>
        <v>3.609764079187074</v>
      </c>
      <c r="I164" s="124">
        <f>(($C$39*$C$118*0.28)*H$41)*('Product half-life and C flows'!N65/100)</f>
        <v>1.8627755622978521</v>
      </c>
      <c r="J164" s="124">
        <f>(($C$39*$C$118*0.28)*H$41)*(+'Product half-life and C flows'!P65/100)</f>
        <v>0.93045732382510038</v>
      </c>
      <c r="K164" s="55">
        <f t="shared" si="15"/>
        <v>4.1790082234578607</v>
      </c>
      <c r="L164" s="27"/>
      <c r="M164" s="83">
        <f>C$158*(0.4*D$14)*('Product half-life and C flows'!B25/100)</f>
        <v>62.473587382020824</v>
      </c>
      <c r="N164" s="83">
        <f t="shared" si="31"/>
        <v>3.4969162977871946</v>
      </c>
      <c r="O164" s="83">
        <f t="shared" si="35"/>
        <v>-5.7685506065242782</v>
      </c>
      <c r="P164" s="83">
        <f t="shared" si="35"/>
        <v>27.689042911316537</v>
      </c>
      <c r="Q164" s="83">
        <f>C$158*(0.6*C$15)*('Product half-life and C flows'!L25/100)</f>
        <v>78.889759715314895</v>
      </c>
      <c r="R164" s="83">
        <f>C$158*0.6*('Product half-life and C flows'!N25/100)</f>
        <v>5.0974252546212249</v>
      </c>
      <c r="S164" s="83">
        <f>C$158*0.6*('Product half-life and C flows'!P25/100)</f>
        <v>2.5461664608497627</v>
      </c>
      <c r="T164" s="83">
        <f t="shared" si="36"/>
        <v>49.321107685782579</v>
      </c>
      <c r="U164" s="3"/>
      <c r="V164" s="88"/>
      <c r="W164" s="88"/>
      <c r="X164" s="88"/>
      <c r="Y164" s="88"/>
      <c r="Z164" s="88"/>
      <c r="AA164" s="88"/>
      <c r="AB164" s="88"/>
      <c r="AC164" s="88"/>
      <c r="AE164">
        <f t="shared" si="19"/>
        <v>6</v>
      </c>
      <c r="AF164" s="3">
        <f t="shared" si="33"/>
        <v>4.5316074841825058</v>
      </c>
      <c r="AG164" s="113">
        <f t="shared" si="20"/>
        <v>201.92223430227185</v>
      </c>
      <c r="AH164" s="123">
        <f t="shared" si="21"/>
        <v>67.577962485623928</v>
      </c>
      <c r="AI164" s="123">
        <f t="shared" si="22"/>
        <v>3.4969162977871946</v>
      </c>
      <c r="AJ164" s="123">
        <f t="shared" si="23"/>
        <v>-5.7685506065242782</v>
      </c>
      <c r="AK164" s="123">
        <f t="shared" si="24"/>
        <v>30.03515279115253</v>
      </c>
      <c r="AL164" s="123">
        <f t="shared" si="25"/>
        <v>82.499523794501968</v>
      </c>
      <c r="AM164" s="123">
        <f t="shared" si="26"/>
        <v>6.9602008169190768</v>
      </c>
      <c r="AN164" s="123">
        <f t="shared" si="27"/>
        <v>3.4766237846748629</v>
      </c>
      <c r="AO164" s="123">
        <f t="shared" si="28"/>
        <v>53.500115909240442</v>
      </c>
      <c r="AP164" s="3">
        <f t="shared" si="32"/>
        <v>120.69986687851134</v>
      </c>
    </row>
    <row r="165" spans="1:42" ht="14">
      <c r="A165">
        <f t="shared" si="34"/>
        <v>7</v>
      </c>
      <c r="B165" s="22">
        <v>87</v>
      </c>
      <c r="C165" s="27">
        <f t="shared" si="30"/>
        <v>203.3936062680844</v>
      </c>
      <c r="D165" s="124">
        <f>(($C$39*$C$118*0.72)*D$40)*('Product half-life and C flows'!B66/100)</f>
        <v>4.9305013490297576</v>
      </c>
      <c r="E165" s="27"/>
      <c r="F165" s="55">
        <f t="shared" si="29"/>
        <v>0</v>
      </c>
      <c r="G165" s="55">
        <f t="shared" si="29"/>
        <v>2.3461098798359923</v>
      </c>
      <c r="H165" s="124">
        <f>(H$118)*('Product half-life and C flows'!L66/100)</f>
        <v>3.5545879433882841</v>
      </c>
      <c r="I165" s="124">
        <f>(($C$39*$C$118*0.28)*H$41)*('Product half-life and C flows'!N66/100)</f>
        <v>1.8903912182651463</v>
      </c>
      <c r="J165" s="124">
        <f>(($C$39*$C$118*0.28)*H$41)*(+'Product half-life and C flows'!P66/100)</f>
        <v>0.94425135777479796</v>
      </c>
      <c r="K165" s="55">
        <f t="shared" si="15"/>
        <v>4.1790082234578607</v>
      </c>
      <c r="L165" s="27"/>
      <c r="M165" s="83">
        <f>C$158*(0.4*D$14)*('Product half-life and C flows'!B26/100)</f>
        <v>60.345507650554751</v>
      </c>
      <c r="N165" s="83">
        <f t="shared" si="31"/>
        <v>5.1726694305274696</v>
      </c>
      <c r="O165" s="83">
        <f t="shared" si="35"/>
        <v>-5.7685506065242782</v>
      </c>
      <c r="P165" s="83">
        <f t="shared" si="35"/>
        <v>27.689042911316537</v>
      </c>
      <c r="Q165" s="83">
        <f>C$158*(0.6*C$15)*('Product half-life and C flows'!L26/100)</f>
        <v>77.683910247122952</v>
      </c>
      <c r="R165" s="83">
        <f>C$158*0.6*('Product half-life and C flows'!N26/100)</f>
        <v>5.9021287997279783</v>
      </c>
      <c r="S165" s="83">
        <f>C$158*0.6*('Product half-life and C flows'!P26/100)</f>
        <v>2.9481162835804091</v>
      </c>
      <c r="T165" s="83">
        <f t="shared" si="36"/>
        <v>49.321107685782579</v>
      </c>
      <c r="U165" s="3"/>
      <c r="V165" s="88"/>
      <c r="W165" s="88"/>
      <c r="X165" s="88"/>
      <c r="Y165" s="88"/>
      <c r="Z165" s="88"/>
      <c r="AA165" s="88"/>
      <c r="AB165" s="88"/>
      <c r="AC165" s="88"/>
      <c r="AE165">
        <f t="shared" si="19"/>
        <v>7</v>
      </c>
      <c r="AF165" s="3">
        <f t="shared" si="33"/>
        <v>6.2215856241059271</v>
      </c>
      <c r="AG165" s="113">
        <f t="shared" si="20"/>
        <v>203.3936062680844</v>
      </c>
      <c r="AH165" s="123">
        <f t="shared" si="21"/>
        <v>65.276008999584505</v>
      </c>
      <c r="AI165" s="123">
        <f t="shared" si="22"/>
        <v>5.1726694305274696</v>
      </c>
      <c r="AJ165" s="123">
        <f t="shared" si="23"/>
        <v>-5.7685506065242782</v>
      </c>
      <c r="AK165" s="123">
        <f t="shared" si="24"/>
        <v>30.03515279115253</v>
      </c>
      <c r="AL165" s="123">
        <f t="shared" si="25"/>
        <v>81.238498190511237</v>
      </c>
      <c r="AM165" s="123">
        <f t="shared" si="26"/>
        <v>7.7925200179931249</v>
      </c>
      <c r="AN165" s="123">
        <f t="shared" si="27"/>
        <v>3.8923676413552073</v>
      </c>
      <c r="AO165" s="123">
        <f t="shared" si="28"/>
        <v>53.500115909240442</v>
      </c>
      <c r="AP165" s="3">
        <f t="shared" si="32"/>
        <v>122.36265746501529</v>
      </c>
    </row>
    <row r="166" spans="1:42" ht="14">
      <c r="A166">
        <f t="shared" si="34"/>
        <v>8</v>
      </c>
      <c r="B166" s="22">
        <v>88</v>
      </c>
      <c r="C166" s="27">
        <f t="shared" si="30"/>
        <v>204.82830991518776</v>
      </c>
      <c r="D166" s="124">
        <f>(($C$39*$C$118*0.72)*D$40)*('Product half-life and C flows'!B67/100)</f>
        <v>4.7625503728408018</v>
      </c>
      <c r="E166" s="27"/>
      <c r="F166" s="55">
        <f t="shared" si="29"/>
        <v>0</v>
      </c>
      <c r="G166" s="55">
        <f t="shared" si="29"/>
        <v>2.3461098798359923</v>
      </c>
      <c r="H166" s="124">
        <f>(H$118)*('Product half-life and C flows'!L67/100)</f>
        <v>3.5002551884573019</v>
      </c>
      <c r="I166" s="124">
        <f>(($C$39*$C$118*0.28)*H$41)*('Product half-life and C flows'!N67/100)</f>
        <v>1.9175847621081028</v>
      </c>
      <c r="J166" s="124">
        <f>(($C$39*$C$118*0.28)*H$41)*(+'Product half-life and C flows'!P67/100)</f>
        <v>0.95783454650754329</v>
      </c>
      <c r="K166" s="55">
        <f t="shared" si="15"/>
        <v>4.1790082234578607</v>
      </c>
      <c r="L166" s="27"/>
      <c r="M166" s="83">
        <f>C$158*(0.4*D$14)*('Product half-life and C flows'!B27/100)</f>
        <v>58.289918127083041</v>
      </c>
      <c r="N166" s="83">
        <f t="shared" si="31"/>
        <v>7.196966127491617</v>
      </c>
      <c r="O166" s="83">
        <f t="shared" si="35"/>
        <v>-5.7685506065242782</v>
      </c>
      <c r="P166" s="83">
        <f t="shared" si="35"/>
        <v>27.689042911316537</v>
      </c>
      <c r="Q166" s="83">
        <f>C$158*(0.6*C$15)*('Product half-life and C flows'!L27/100)</f>
        <v>76.496492485976219</v>
      </c>
      <c r="R166" s="83">
        <f>C$158*0.6*('Product half-life and C flows'!N27/100)</f>
        <v>6.694532252333234</v>
      </c>
      <c r="S166" s="83">
        <f>C$158*0.6*('Product half-life and C flows'!P27/100)</f>
        <v>3.3439222039626548</v>
      </c>
      <c r="T166" s="83">
        <f t="shared" si="36"/>
        <v>49.321107685782579</v>
      </c>
      <c r="U166" s="3"/>
      <c r="V166" s="88"/>
      <c r="W166" s="88"/>
      <c r="X166" s="88"/>
      <c r="Y166" s="88"/>
      <c r="Z166" s="88"/>
      <c r="AA166" s="88"/>
      <c r="AB166" s="88"/>
      <c r="AC166" s="88"/>
      <c r="AE166">
        <f t="shared" si="19"/>
        <v>8</v>
      </c>
      <c r="AF166" s="3">
        <f t="shared" si="33"/>
        <v>8.0530599003571037</v>
      </c>
      <c r="AG166" s="113">
        <f t="shared" si="20"/>
        <v>204.82830991518776</v>
      </c>
      <c r="AH166" s="123">
        <f t="shared" si="21"/>
        <v>63.05246849992384</v>
      </c>
      <c r="AI166" s="123">
        <f t="shared" si="22"/>
        <v>7.196966127491617</v>
      </c>
      <c r="AJ166" s="123">
        <f t="shared" si="23"/>
        <v>-5.7685506065242782</v>
      </c>
      <c r="AK166" s="123">
        <f t="shared" si="24"/>
        <v>30.03515279115253</v>
      </c>
      <c r="AL166" s="123">
        <f t="shared" si="25"/>
        <v>79.996747674433522</v>
      </c>
      <c r="AM166" s="123">
        <f t="shared" si="26"/>
        <v>8.6121170144413366</v>
      </c>
      <c r="AN166" s="123">
        <f t="shared" si="27"/>
        <v>4.3017567504701981</v>
      </c>
      <c r="AO166" s="123">
        <f t="shared" si="28"/>
        <v>53.500115909240442</v>
      </c>
      <c r="AP166" s="3">
        <f t="shared" si="32"/>
        <v>124.37418975146493</v>
      </c>
    </row>
    <row r="167" spans="1:42" ht="14">
      <c r="A167">
        <f t="shared" si="34"/>
        <v>9</v>
      </c>
      <c r="B167" s="22">
        <v>89</v>
      </c>
      <c r="C167" s="27">
        <f t="shared" si="30"/>
        <v>206.2270470132288</v>
      </c>
      <c r="D167" s="124">
        <f>(($C$39*$C$118*0.72)*D$40)*('Product half-life and C flows'!B68/100)</f>
        <v>4.6003204234614987</v>
      </c>
      <c r="E167" s="27"/>
      <c r="F167" s="55">
        <f t="shared" si="29"/>
        <v>0</v>
      </c>
      <c r="G167" s="55">
        <f t="shared" si="29"/>
        <v>2.3461098798359923</v>
      </c>
      <c r="H167" s="124">
        <f>(H$118)*('Product half-life and C flows'!L68/100)</f>
        <v>3.4467529231091936</v>
      </c>
      <c r="I167" s="124">
        <f>(($C$39*$C$118*0.28)*H$41)*('Product half-life and C flows'!N68/100)</f>
        <v>1.9443626459148311</v>
      </c>
      <c r="J167" s="124">
        <f>(($C$39*$C$118*0.28)*H$41)*(+'Product half-life and C flows'!P68/100)</f>
        <v>0.97121011284457037</v>
      </c>
      <c r="K167" s="55">
        <f t="shared" si="15"/>
        <v>4.1790082234578607</v>
      </c>
      <c r="L167" s="27"/>
      <c r="M167" s="83">
        <f>C$158*(0.4*D$14)*('Product half-life and C flows'!B28/100)</f>
        <v>56.304349529004398</v>
      </c>
      <c r="N167" s="83">
        <f t="shared" si="31"/>
        <v>9.5572993662711845</v>
      </c>
      <c r="O167" s="83">
        <f t="shared" si="35"/>
        <v>-5.7685506065242782</v>
      </c>
      <c r="P167" s="83">
        <f t="shared" si="35"/>
        <v>27.689042911316537</v>
      </c>
      <c r="Q167" s="83">
        <f>C$158*(0.6*C$15)*('Product half-life and C flows'!L28/100)</f>
        <v>75.327224698678634</v>
      </c>
      <c r="R167" s="83">
        <f>C$158*0.6*('Product half-life and C flows'!N28/100)</f>
        <v>7.4748236223898168</v>
      </c>
      <c r="S167" s="83">
        <f>C$158*0.6*('Product half-life and C flows'!P28/100)</f>
        <v>3.7336781330618467</v>
      </c>
      <c r="T167" s="83">
        <f t="shared" si="36"/>
        <v>49.321107685782579</v>
      </c>
      <c r="U167" s="3"/>
      <c r="V167" s="88"/>
      <c r="W167" s="88"/>
      <c r="X167" s="88"/>
      <c r="Y167" s="88"/>
      <c r="Z167" s="88"/>
      <c r="AA167" s="88"/>
      <c r="AB167" s="88"/>
      <c r="AC167" s="88"/>
      <c r="AE167">
        <f t="shared" si="19"/>
        <v>9</v>
      </c>
      <c r="AF167" s="3">
        <f t="shared" si="33"/>
        <v>9.9716445205211208</v>
      </c>
      <c r="AG167" s="113">
        <f t="shared" si="20"/>
        <v>206.2270470132288</v>
      </c>
      <c r="AH167" s="123">
        <f t="shared" si="21"/>
        <v>60.904669952465895</v>
      </c>
      <c r="AI167" s="123">
        <f t="shared" si="22"/>
        <v>9.5572993662711845</v>
      </c>
      <c r="AJ167" s="123">
        <f t="shared" si="23"/>
        <v>-5.7685506065242782</v>
      </c>
      <c r="AK167" s="123">
        <f t="shared" si="24"/>
        <v>30.03515279115253</v>
      </c>
      <c r="AL167" s="123">
        <f t="shared" si="25"/>
        <v>78.773977621787822</v>
      </c>
      <c r="AM167" s="123">
        <f t="shared" si="26"/>
        <v>9.4191862683046477</v>
      </c>
      <c r="AN167" s="123">
        <f t="shared" si="27"/>
        <v>4.7048882459064174</v>
      </c>
      <c r="AO167" s="123">
        <f t="shared" si="28"/>
        <v>53.500115909240442</v>
      </c>
      <c r="AP167" s="3">
        <f t="shared" si="32"/>
        <v>126.72195368689832</v>
      </c>
    </row>
    <row r="168" spans="1:42" ht="14">
      <c r="A168">
        <f t="shared" si="34"/>
        <v>10</v>
      </c>
      <c r="B168" s="22">
        <v>90</v>
      </c>
      <c r="C168" s="27">
        <f t="shared" si="30"/>
        <v>207.59051953739234</v>
      </c>
      <c r="D168" s="124">
        <f>(($C$39*$C$118*0.72)*D$40)*('Product half-life and C flows'!B69/100)</f>
        <v>4.4436166217163917</v>
      </c>
      <c r="E168" s="27"/>
      <c r="F168" s="55">
        <f t="shared" ref="F168:G183" si="37">F167</f>
        <v>0</v>
      </c>
      <c r="G168" s="55">
        <f t="shared" si="37"/>
        <v>2.3461098798359923</v>
      </c>
      <c r="H168" s="124">
        <f>(H$118)*('Product half-life and C flows'!L69/100)</f>
        <v>3.3940684531054983</v>
      </c>
      <c r="I168" s="124">
        <f>(($C$39*$C$118*0.28)*H$41)*('Product half-life and C flows'!N69/100)</f>
        <v>1.9707312231516807</v>
      </c>
      <c r="J168" s="124">
        <f>(($C$39*$C$118*0.28)*H$41)*(+'Product half-life and C flows'!P69/100)</f>
        <v>0.98438123034549441</v>
      </c>
      <c r="K168" s="55">
        <f t="shared" si="15"/>
        <v>4.1790082234578607</v>
      </c>
      <c r="L168" s="27"/>
      <c r="M168" s="83">
        <f>C$158*(0.4*D$14)*('Product half-life and C flows'!B29/100)</f>
        <v>54.386416686547868</v>
      </c>
      <c r="N168" s="83">
        <f t="shared" si="31"/>
        <v>12.235015602193171</v>
      </c>
      <c r="O168" s="83">
        <f t="shared" si="35"/>
        <v>-5.7685506065242782</v>
      </c>
      <c r="P168" s="83">
        <f t="shared" si="35"/>
        <v>27.689042911316537</v>
      </c>
      <c r="Q168" s="83">
        <f>C$158*(0.6*C$15)*('Product half-life and C flows'!L29/100)</f>
        <v>74.175829458395711</v>
      </c>
      <c r="R168" s="83">
        <f>C$158*0.6*('Product half-life and C flows'!N29/100)</f>
        <v>8.2431880460719533</v>
      </c>
      <c r="S168" s="83">
        <f>C$158*0.6*('Product half-life and C flows'!P29/100)</f>
        <v>4.1174765464894874</v>
      </c>
      <c r="T168" s="83">
        <f t="shared" si="36"/>
        <v>49.321107685782579</v>
      </c>
      <c r="U168" s="3"/>
      <c r="V168" s="88"/>
      <c r="W168" s="88"/>
      <c r="X168" s="88"/>
      <c r="Y168" s="88"/>
      <c r="Z168" s="88"/>
      <c r="AA168" s="88"/>
      <c r="AB168" s="88"/>
      <c r="AC168" s="88"/>
      <c r="AE168">
        <f t="shared" si="19"/>
        <v>10</v>
      </c>
      <c r="AF168" s="3">
        <f t="shared" si="33"/>
        <v>11.929966613847396</v>
      </c>
      <c r="AG168" s="113">
        <f t="shared" si="20"/>
        <v>207.59051953739234</v>
      </c>
      <c r="AH168" s="123">
        <f t="shared" si="21"/>
        <v>58.830033308264262</v>
      </c>
      <c r="AI168" s="123">
        <f t="shared" si="22"/>
        <v>12.235015602193171</v>
      </c>
      <c r="AJ168" s="123">
        <f t="shared" si="23"/>
        <v>-5.7685506065242782</v>
      </c>
      <c r="AK168" s="123">
        <f t="shared" si="24"/>
        <v>30.03515279115253</v>
      </c>
      <c r="AL168" s="123">
        <f t="shared" si="25"/>
        <v>77.569897911501215</v>
      </c>
      <c r="AM168" s="123">
        <f t="shared" si="26"/>
        <v>10.213919269223634</v>
      </c>
      <c r="AN168" s="123">
        <f t="shared" si="27"/>
        <v>5.101857776834982</v>
      </c>
      <c r="AO168" s="123">
        <f t="shared" si="28"/>
        <v>53.500115909240442</v>
      </c>
      <c r="AP168" s="3">
        <f t="shared" si="32"/>
        <v>129.38729274438126</v>
      </c>
    </row>
    <row r="169" spans="1:42" ht="14">
      <c r="A169">
        <f t="shared" si="34"/>
        <v>11</v>
      </c>
      <c r="B169" s="22">
        <v>91</v>
      </c>
      <c r="C169" s="27">
        <f t="shared" si="30"/>
        <v>208.91942855413095</v>
      </c>
      <c r="D169" s="124">
        <f>(($C$39*$C$118*0.72)*D$40)*('Product half-life and C flows'!B70/100)</f>
        <v>4.2922507267301571</v>
      </c>
      <c r="E169" s="27"/>
      <c r="F169" s="55">
        <f t="shared" si="37"/>
        <v>0</v>
      </c>
      <c r="G169" s="55">
        <f t="shared" si="37"/>
        <v>2.3461098798359923</v>
      </c>
      <c r="H169" s="124">
        <f>(H$118)*('Product half-life and C flows'!L70/100)</f>
        <v>3.3421892782423281</v>
      </c>
      <c r="I169" s="124">
        <f>(($C$39*$C$118*0.28)*H$41)*('Product half-life and C flows'!N70/100)</f>
        <v>1.9966967501706971</v>
      </c>
      <c r="J169" s="124">
        <f>(($C$39*$C$118*0.28)*H$41)*(+'Product half-life and C flows'!P70/100)</f>
        <v>0.99735102406128684</v>
      </c>
      <c r="K169" s="55">
        <f t="shared" si="15"/>
        <v>4.1790082234578607</v>
      </c>
      <c r="L169" s="27"/>
      <c r="M169" s="83">
        <f>C$158*(0.4*D$14)*('Product half-life and C flows'!B30/100)</f>
        <v>52.533815677581003</v>
      </c>
      <c r="N169" s="83">
        <f t="shared" si="31"/>
        <v>15.207139091037117</v>
      </c>
      <c r="O169" s="83">
        <f t="shared" si="35"/>
        <v>-5.7685506065242782</v>
      </c>
      <c r="P169" s="83">
        <f t="shared" si="35"/>
        <v>27.689042911316537</v>
      </c>
      <c r="Q169" s="83">
        <f>C$158*(0.6*C$15)*('Product half-life and C flows'!L30/100)</f>
        <v>73.042033578830655</v>
      </c>
      <c r="R169" s="83">
        <f>C$158*0.6*('Product half-life and C flows'!N30/100)</f>
        <v>8.999807829701707</v>
      </c>
      <c r="S169" s="83">
        <f>C$158*0.6*('Product half-life and C flows'!P30/100)</f>
        <v>4.4954085063445088</v>
      </c>
      <c r="T169" s="83">
        <f t="shared" si="36"/>
        <v>49.321107685782579</v>
      </c>
      <c r="U169" s="3"/>
      <c r="V169" s="88"/>
      <c r="W169" s="88"/>
      <c r="X169" s="88"/>
      <c r="Y169" s="88"/>
      <c r="Z169" s="88"/>
      <c r="AA169" s="88"/>
      <c r="AB169" s="88"/>
      <c r="AC169" s="88"/>
      <c r="AE169">
        <f t="shared" si="19"/>
        <v>11</v>
      </c>
      <c r="AF169" s="3">
        <f t="shared" si="33"/>
        <v>13.888491416526435</v>
      </c>
      <c r="AG169" s="113">
        <f t="shared" si="20"/>
        <v>208.91942855413095</v>
      </c>
      <c r="AH169" s="123">
        <f t="shared" si="21"/>
        <v>56.826066404311163</v>
      </c>
      <c r="AI169" s="123">
        <f t="shared" si="22"/>
        <v>15.207139091037117</v>
      </c>
      <c r="AJ169" s="123">
        <f t="shared" si="23"/>
        <v>-5.7685506065242782</v>
      </c>
      <c r="AK169" s="123">
        <f t="shared" si="24"/>
        <v>30.03515279115253</v>
      </c>
      <c r="AL169" s="123">
        <f t="shared" si="25"/>
        <v>76.384222857072984</v>
      </c>
      <c r="AM169" s="123">
        <f t="shared" si="26"/>
        <v>10.996504579872404</v>
      </c>
      <c r="AN169" s="123">
        <f t="shared" si="27"/>
        <v>5.4927595304057952</v>
      </c>
      <c r="AO169" s="123">
        <f t="shared" si="28"/>
        <v>53.500115909240442</v>
      </c>
      <c r="AP169" s="3">
        <f t="shared" si="32"/>
        <v>132.34722824301656</v>
      </c>
    </row>
    <row r="170" spans="1:42" ht="14">
      <c r="A170">
        <f t="shared" si="34"/>
        <v>12</v>
      </c>
      <c r="B170" s="22">
        <v>92</v>
      </c>
      <c r="C170" s="27">
        <f t="shared" si="30"/>
        <v>210.21447319475655</v>
      </c>
      <c r="D170" s="124">
        <f>(($C$39*$C$118*0.72)*D$40)*('Product half-life and C flows'!B71/100)</f>
        <v>4.1460409098027258</v>
      </c>
      <c r="E170" s="27"/>
      <c r="F170" s="55">
        <f t="shared" si="37"/>
        <v>0</v>
      </c>
      <c r="G170" s="55">
        <f t="shared" si="37"/>
        <v>2.3461098798359923</v>
      </c>
      <c r="H170" s="124">
        <f>(H$118)*('Product half-life and C flows'!L71/100)</f>
        <v>3.2911030893844986</v>
      </c>
      <c r="I170" s="124">
        <f>(($C$39*$C$118*0.28)*H$41)*('Product half-life and C flows'!N71/100)</f>
        <v>2.0222653876940404</v>
      </c>
      <c r="J170" s="124">
        <f>(($C$39*$C$118*0.28)*H$41)*(+'Product half-life and C flows'!P71/100)</f>
        <v>1.0101225712757442</v>
      </c>
      <c r="K170" s="55">
        <f t="shared" si="15"/>
        <v>4.1790082234578607</v>
      </c>
      <c r="L170" s="27"/>
      <c r="M170" s="83">
        <f>C$158*(0.4*D$14)*('Product half-life and C flows'!B31/100)</f>
        <v>50.744321060017093</v>
      </c>
      <c r="N170" s="83">
        <f t="shared" si="31"/>
        <v>18.447839359936097</v>
      </c>
      <c r="O170" s="83">
        <f t="shared" si="35"/>
        <v>-5.7685506065242782</v>
      </c>
      <c r="P170" s="83">
        <f t="shared" si="35"/>
        <v>27.689042911316537</v>
      </c>
      <c r="Q170" s="83">
        <f>C$158*(0.6*C$15)*('Product half-life and C flows'!L31/100)</f>
        <v>71.92556804940665</v>
      </c>
      <c r="R170" s="83">
        <f>C$158*0.6*('Product half-life and C flows'!N31/100)</f>
        <v>9.7448624930039873</v>
      </c>
      <c r="S170" s="83">
        <f>C$158*0.6*('Product half-life and C flows'!P31/100)</f>
        <v>4.8675636828191742</v>
      </c>
      <c r="T170" s="83">
        <f t="shared" si="36"/>
        <v>49.321107685782579</v>
      </c>
      <c r="U170" s="3"/>
      <c r="V170" s="88"/>
      <c r="W170" s="88"/>
      <c r="X170" s="88"/>
      <c r="Y170" s="88"/>
      <c r="Z170" s="88"/>
      <c r="AA170" s="88"/>
      <c r="AB170" s="88"/>
      <c r="AC170" s="88"/>
      <c r="AE170">
        <f t="shared" si="19"/>
        <v>12</v>
      </c>
      <c r="AF170" s="3">
        <f t="shared" si="33"/>
        <v>15.815442201126219</v>
      </c>
      <c r="AG170" s="113">
        <f t="shared" si="20"/>
        <v>210.21447319475655</v>
      </c>
      <c r="AH170" s="123">
        <f t="shared" si="21"/>
        <v>54.890361969819821</v>
      </c>
      <c r="AI170" s="123">
        <f t="shared" si="22"/>
        <v>18.447839359936097</v>
      </c>
      <c r="AJ170" s="123">
        <f t="shared" si="23"/>
        <v>-5.7685506065242782</v>
      </c>
      <c r="AK170" s="123">
        <f t="shared" si="24"/>
        <v>30.03515279115253</v>
      </c>
      <c r="AL170" s="123">
        <f t="shared" si="25"/>
        <v>75.216671138791142</v>
      </c>
      <c r="AM170" s="123">
        <f t="shared" si="26"/>
        <v>11.767127880698027</v>
      </c>
      <c r="AN170" s="123">
        <f t="shared" si="27"/>
        <v>5.8776862540949182</v>
      </c>
      <c r="AO170" s="123">
        <f t="shared" si="28"/>
        <v>53.500115909240442</v>
      </c>
      <c r="AP170" s="3">
        <f t="shared" si="32"/>
        <v>135.57592681814845</v>
      </c>
    </row>
    <row r="171" spans="1:42" ht="14">
      <c r="A171">
        <f t="shared" si="34"/>
        <v>13</v>
      </c>
      <c r="B171" s="22">
        <v>93</v>
      </c>
      <c r="C171" s="27">
        <f t="shared" si="30"/>
        <v>211.47634971192613</v>
      </c>
      <c r="D171" s="124">
        <f>(($C$39*$C$118*0.72)*D$40)*('Product half-life and C flows'!B72/100)</f>
        <v>4.0048115359870735</v>
      </c>
      <c r="E171" s="27"/>
      <c r="F171" s="55">
        <f t="shared" si="37"/>
        <v>0</v>
      </c>
      <c r="G171" s="55">
        <f t="shared" si="37"/>
        <v>2.3461098798359923</v>
      </c>
      <c r="H171" s="124">
        <f>(H$118)*('Product half-life and C flows'!L72/100)</f>
        <v>3.240797765545</v>
      </c>
      <c r="I171" s="124">
        <f>(($C$39*$C$118*0.28)*H$41)*('Product half-life and C flows'!N72/100)</f>
        <v>2.0474432022757099</v>
      </c>
      <c r="J171" s="124">
        <f>(($C$39*$C$118*0.28)*H$41)*(+'Product half-life and C flows'!P72/100)</f>
        <v>1.022698902235619</v>
      </c>
      <c r="K171" s="55">
        <f t="shared" si="15"/>
        <v>4.1790082234578607</v>
      </c>
      <c r="L171" s="27"/>
      <c r="M171" s="83">
        <f>C$158*(0.4*D$14)*('Product half-life and C flows'!B32/100)</f>
        <v>49.015783198496642</v>
      </c>
      <c r="N171" s="83">
        <f t="shared" si="31"/>
        <v>21.929601827142822</v>
      </c>
      <c r="O171" s="83">
        <f t="shared" si="35"/>
        <v>-5.7685506065242782</v>
      </c>
      <c r="P171" s="83">
        <f t="shared" si="35"/>
        <v>27.689042911316537</v>
      </c>
      <c r="Q171" s="83">
        <f>C$158*(0.6*C$15)*('Product half-life and C flows'!L32/100)</f>
        <v>70.8261679714401</v>
      </c>
      <c r="R171" s="83">
        <f>C$158*0.6*('Product half-life and C flows'!N32/100)</f>
        <v>10.478528811700336</v>
      </c>
      <c r="S171" s="83">
        <f>C$158*0.6*('Product half-life and C flows'!P32/100)</f>
        <v>5.2340303754746937</v>
      </c>
      <c r="T171" s="83">
        <f t="shared" si="36"/>
        <v>49.321107685782579</v>
      </c>
      <c r="U171" s="3"/>
      <c r="V171" s="88"/>
      <c r="W171" s="88"/>
      <c r="X171" s="88"/>
      <c r="Y171" s="88"/>
      <c r="Z171" s="88"/>
      <c r="AA171" s="88"/>
      <c r="AB171" s="88"/>
      <c r="AC171" s="88"/>
      <c r="AE171">
        <f t="shared" si="19"/>
        <v>13</v>
      </c>
      <c r="AF171" s="3">
        <f t="shared" si="33"/>
        <v>17.68621497668914</v>
      </c>
      <c r="AG171" s="113">
        <f t="shared" si="20"/>
        <v>211.47634971192613</v>
      </c>
      <c r="AH171" s="123">
        <f t="shared" si="21"/>
        <v>53.020594734483716</v>
      </c>
      <c r="AI171" s="123">
        <f t="shared" si="22"/>
        <v>21.929601827142822</v>
      </c>
      <c r="AJ171" s="123">
        <f t="shared" si="23"/>
        <v>-5.7685506065242782</v>
      </c>
      <c r="AK171" s="123">
        <f t="shared" si="24"/>
        <v>30.03515279115253</v>
      </c>
      <c r="AL171" s="123">
        <f t="shared" si="25"/>
        <v>74.066965736985097</v>
      </c>
      <c r="AM171" s="123">
        <f t="shared" si="26"/>
        <v>12.525972013976046</v>
      </c>
      <c r="AN171" s="123">
        <f t="shared" si="27"/>
        <v>6.2567292777103125</v>
      </c>
      <c r="AO171" s="123">
        <f t="shared" si="28"/>
        <v>53.500115909240442</v>
      </c>
      <c r="AP171" s="3">
        <f t="shared" si="32"/>
        <v>139.04587104044253</v>
      </c>
    </row>
    <row r="172" spans="1:42" ht="14">
      <c r="A172">
        <f t="shared" si="34"/>
        <v>14</v>
      </c>
      <c r="B172" s="22">
        <v>94</v>
      </c>
      <c r="C172" s="27">
        <f t="shared" si="30"/>
        <v>212.70575061426524</v>
      </c>
      <c r="D172" s="124">
        <f>(($C$39*$C$118*0.72)*D$40)*('Product half-life and C flows'!B73/100)</f>
        <v>3.8683929531072248</v>
      </c>
      <c r="E172" s="27"/>
      <c r="F172" s="55">
        <f t="shared" si="37"/>
        <v>0</v>
      </c>
      <c r="G172" s="55">
        <f t="shared" si="37"/>
        <v>2.3461098798359923</v>
      </c>
      <c r="H172" s="124">
        <f>(H$118)*('Product half-life and C flows'!L73/100)</f>
        <v>3.1912613710091016</v>
      </c>
      <c r="I172" s="124">
        <f>(($C$39*$C$118*0.28)*H$41)*('Product half-life and C flows'!N73/100)</f>
        <v>2.0722361677409267</v>
      </c>
      <c r="J172" s="124">
        <f>(($C$39*$C$118*0.28)*H$41)*(+'Product half-life and C flows'!P73/100)</f>
        <v>1.0350830008695935</v>
      </c>
      <c r="K172" s="55">
        <f t="shared" si="15"/>
        <v>4.1790082234578607</v>
      </c>
      <c r="L172" s="27"/>
      <c r="M172" s="83">
        <f>C$158*(0.4*D$14)*('Product half-life and C flows'!B33/100)</f>
        <v>47.346125682131969</v>
      </c>
      <c r="N172" s="83">
        <f t="shared" si="31"/>
        <v>25.624152208889779</v>
      </c>
      <c r="O172" s="83">
        <f t="shared" si="35"/>
        <v>-5.7685506065242782</v>
      </c>
      <c r="P172" s="83">
        <f t="shared" si="35"/>
        <v>27.689042911316537</v>
      </c>
      <c r="Q172" s="83">
        <f>C$158*(0.6*C$15)*('Product half-life and C flows'!L33/100)</f>
        <v>69.743572495289172</v>
      </c>
      <c r="R172" s="83">
        <f>C$158*0.6*('Product half-life and C flows'!N33/100)</f>
        <v>11.200980859451724</v>
      </c>
      <c r="S172" s="83">
        <f>C$158*0.6*('Product half-life and C flows'!P33/100)</f>
        <v>5.5948955341916697</v>
      </c>
      <c r="T172" s="83">
        <f t="shared" si="36"/>
        <v>49.321107685782579</v>
      </c>
      <c r="U172" s="3"/>
      <c r="V172" s="88"/>
      <c r="W172" s="88"/>
      <c r="X172" s="88"/>
      <c r="Y172" s="88"/>
      <c r="Z172" s="88"/>
      <c r="AA172" s="88"/>
      <c r="AB172" s="88"/>
      <c r="AC172" s="88"/>
      <c r="AE172">
        <f t="shared" si="19"/>
        <v>14</v>
      </c>
      <c r="AF172" s="3">
        <f t="shared" si="33"/>
        <v>19.482545484729361</v>
      </c>
      <c r="AG172" s="113">
        <f t="shared" si="20"/>
        <v>212.70575061426524</v>
      </c>
      <c r="AH172" s="123">
        <f t="shared" si="21"/>
        <v>51.214518635239195</v>
      </c>
      <c r="AI172" s="123">
        <f t="shared" si="22"/>
        <v>25.624152208889779</v>
      </c>
      <c r="AJ172" s="123">
        <f t="shared" si="23"/>
        <v>-5.7685506065242782</v>
      </c>
      <c r="AK172" s="123">
        <f t="shared" si="24"/>
        <v>30.03515279115253</v>
      </c>
      <c r="AL172" s="123">
        <f t="shared" si="25"/>
        <v>72.934833866298277</v>
      </c>
      <c r="AM172" s="123">
        <f t="shared" si="26"/>
        <v>13.273217027192651</v>
      </c>
      <c r="AN172" s="123">
        <f t="shared" si="27"/>
        <v>6.6299785350612632</v>
      </c>
      <c r="AO172" s="123">
        <f t="shared" si="28"/>
        <v>53.500115909240442</v>
      </c>
      <c r="AP172" s="3">
        <f t="shared" si="32"/>
        <v>142.72878382207023</v>
      </c>
    </row>
    <row r="173" spans="1:42" ht="14">
      <c r="A173">
        <f t="shared" si="34"/>
        <v>15</v>
      </c>
      <c r="B173" s="22">
        <v>95</v>
      </c>
      <c r="C173" s="27">
        <f t="shared" si="30"/>
        <v>213.90336387458598</v>
      </c>
      <c r="D173" s="124">
        <f>(($C$39*$C$118*0.72)*D$40)*('Product half-life and C flows'!B74/100)</f>
        <v>3.7366212879631346</v>
      </c>
      <c r="E173" s="27"/>
      <c r="F173" s="55">
        <f t="shared" si="37"/>
        <v>0</v>
      </c>
      <c r="G173" s="55">
        <f t="shared" si="37"/>
        <v>2.3461098798359923</v>
      </c>
      <c r="H173" s="124">
        <f>(H$118)*('Product half-life and C flows'!L74/100)</f>
        <v>3.1424821525024216</v>
      </c>
      <c r="I173" s="124">
        <f>(($C$39*$C$118*0.28)*H$41)*('Product half-life and C flows'!N74/100)</f>
        <v>2.0966501666035202</v>
      </c>
      <c r="J173" s="124">
        <f>(($C$39*$C$118*0.28)*H$41)*(+'Product half-life and C flows'!P74/100)</f>
        <v>1.0472778054962635</v>
      </c>
      <c r="K173" s="55">
        <f t="shared" si="15"/>
        <v>4.1790082234578607</v>
      </c>
      <c r="L173" s="27"/>
      <c r="M173" s="83">
        <f>C$158*(0.4*D$14)*('Product half-life and C flows'!B34/100)</f>
        <v>45.733342830212898</v>
      </c>
      <c r="N173" s="83">
        <f t="shared" si="31"/>
        <v>29.503177390087529</v>
      </c>
      <c r="O173" s="83">
        <f t="shared" si="35"/>
        <v>-5.7685506065242782</v>
      </c>
      <c r="P173" s="83">
        <f t="shared" si="35"/>
        <v>27.689042911316537</v>
      </c>
      <c r="Q173" s="83">
        <f>C$158*(0.6*C$15)*('Product half-life and C flows'!L34/100)</f>
        <v>68.677524758463264</v>
      </c>
      <c r="R173" s="83">
        <f>C$158*0.6*('Product half-life and C flows'!N34/100)</f>
        <v>11.912390049160207</v>
      </c>
      <c r="S173" s="83">
        <f>C$158*0.6*('Product half-life and C flows'!P34/100)</f>
        <v>5.9502447798003022</v>
      </c>
      <c r="T173" s="83">
        <f t="shared" si="36"/>
        <v>49.321107685782579</v>
      </c>
      <c r="U173" s="3"/>
      <c r="V173" s="88"/>
      <c r="W173" s="88"/>
      <c r="X173" s="88"/>
      <c r="Y173" s="88"/>
      <c r="Z173" s="88"/>
      <c r="AA173" s="88"/>
      <c r="AB173" s="88"/>
      <c r="AC173" s="88"/>
      <c r="AE173">
        <f t="shared" si="19"/>
        <v>15</v>
      </c>
      <c r="AF173" s="3">
        <f t="shared" si="33"/>
        <v>21.191589642630458</v>
      </c>
      <c r="AG173" s="113">
        <f t="shared" si="20"/>
        <v>213.90336387458598</v>
      </c>
      <c r="AH173" s="123">
        <f t="shared" si="21"/>
        <v>49.46996411817603</v>
      </c>
      <c r="AI173" s="123">
        <f t="shared" si="22"/>
        <v>29.503177390087529</v>
      </c>
      <c r="AJ173" s="123">
        <f t="shared" si="23"/>
        <v>-5.7685506065242782</v>
      </c>
      <c r="AK173" s="123">
        <f t="shared" si="24"/>
        <v>30.03515279115253</v>
      </c>
      <c r="AL173" s="123">
        <f t="shared" si="25"/>
        <v>71.820006910965688</v>
      </c>
      <c r="AM173" s="123">
        <f t="shared" si="26"/>
        <v>14.009040215763727</v>
      </c>
      <c r="AN173" s="123">
        <f t="shared" si="27"/>
        <v>6.9975225852965659</v>
      </c>
      <c r="AO173" s="123">
        <f t="shared" si="28"/>
        <v>53.500115909240442</v>
      </c>
      <c r="AP173" s="3">
        <f t="shared" si="32"/>
        <v>146.59634928674177</v>
      </c>
    </row>
    <row r="174" spans="1:42" ht="14">
      <c r="A174">
        <f t="shared" si="34"/>
        <v>16</v>
      </c>
      <c r="B174" s="22">
        <v>96</v>
      </c>
      <c r="C174" s="27">
        <f t="shared" si="30"/>
        <v>215.06987220735667</v>
      </c>
      <c r="D174" s="124">
        <f>(($C$39*$C$118*0.72)*D$40)*('Product half-life and C flows'!B75/100)</f>
        <v>3.6093382494775392</v>
      </c>
      <c r="E174" s="27"/>
      <c r="F174" s="55">
        <f t="shared" si="37"/>
        <v>0</v>
      </c>
      <c r="G174" s="55">
        <f t="shared" si="37"/>
        <v>2.3461098798359923</v>
      </c>
      <c r="H174" s="124">
        <f>(H$118)*('Product half-life and C flows'!L75/100)</f>
        <v>3.094448536402282</v>
      </c>
      <c r="I174" s="124">
        <f>(($C$39*$C$118*0.28)*H$41)*('Product half-life and C flows'!N75/100)</f>
        <v>2.1206909914616401</v>
      </c>
      <c r="J174" s="124">
        <f>(($C$39*$C$118*0.28)*H$41)*(+'Product half-life and C flows'!P75/100)</f>
        <v>1.0592862095212983</v>
      </c>
      <c r="K174" s="55">
        <f t="shared" si="15"/>
        <v>4.1790082234578607</v>
      </c>
      <c r="L174" s="27"/>
      <c r="M174" s="83">
        <f>C$158*(0.4*D$14)*('Product half-life and C flows'!B35/100)</f>
        <v>44.175497282877259</v>
      </c>
      <c r="N174" s="83">
        <f t="shared" si="31"/>
        <v>33.538878670669241</v>
      </c>
      <c r="O174" s="83">
        <f t="shared" si="35"/>
        <v>-5.7685506065242782</v>
      </c>
      <c r="P174" s="83">
        <f t="shared" si="35"/>
        <v>27.689042911316537</v>
      </c>
      <c r="Q174" s="83">
        <f>C$158*(0.6*C$15)*('Product half-life and C flows'!L35/100)</f>
        <v>67.627771824678447</v>
      </c>
      <c r="R174" s="83">
        <f>C$158*0.6*('Product half-life and C flows'!N35/100)</f>
        <v>12.61292517363928</v>
      </c>
      <c r="S174" s="83">
        <f>C$158*0.6*('Product half-life and C flows'!P35/100)</f>
        <v>6.3001624243952445</v>
      </c>
      <c r="T174" s="83">
        <f t="shared" si="36"/>
        <v>49.321107685782579</v>
      </c>
      <c r="U174" s="3"/>
      <c r="V174" s="88"/>
      <c r="W174" s="88"/>
      <c r="X174" s="88"/>
      <c r="Y174" s="88"/>
      <c r="Z174" s="88"/>
      <c r="AA174" s="88"/>
      <c r="AB174" s="88"/>
      <c r="AC174" s="88"/>
      <c r="AE174">
        <f t="shared" si="19"/>
        <v>16</v>
      </c>
      <c r="AF174" s="3">
        <f t="shared" si="33"/>
        <v>22.80501416065654</v>
      </c>
      <c r="AG174" s="113">
        <f t="shared" si="20"/>
        <v>215.06987220735667</v>
      </c>
      <c r="AH174" s="123">
        <f t="shared" si="21"/>
        <v>47.784835532354798</v>
      </c>
      <c r="AI174" s="123">
        <f t="shared" si="22"/>
        <v>33.538878670669241</v>
      </c>
      <c r="AJ174" s="123">
        <f t="shared" si="23"/>
        <v>-5.7685506065242782</v>
      </c>
      <c r="AK174" s="123">
        <f t="shared" si="24"/>
        <v>30.03515279115253</v>
      </c>
      <c r="AL174" s="123">
        <f t="shared" si="25"/>
        <v>70.72222036108073</v>
      </c>
      <c r="AM174" s="123">
        <f t="shared" si="26"/>
        <v>14.733616165100919</v>
      </c>
      <c r="AN174" s="123">
        <f t="shared" si="27"/>
        <v>7.3594486339165428</v>
      </c>
      <c r="AO174" s="123">
        <f t="shared" si="28"/>
        <v>53.500115909240442</v>
      </c>
      <c r="AP174" s="3">
        <f t="shared" si="32"/>
        <v>150.62076601539567</v>
      </c>
    </row>
    <row r="175" spans="1:42" ht="14">
      <c r="A175">
        <f t="shared" si="34"/>
        <v>17</v>
      </c>
      <c r="B175" s="22">
        <v>97</v>
      </c>
      <c r="C175" s="27">
        <f t="shared" si="30"/>
        <v>216.20595241128498</v>
      </c>
      <c r="D175" s="124">
        <f>(($C$39*$C$118*0.72)*D$40)*('Product half-life and C flows'!B76/100)</f>
        <v>3.4863909385483618</v>
      </c>
      <c r="E175" s="27"/>
      <c r="F175" s="55">
        <f t="shared" si="37"/>
        <v>0</v>
      </c>
      <c r="G175" s="55">
        <f t="shared" si="37"/>
        <v>2.3461098798359923</v>
      </c>
      <c r="H175" s="124">
        <f>(H$118)*('Product half-life and C flows'!L76/100)</f>
        <v>3.0471491259916856</v>
      </c>
      <c r="I175" s="124">
        <f>(($C$39*$C$118*0.28)*H$41)*('Product half-life and C flows'!N76/100)</f>
        <v>2.1443643463721438</v>
      </c>
      <c r="J175" s="124">
        <f>(($C$39*$C$118*0.28)*H$41)*(+'Product half-life and C flows'!P76/100)</f>
        <v>1.0711110621239475</v>
      </c>
      <c r="K175" s="55">
        <f t="shared" si="15"/>
        <v>4.1790082234578607</v>
      </c>
      <c r="L175" s="27"/>
      <c r="M175" s="83">
        <f>C$158*(0.4*D$14)*('Product half-life and C flows'!B36/100)</f>
        <v>42.670717673851946</v>
      </c>
      <c r="N175" s="83">
        <f t="shared" si="31"/>
        <v>37.704387555938411</v>
      </c>
      <c r="O175" s="83">
        <f t="shared" si="35"/>
        <v>-5.7685506065242782</v>
      </c>
      <c r="P175" s="83">
        <f t="shared" si="35"/>
        <v>27.689042911316537</v>
      </c>
      <c r="Q175" s="83">
        <f>C$158*(0.6*C$15)*('Product half-life and C flows'!L36/100)</f>
        <v>66.594064623844318</v>
      </c>
      <c r="R175" s="83">
        <f>C$158*0.6*('Product half-life and C flows'!N36/100)</f>
        <v>13.302752445662582</v>
      </c>
      <c r="S175" s="83">
        <f>C$158*0.6*('Product half-life and C flows'!P36/100)</f>
        <v>6.644731491339952</v>
      </c>
      <c r="T175" s="83">
        <f t="shared" si="36"/>
        <v>49.321107685782579</v>
      </c>
      <c r="U175" s="3"/>
      <c r="V175" s="88"/>
      <c r="W175" s="88"/>
      <c r="X175" s="88"/>
      <c r="Y175" s="88"/>
      <c r="Z175" s="88"/>
      <c r="AA175" s="88"/>
      <c r="AB175" s="88"/>
      <c r="AC175" s="88"/>
      <c r="AE175">
        <f t="shared" si="19"/>
        <v>17</v>
      </c>
      <c r="AF175" s="3">
        <f t="shared" si="33"/>
        <v>24.318151629457937</v>
      </c>
      <c r="AG175" s="113">
        <f t="shared" si="20"/>
        <v>216.20595241128498</v>
      </c>
      <c r="AH175" s="123">
        <f t="shared" si="21"/>
        <v>46.157108612400307</v>
      </c>
      <c r="AI175" s="123">
        <f t="shared" si="22"/>
        <v>37.704387555938411</v>
      </c>
      <c r="AJ175" s="123">
        <f t="shared" si="23"/>
        <v>-5.7685506065242782</v>
      </c>
      <c r="AK175" s="123">
        <f t="shared" si="24"/>
        <v>30.03515279115253</v>
      </c>
      <c r="AL175" s="123">
        <f t="shared" si="25"/>
        <v>69.641213749835998</v>
      </c>
      <c r="AM175" s="123">
        <f t="shared" si="26"/>
        <v>15.447116792034727</v>
      </c>
      <c r="AN175" s="123">
        <f t="shared" si="27"/>
        <v>7.715842553463899</v>
      </c>
      <c r="AO175" s="123">
        <f t="shared" si="28"/>
        <v>53.500115909240442</v>
      </c>
      <c r="AP175" s="3">
        <f t="shared" si="32"/>
        <v>154.77516283590128</v>
      </c>
    </row>
    <row r="176" spans="1:42" ht="14">
      <c r="A176">
        <f t="shared" ref="A176:B191" si="38">A175+1</f>
        <v>18</v>
      </c>
      <c r="B176" s="22">
        <v>98</v>
      </c>
      <c r="C176" s="27">
        <f t="shared" si="30"/>
        <v>217.31227477306837</v>
      </c>
      <c r="D176" s="124">
        <f>(($C$39*$C$118*0.72)*D$40)*('Product half-life and C flows'!B77/100)</f>
        <v>3.3676316643782518</v>
      </c>
      <c r="E176" s="27"/>
      <c r="F176" s="55">
        <f t="shared" si="37"/>
        <v>0</v>
      </c>
      <c r="G176" s="55">
        <f t="shared" si="37"/>
        <v>2.3461098798359923</v>
      </c>
      <c r="H176" s="124">
        <f>(H$118)*('Product half-life and C flows'!L77/100)</f>
        <v>3.0005726987552706</v>
      </c>
      <c r="I176" s="124">
        <f>(($C$39*$C$118*0.28)*H$41)*('Product half-life and C flows'!N77/100)</f>
        <v>2.1676758482039693</v>
      </c>
      <c r="J176" s="124">
        <f>(($C$39*$C$118*0.28)*H$41)*(+'Product half-life and C flows'!P77/100)</f>
        <v>1.082755168933051</v>
      </c>
      <c r="K176" s="55">
        <f t="shared" si="15"/>
        <v>4.1790082234578607</v>
      </c>
      <c r="L176" s="27"/>
      <c r="M176" s="83">
        <f>C$158*(0.4*D$14)*('Product half-life and C flows'!B37/100)</f>
        <v>41.217196382469069</v>
      </c>
      <c r="N176" s="83">
        <f t="shared" si="31"/>
        <v>41.974069387440238</v>
      </c>
      <c r="O176" s="83">
        <f t="shared" ref="O176:P191" si="39">O175</f>
        <v>-5.7685506065242782</v>
      </c>
      <c r="P176" s="83">
        <f t="shared" si="39"/>
        <v>27.689042911316537</v>
      </c>
      <c r="Q176" s="83">
        <f>C$158*(0.6*C$15)*('Product half-life and C flows'!L37/100)</f>
        <v>65.576157892968411</v>
      </c>
      <c r="R176" s="83">
        <f>C$158*0.6*('Product half-life and C flows'!N37/100)</f>
        <v>13.98203553740044</v>
      </c>
      <c r="S176" s="83">
        <f>C$158*0.6*('Product half-life and C flows'!P37/100)</f>
        <v>6.9840337349652541</v>
      </c>
      <c r="T176" s="83">
        <f t="shared" si="36"/>
        <v>49.321107685782579</v>
      </c>
      <c r="U176" s="3"/>
      <c r="V176" s="88"/>
      <c r="W176" s="88"/>
      <c r="X176" s="88"/>
      <c r="Y176" s="88"/>
      <c r="Z176" s="88"/>
      <c r="AA176" s="88"/>
      <c r="AB176" s="88"/>
      <c r="AC176" s="88"/>
      <c r="AE176">
        <f t="shared" si="19"/>
        <v>18</v>
      </c>
      <c r="AF176" s="3">
        <f t="shared" si="33"/>
        <v>25.729246979878138</v>
      </c>
      <c r="AG176" s="113">
        <f t="shared" si="20"/>
        <v>217.31227477306837</v>
      </c>
      <c r="AH176" s="123">
        <f t="shared" si="21"/>
        <v>44.584828046847321</v>
      </c>
      <c r="AI176" s="123">
        <f t="shared" si="22"/>
        <v>41.974069387440238</v>
      </c>
      <c r="AJ176" s="123">
        <f t="shared" si="23"/>
        <v>-5.7685506065242782</v>
      </c>
      <c r="AK176" s="123">
        <f t="shared" si="24"/>
        <v>30.03515279115253</v>
      </c>
      <c r="AL176" s="123">
        <f t="shared" si="25"/>
        <v>68.576730591723674</v>
      </c>
      <c r="AM176" s="123">
        <f t="shared" si="26"/>
        <v>16.149711385604409</v>
      </c>
      <c r="AN176" s="123">
        <f t="shared" si="27"/>
        <v>8.0667889038983045</v>
      </c>
      <c r="AO176" s="123">
        <f t="shared" si="28"/>
        <v>53.500115909240442</v>
      </c>
      <c r="AP176" s="3">
        <f t="shared" si="32"/>
        <v>159.03390245329487</v>
      </c>
    </row>
    <row r="177" spans="1:42" ht="14">
      <c r="A177">
        <f t="shared" si="38"/>
        <v>19</v>
      </c>
      <c r="B177" s="22">
        <v>99</v>
      </c>
      <c r="C177" s="27">
        <f t="shared" si="30"/>
        <v>218.38950252855477</v>
      </c>
      <c r="D177" s="124">
        <f>(($C$39*$C$118*0.72)*D$40)*('Product half-life and C flows'!B78/100)</f>
        <v>3.2529177670605947</v>
      </c>
      <c r="E177" s="27"/>
      <c r="F177" s="55">
        <f t="shared" si="37"/>
        <v>0</v>
      </c>
      <c r="G177" s="55">
        <f t="shared" si="37"/>
        <v>2.3461098798359923</v>
      </c>
      <c r="H177" s="124">
        <f>(H$118)*('Product half-life and C flows'!L78/100)</f>
        <v>2.9547082037165961</v>
      </c>
      <c r="I177" s="124">
        <f>(($C$39*$C$118*0.28)*H$41)*('Product half-life and C flows'!N78/100)</f>
        <v>2.1906310279708259</v>
      </c>
      <c r="J177" s="124">
        <f>(($C$39*$C$118*0.28)*H$41)*(+'Product half-life and C flows'!P78/100)</f>
        <v>1.0942212926927197</v>
      </c>
      <c r="K177" s="55">
        <f t="shared" si="15"/>
        <v>4.1790082234578607</v>
      </c>
      <c r="L177" s="27"/>
      <c r="M177" s="83">
        <f>C$158*(0.4*D$14)*('Product half-life and C flows'!B38/100)</f>
        <v>39.813187362256606</v>
      </c>
      <c r="N177" s="83">
        <f t="shared" si="31"/>
        <v>46.323735982377741</v>
      </c>
      <c r="O177" s="83">
        <f t="shared" si="39"/>
        <v>-5.7685506065242782</v>
      </c>
      <c r="P177" s="83">
        <f t="shared" si="39"/>
        <v>27.689042911316537</v>
      </c>
      <c r="Q177" s="83">
        <f>C$158*(0.6*C$15)*('Product half-life and C flows'!L38/100)</f>
        <v>64.573810117963646</v>
      </c>
      <c r="R177" s="83">
        <f>C$158*0.6*('Product half-life and C flows'!N38/100)</f>
        <v>14.650935619253628</v>
      </c>
      <c r="S177" s="83">
        <f>C$158*0.6*('Product half-life and C flows'!P38/100)</f>
        <v>7.3181496599668474</v>
      </c>
      <c r="T177" s="83">
        <f t="shared" si="36"/>
        <v>49.321107685782579</v>
      </c>
      <c r="U177" s="3"/>
      <c r="V177" s="88"/>
      <c r="W177" s="88"/>
      <c r="X177" s="88"/>
      <c r="Y177" s="88"/>
      <c r="Z177" s="88"/>
      <c r="AA177" s="88"/>
      <c r="AB177" s="88"/>
      <c r="AC177" s="88"/>
      <c r="AE177">
        <f t="shared" si="19"/>
        <v>19</v>
      </c>
      <c r="AF177" s="3">
        <f t="shared" si="33"/>
        <v>27.038805006183715</v>
      </c>
      <c r="AG177" s="113">
        <f t="shared" si="20"/>
        <v>218.38950252855477</v>
      </c>
      <c r="AH177" s="123">
        <f t="shared" si="21"/>
        <v>43.066105129317201</v>
      </c>
      <c r="AI177" s="123">
        <f t="shared" si="22"/>
        <v>46.323735982377741</v>
      </c>
      <c r="AJ177" s="123">
        <f t="shared" si="23"/>
        <v>-5.7685506065242782</v>
      </c>
      <c r="AK177" s="123">
        <f t="shared" si="24"/>
        <v>30.03515279115253</v>
      </c>
      <c r="AL177" s="123">
        <f t="shared" si="25"/>
        <v>67.528518321680238</v>
      </c>
      <c r="AM177" s="123">
        <f t="shared" si="26"/>
        <v>16.841566647224454</v>
      </c>
      <c r="AN177" s="123">
        <f t="shared" si="27"/>
        <v>8.4123709526595665</v>
      </c>
      <c r="AO177" s="123">
        <f t="shared" si="28"/>
        <v>53.500115909240442</v>
      </c>
      <c r="AP177" s="3">
        <f t="shared" si="32"/>
        <v>163.37279408857023</v>
      </c>
    </row>
    <row r="178" spans="1:42" ht="14">
      <c r="A178">
        <f t="shared" si="38"/>
        <v>20</v>
      </c>
      <c r="B178" s="22">
        <v>100</v>
      </c>
      <c r="C178" s="27">
        <f t="shared" si="30"/>
        <v>219.43829137774094</v>
      </c>
      <c r="D178" s="124">
        <f>(($C$39*$C$118*0.72)*D$40)*('Product half-life and C flows'!B79/100)</f>
        <v>3.1421114462089177</v>
      </c>
      <c r="E178" s="27"/>
      <c r="F178" s="55">
        <f t="shared" si="37"/>
        <v>0</v>
      </c>
      <c r="G178" s="55">
        <f t="shared" si="37"/>
        <v>2.3461098798359923</v>
      </c>
      <c r="H178" s="124">
        <f>(H$118)*('Product half-life and C flows'!L79/100)</f>
        <v>2.9095447588161254</v>
      </c>
      <c r="I178" s="124">
        <f>(($C$39*$C$118*0.28)*H$41)*('Product half-life and C flows'!N79/100)</f>
        <v>2.2132353321435119</v>
      </c>
      <c r="J178" s="124">
        <f>(($C$39*$C$118*0.28)*H$41)*(+'Product half-life and C flows'!P79/100)</f>
        <v>1.1055121539178374</v>
      </c>
      <c r="K178" s="55">
        <f t="shared" si="15"/>
        <v>4.1790082234578607</v>
      </c>
      <c r="L178" s="27"/>
      <c r="M178" s="83">
        <f>C$158*(0.4*D$14)*('Product half-life and C flows'!B39/100)</f>
        <v>38.457004043495196</v>
      </c>
      <c r="N178" s="83">
        <f t="shared" si="31"/>
        <v>50.730784954682932</v>
      </c>
      <c r="O178" s="83">
        <f t="shared" si="39"/>
        <v>-5.7685506065242782</v>
      </c>
      <c r="P178" s="83">
        <f t="shared" si="39"/>
        <v>27.689042911316537</v>
      </c>
      <c r="Q178" s="83">
        <f>C$158*(0.6*C$15)*('Product half-life and C flows'!L39/100)</f>
        <v>63.586783476345438</v>
      </c>
      <c r="R178" s="83">
        <f>C$158*0.6*('Product half-life and C flows'!N39/100)</f>
        <v>15.309611398093507</v>
      </c>
      <c r="S178" s="83">
        <f>C$158*0.6*('Product half-life and C flows'!P39/100)</f>
        <v>7.647158540506247</v>
      </c>
      <c r="T178" s="83">
        <f t="shared" si="36"/>
        <v>49.321107685782579</v>
      </c>
      <c r="U178" s="3"/>
      <c r="V178" s="88"/>
      <c r="W178" s="88"/>
      <c r="X178" s="88"/>
      <c r="Y178" s="88"/>
      <c r="Z178" s="88"/>
      <c r="AA178" s="88"/>
      <c r="AB178" s="88"/>
      <c r="AC178" s="88"/>
      <c r="AE178">
        <f t="shared" si="19"/>
        <v>20</v>
      </c>
      <c r="AF178" s="3">
        <f t="shared" si="33"/>
        <v>28.249038255171467</v>
      </c>
      <c r="AG178" s="113">
        <f t="shared" si="20"/>
        <v>219.43829137774094</v>
      </c>
      <c r="AH178" s="123">
        <f t="shared" si="21"/>
        <v>41.599115489704111</v>
      </c>
      <c r="AI178" s="123">
        <f t="shared" si="22"/>
        <v>50.730784954682932</v>
      </c>
      <c r="AJ178" s="123">
        <f t="shared" si="23"/>
        <v>-5.7685506065242782</v>
      </c>
      <c r="AK178" s="123">
        <f t="shared" si="24"/>
        <v>30.03515279115253</v>
      </c>
      <c r="AL178" s="123">
        <f t="shared" si="25"/>
        <v>66.49632823516157</v>
      </c>
      <c r="AM178" s="123">
        <f t="shared" si="26"/>
        <v>17.522846730237021</v>
      </c>
      <c r="AN178" s="123">
        <f t="shared" si="27"/>
        <v>8.7526706944240846</v>
      </c>
      <c r="AO178" s="123">
        <f t="shared" si="28"/>
        <v>53.500115909240442</v>
      </c>
      <c r="AP178" s="3">
        <f t="shared" si="32"/>
        <v>167.76923279913385</v>
      </c>
    </row>
    <row r="179" spans="1:42" ht="14">
      <c r="A179">
        <f t="shared" si="38"/>
        <v>21</v>
      </c>
      <c r="B179" s="20">
        <f>B178+1</f>
        <v>101</v>
      </c>
      <c r="C179" s="27">
        <f t="shared" si="30"/>
        <v>220.4592890502108</v>
      </c>
      <c r="D179" s="124">
        <f>(($C$39*$C$118*0.72)*D$40)*('Product half-life and C flows'!B80/100)</f>
        <v>3.0350795954237801</v>
      </c>
      <c r="E179" s="27"/>
      <c r="F179" s="55">
        <f t="shared" si="37"/>
        <v>0</v>
      </c>
      <c r="G179" s="55">
        <f t="shared" si="37"/>
        <v>2.3461098798359923</v>
      </c>
      <c r="H179" s="124">
        <f>(H$118)*('Product half-life and C flows'!L80/100)</f>
        <v>2.8650716483292902</v>
      </c>
      <c r="I179" s="124">
        <f>(($C$39*$C$118*0.28)*H$41)*('Product half-life and C flows'!N80/100)</f>
        <v>2.2354941239421731</v>
      </c>
      <c r="J179" s="124">
        <f>(($C$39*$C$118*0.28)*H$41)*(+'Product half-life and C flows'!P80/100)</f>
        <v>1.1166304315395463</v>
      </c>
      <c r="K179" s="55">
        <f t="shared" si="15"/>
        <v>4.1790082234578607</v>
      </c>
      <c r="L179" s="27"/>
      <c r="M179" s="83">
        <f>C$158*(0.4*D$14)*('Product half-life and C flows'!B40/100)</f>
        <v>37.147017307221695</v>
      </c>
      <c r="N179" s="83">
        <f t="shared" si="31"/>
        <v>55.174280435662595</v>
      </c>
      <c r="O179" s="83">
        <f t="shared" si="39"/>
        <v>-5.7685506065242782</v>
      </c>
      <c r="P179" s="83">
        <f t="shared" si="39"/>
        <v>27.689042911316537</v>
      </c>
      <c r="Q179" s="83">
        <f>C$158*(0.6*C$15)*('Product half-life and C flows'!L40/100)</f>
        <v>62.614843780804669</v>
      </c>
      <c r="R179" s="83">
        <f>C$158*0.6*('Product half-life and C flows'!N40/100)</f>
        <v>15.958219154917712</v>
      </c>
      <c r="S179" s="83">
        <f>C$158*0.6*('Product half-life and C flows'!P40/100)</f>
        <v>7.9711384390198354</v>
      </c>
      <c r="T179" s="83">
        <f t="shared" si="36"/>
        <v>49.321107685782579</v>
      </c>
      <c r="U179" s="3"/>
      <c r="V179" s="88"/>
      <c r="W179" s="88"/>
      <c r="X179" s="88"/>
      <c r="Y179" s="88"/>
      <c r="Z179" s="88"/>
      <c r="AA179" s="88"/>
      <c r="AB179" s="88"/>
      <c r="AC179" s="88"/>
      <c r="AE179">
        <f t="shared" si="19"/>
        <v>21</v>
      </c>
      <c r="AF179" s="3">
        <f t="shared" si="33"/>
        <v>29.363408699323703</v>
      </c>
      <c r="AG179" s="113">
        <f t="shared" si="20"/>
        <v>220.4592890502108</v>
      </c>
      <c r="AH179" s="123">
        <f t="shared" si="21"/>
        <v>40.182096902645476</v>
      </c>
      <c r="AI179" s="123">
        <f t="shared" si="22"/>
        <v>55.174280435662595</v>
      </c>
      <c r="AJ179" s="123">
        <f t="shared" si="23"/>
        <v>-5.7685506065242782</v>
      </c>
      <c r="AK179" s="123">
        <f t="shared" si="24"/>
        <v>30.03515279115253</v>
      </c>
      <c r="AL179" s="123">
        <f t="shared" si="25"/>
        <v>65.479915429133953</v>
      </c>
      <c r="AM179" s="123">
        <f t="shared" si="26"/>
        <v>18.193713278859885</v>
      </c>
      <c r="AN179" s="123">
        <f t="shared" si="27"/>
        <v>9.0877688705593815</v>
      </c>
      <c r="AO179" s="123">
        <f t="shared" si="28"/>
        <v>53.500115909240442</v>
      </c>
      <c r="AP179" s="3">
        <f t="shared" si="32"/>
        <v>172.20228019884408</v>
      </c>
    </row>
    <row r="180" spans="1:42" ht="14">
      <c r="A180">
        <f t="shared" si="38"/>
        <v>22</v>
      </c>
      <c r="B180" s="20">
        <f t="shared" si="38"/>
        <v>102</v>
      </c>
      <c r="C180" s="27">
        <f t="shared" si="30"/>
        <v>221.45313491778913</v>
      </c>
      <c r="D180" s="124">
        <f>(($C$39*$C$118*0.72)*D$40)*('Product half-life and C flows'!B81/100)</f>
        <v>2.9316936423983511</v>
      </c>
      <c r="E180" s="27"/>
      <c r="F180" s="55">
        <f t="shared" si="37"/>
        <v>0</v>
      </c>
      <c r="G180" s="55">
        <f t="shared" si="37"/>
        <v>2.3461098798359923</v>
      </c>
      <c r="H180" s="124">
        <f>(H$118)*('Product half-life and C flows'!L81/100)</f>
        <v>2.8212783203240206</v>
      </c>
      <c r="I180" s="124">
        <f>(($C$39*$C$118*0.28)*H$41)*('Product half-life and C flows'!N81/100)</f>
        <v>2.2574126846088101</v>
      </c>
      <c r="J180" s="124">
        <f>(($C$39*$C$118*0.28)*H$41)*(+'Product half-life and C flows'!P81/100)</f>
        <v>1.1275787635408636</v>
      </c>
      <c r="K180" s="55">
        <f t="shared" si="15"/>
        <v>4.1790082234578607</v>
      </c>
      <c r="L180" s="27"/>
      <c r="M180" s="83">
        <f>C$158*(0.4*D$14)*('Product half-life and C flows'!B41/100)</f>
        <v>35.881653528245423</v>
      </c>
      <c r="N180" s="83">
        <f t="shared" si="31"/>
        <v>59.634987416407405</v>
      </c>
      <c r="O180" s="83">
        <f t="shared" si="39"/>
        <v>-5.7685506065242782</v>
      </c>
      <c r="P180" s="83">
        <f t="shared" si="39"/>
        <v>27.689042911316537</v>
      </c>
      <c r="Q180" s="83">
        <f>C$158*(0.6*C$15)*('Product half-life and C flows'!L41/100)</f>
        <v>61.657760423643097</v>
      </c>
      <c r="R180" s="83">
        <f>C$158*0.6*('Product half-life and C flows'!N41/100)</f>
        <v>16.596912781930207</v>
      </c>
      <c r="S180" s="83">
        <f>C$158*0.6*('Product half-life and C flows'!P41/100)</f>
        <v>8.2901662247403625</v>
      </c>
      <c r="T180" s="83">
        <f t="shared" si="36"/>
        <v>49.321107685782579</v>
      </c>
      <c r="U180" s="3"/>
      <c r="V180" s="88"/>
      <c r="W180" s="88"/>
      <c r="X180" s="88"/>
      <c r="Y180" s="88"/>
      <c r="Z180" s="88"/>
      <c r="AA180" s="88"/>
      <c r="AB180" s="88"/>
      <c r="AC180" s="88"/>
      <c r="AE180">
        <f t="shared" si="19"/>
        <v>22</v>
      </c>
      <c r="AF180" s="3">
        <f t="shared" si="33"/>
        <v>30.386253645953975</v>
      </c>
      <c r="AG180" s="113">
        <f t="shared" si="20"/>
        <v>221.45313491778913</v>
      </c>
      <c r="AH180" s="123">
        <f t="shared" si="21"/>
        <v>38.813347170643773</v>
      </c>
      <c r="AI180" s="123">
        <f t="shared" si="22"/>
        <v>59.634987416407405</v>
      </c>
      <c r="AJ180" s="123">
        <f t="shared" si="23"/>
        <v>-5.7685506065242782</v>
      </c>
      <c r="AK180" s="123">
        <f t="shared" si="24"/>
        <v>30.03515279115253</v>
      </c>
      <c r="AL180" s="123">
        <f t="shared" si="25"/>
        <v>64.479038743967124</v>
      </c>
      <c r="AM180" s="123">
        <f t="shared" si="26"/>
        <v>18.854325466539017</v>
      </c>
      <c r="AN180" s="123">
        <f t="shared" si="27"/>
        <v>9.4177449882812265</v>
      </c>
      <c r="AO180" s="123">
        <f t="shared" si="28"/>
        <v>53.500115909240442</v>
      </c>
      <c r="AP180" s="3">
        <f t="shared" si="32"/>
        <v>176.65269879982301</v>
      </c>
    </row>
    <row r="181" spans="1:42" ht="14">
      <c r="A181">
        <f t="shared" si="38"/>
        <v>23</v>
      </c>
      <c r="B181" s="20">
        <f t="shared" si="38"/>
        <v>103</v>
      </c>
      <c r="C181" s="27">
        <f t="shared" si="30"/>
        <v>222.42045965134901</v>
      </c>
      <c r="D181" s="124">
        <f>(($C$39*$C$118*0.72)*D$40)*('Product half-life and C flows'!B82/100)</f>
        <v>2.8318293944705726</v>
      </c>
      <c r="E181" s="27"/>
      <c r="F181" s="55">
        <f t="shared" si="37"/>
        <v>0</v>
      </c>
      <c r="G181" s="55">
        <f t="shared" si="37"/>
        <v>2.3461098798359923</v>
      </c>
      <c r="H181" s="124">
        <f>(H$118)*('Product half-life and C flows'!L82/100)</f>
        <v>2.7781543841571352</v>
      </c>
      <c r="I181" s="124">
        <f>(($C$39*$C$118*0.28)*H$41)*('Product half-life and C flows'!N82/100)</f>
        <v>2.2789962146603364</v>
      </c>
      <c r="J181" s="124">
        <f>(($C$39*$C$118*0.28)*H$41)*(+'Product half-life and C flows'!P82/100)</f>
        <v>1.1383597475825851</v>
      </c>
      <c r="K181" s="55">
        <f t="shared" si="15"/>
        <v>4.1790082234578607</v>
      </c>
      <c r="L181" s="27"/>
      <c r="M181" s="83">
        <f>C$158*(0.4*D$14)*('Product half-life and C flows'!B42/100)</f>
        <v>34.659392684826621</v>
      </c>
      <c r="N181" s="83">
        <f t="shared" si="31"/>
        <v>64.09536982929194</v>
      </c>
      <c r="O181" s="83">
        <f t="shared" si="39"/>
        <v>-5.7685506065242782</v>
      </c>
      <c r="P181" s="83">
        <f t="shared" si="39"/>
        <v>27.689042911316537</v>
      </c>
      <c r="Q181" s="83">
        <f>C$158*(0.6*C$15)*('Product half-life and C flows'!L42/100)</f>
        <v>60.715306322058048</v>
      </c>
      <c r="R181" s="83">
        <f>C$158*0.6*('Product half-life and C flows'!N42/100)</f>
        <v>17.225843819054624</v>
      </c>
      <c r="S181" s="83">
        <f>C$158*0.6*('Product half-life and C flows'!P42/100)</f>
        <v>8.6043175919353754</v>
      </c>
      <c r="T181" s="83">
        <f t="shared" si="36"/>
        <v>49.321107685782579</v>
      </c>
      <c r="U181" s="3"/>
      <c r="V181" s="88"/>
      <c r="W181" s="88"/>
      <c r="X181" s="88"/>
      <c r="Y181" s="88"/>
      <c r="Z181" s="88"/>
      <c r="AA181" s="88"/>
      <c r="AB181" s="88"/>
      <c r="AC181" s="88"/>
      <c r="AE181">
        <f t="shared" si="19"/>
        <v>23</v>
      </c>
      <c r="AF181" s="3">
        <f t="shared" si="33"/>
        <v>31.322485209675641</v>
      </c>
      <c r="AG181" s="113">
        <f t="shared" si="20"/>
        <v>222.42045965134901</v>
      </c>
      <c r="AH181" s="123">
        <f t="shared" si="21"/>
        <v>37.491222079297195</v>
      </c>
      <c r="AI181" s="123">
        <f t="shared" si="22"/>
        <v>64.09536982929194</v>
      </c>
      <c r="AJ181" s="123">
        <f t="shared" si="23"/>
        <v>-5.7685506065242782</v>
      </c>
      <c r="AK181" s="123">
        <f t="shared" si="24"/>
        <v>30.03515279115253</v>
      </c>
      <c r="AL181" s="123">
        <f t="shared" si="25"/>
        <v>63.493460706215181</v>
      </c>
      <c r="AM181" s="123">
        <f t="shared" si="26"/>
        <v>19.504840033714959</v>
      </c>
      <c r="AN181" s="123">
        <f t="shared" si="27"/>
        <v>9.7426773395179609</v>
      </c>
      <c r="AO181" s="123">
        <f t="shared" si="28"/>
        <v>53.500115909240442</v>
      </c>
      <c r="AP181" s="3">
        <f t="shared" si="32"/>
        <v>181.10295009336832</v>
      </c>
    </row>
    <row r="182" spans="1:42" ht="14">
      <c r="A182">
        <f t="shared" si="38"/>
        <v>24</v>
      </c>
      <c r="B182" s="20">
        <f t="shared" si="38"/>
        <v>104</v>
      </c>
      <c r="C182" s="27">
        <f t="shared" si="30"/>
        <v>223.36188491887108</v>
      </c>
      <c r="D182" s="124">
        <f>(($C$39*$C$118*0.72)*D$40)*('Product half-life and C flows'!B83/100)</f>
        <v>2.735366889436373</v>
      </c>
      <c r="E182" s="27"/>
      <c r="F182" s="55">
        <f t="shared" si="37"/>
        <v>0</v>
      </c>
      <c r="G182" s="55">
        <f t="shared" si="37"/>
        <v>2.3461098798359923</v>
      </c>
      <c r="H182" s="124">
        <f>(H$118)*('Product half-life and C flows'!L83/100)</f>
        <v>2.7356896080090003</v>
      </c>
      <c r="I182" s="124">
        <f>(($C$39*$C$118*0.28)*H$41)*('Product half-life and C flows'!N83/100)</f>
        <v>2.3002498351224778</v>
      </c>
      <c r="J182" s="124">
        <f>(($C$39*$C$118*0.28)*H$41)*(+'Product half-life and C flows'!P83/100)</f>
        <v>1.1489759416196188</v>
      </c>
      <c r="K182" s="55">
        <f t="shared" si="15"/>
        <v>4.1790082234578607</v>
      </c>
      <c r="L182" s="27"/>
      <c r="M182" s="83">
        <f>C$158*(0.4*D$14)*('Product half-life and C flows'!B43/100)</f>
        <v>33.478766532746064</v>
      </c>
      <c r="N182" s="83">
        <f t="shared" si="31"/>
        <v>68.539560713299451</v>
      </c>
      <c r="O182" s="83">
        <f t="shared" si="39"/>
        <v>-5.7685506065242782</v>
      </c>
      <c r="P182" s="83">
        <f t="shared" si="39"/>
        <v>27.689042911316537</v>
      </c>
      <c r="Q182" s="83">
        <f>C$158*(0.6*C$15)*('Product half-life and C flows'!L43/100)</f>
        <v>59.787257864263694</v>
      </c>
      <c r="R182" s="83">
        <f>C$158*0.6*('Product half-life and C flows'!N43/100)</f>
        <v>17.845161489889389</v>
      </c>
      <c r="S182" s="83">
        <f>C$158*0.6*('Product half-life and C flows'!P43/100)</f>
        <v>8.9136670778668279</v>
      </c>
      <c r="T182" s="83">
        <f t="shared" si="36"/>
        <v>49.321107685782579</v>
      </c>
      <c r="U182" s="3"/>
      <c r="V182" s="88"/>
      <c r="W182" s="88"/>
      <c r="X182" s="88"/>
      <c r="Y182" s="88"/>
      <c r="Z182" s="88"/>
      <c r="AA182" s="88"/>
      <c r="AB182" s="88"/>
      <c r="AC182" s="88"/>
      <c r="AE182">
        <f t="shared" si="19"/>
        <v>24</v>
      </c>
      <c r="AF182" s="3">
        <f t="shared" si="33"/>
        <v>32.177352669946607</v>
      </c>
      <c r="AG182" s="113">
        <f t="shared" si="20"/>
        <v>223.36188491887108</v>
      </c>
      <c r="AH182" s="123">
        <f t="shared" ref="AH182:AH216" si="40">D182+M182+V182</f>
        <v>36.214133422182435</v>
      </c>
      <c r="AI182" s="123">
        <f t="shared" ref="AI182:AI216" si="41">E182+N182+W182</f>
        <v>68.539560713299451</v>
      </c>
      <c r="AJ182" s="123">
        <f t="shared" ref="AJ182:AJ216" si="42">F182+O182+X182</f>
        <v>-5.7685506065242782</v>
      </c>
      <c r="AK182" s="123">
        <f t="shared" ref="AK182:AK216" si="43">G182+P182+Y182</f>
        <v>30.03515279115253</v>
      </c>
      <c r="AL182" s="123">
        <f t="shared" ref="AL182:AL216" si="44">H182+Q182+Z182</f>
        <v>62.522947472272691</v>
      </c>
      <c r="AM182" s="123">
        <f t="shared" ref="AM182:AM216" si="45">I182+R182+AA182</f>
        <v>20.145411325011867</v>
      </c>
      <c r="AN182" s="123">
        <f t="shared" ref="AN182:AN216" si="46">J182+S182+AB182</f>
        <v>10.062643019486448</v>
      </c>
      <c r="AO182" s="123">
        <f t="shared" ref="AO182:AO216" si="47">K182+T182+AC182</f>
        <v>53.500115909240442</v>
      </c>
      <c r="AP182" s="3">
        <f t="shared" si="32"/>
        <v>185.53716471469872</v>
      </c>
    </row>
    <row r="183" spans="1:42" ht="14">
      <c r="A183">
        <f t="shared" si="38"/>
        <v>25</v>
      </c>
      <c r="B183" s="20">
        <f t="shared" si="38"/>
        <v>105</v>
      </c>
      <c r="C183" s="27">
        <f t="shared" si="30"/>
        <v>224.27802312200387</v>
      </c>
      <c r="D183" s="124">
        <f>(($C$39*$C$118*0.72)*D$40)*('Product half-life and C flows'!B84/100)</f>
        <v>2.642190251444744</v>
      </c>
      <c r="E183" s="27"/>
      <c r="F183" s="55">
        <f t="shared" si="37"/>
        <v>0</v>
      </c>
      <c r="G183" s="55">
        <f t="shared" si="37"/>
        <v>2.3461098798359923</v>
      </c>
      <c r="H183" s="124">
        <f>(H$118)*('Product half-life and C flows'!L84/100)</f>
        <v>2.6938739164558734</v>
      </c>
      <c r="I183" s="124">
        <f>(($C$39*$C$118*0.28)*H$41)*('Product half-life and C flows'!N84/100)</f>
        <v>2.3211785887448175</v>
      </c>
      <c r="J183" s="124">
        <f>(($C$39*$C$118*0.28)*H$41)*(+'Product half-life and C flows'!P84/100)</f>
        <v>1.1594298645079004</v>
      </c>
      <c r="K183" s="55">
        <f t="shared" si="15"/>
        <v>4.1790082234578607</v>
      </c>
      <c r="L183" s="27"/>
      <c r="M183" s="83">
        <f>C$158*(0.4*D$14)*('Product half-life and C flows'!B44/100)</f>
        <v>32.338356841572711</v>
      </c>
      <c r="N183" s="83">
        <f t="shared" si="31"/>
        <v>72.953311317543225</v>
      </c>
      <c r="O183" s="83">
        <f t="shared" si="39"/>
        <v>-5.7685506065242782</v>
      </c>
      <c r="P183" s="83">
        <f t="shared" si="39"/>
        <v>27.689042911316537</v>
      </c>
      <c r="Q183" s="83">
        <f>C$158*(0.6*C$15)*('Product half-life and C flows'!L44/100)</f>
        <v>58.87339485643556</v>
      </c>
      <c r="R183" s="83">
        <f>C$158*0.6*('Product half-life and C flows'!N44/100)</f>
        <v>18.455012737113364</v>
      </c>
      <c r="S183" s="83">
        <f>C$158*0.6*('Product half-life and C flows'!P44/100)</f>
        <v>9.2182880804762046</v>
      </c>
      <c r="T183" s="83">
        <f t="shared" si="36"/>
        <v>49.321107685782579</v>
      </c>
      <c r="U183" s="3"/>
      <c r="V183" s="88"/>
      <c r="W183" s="88"/>
      <c r="X183" s="88"/>
      <c r="Y183" s="88"/>
      <c r="Z183" s="88"/>
      <c r="AA183" s="88"/>
      <c r="AB183" s="88"/>
      <c r="AC183" s="88"/>
      <c r="AE183">
        <f t="shared" si="19"/>
        <v>25</v>
      </c>
      <c r="AF183" s="3">
        <f t="shared" si="33"/>
        <v>32.956257670503547</v>
      </c>
      <c r="AG183" s="113">
        <f t="shared" si="20"/>
        <v>224.27802312200387</v>
      </c>
      <c r="AH183" s="123">
        <f t="shared" si="40"/>
        <v>34.980547093017456</v>
      </c>
      <c r="AI183" s="123">
        <f t="shared" si="41"/>
        <v>72.953311317543225</v>
      </c>
      <c r="AJ183" s="123">
        <f t="shared" si="42"/>
        <v>-5.7685506065242782</v>
      </c>
      <c r="AK183" s="123">
        <f t="shared" si="43"/>
        <v>30.03515279115253</v>
      </c>
      <c r="AL183" s="123">
        <f t="shared" si="44"/>
        <v>61.567268772891431</v>
      </c>
      <c r="AM183" s="123">
        <f t="shared" si="45"/>
        <v>20.776191325858182</v>
      </c>
      <c r="AN183" s="123">
        <f t="shared" si="46"/>
        <v>10.377717944984106</v>
      </c>
      <c r="AO183" s="123">
        <f t="shared" si="47"/>
        <v>53.500115909240442</v>
      </c>
      <c r="AP183" s="3">
        <f t="shared" si="32"/>
        <v>189.94109154590521</v>
      </c>
    </row>
    <row r="184" spans="1:42" ht="14">
      <c r="A184">
        <f t="shared" si="38"/>
        <v>26</v>
      </c>
      <c r="B184" s="20">
        <f t="shared" si="38"/>
        <v>106</v>
      </c>
      <c r="C184" s="27">
        <f t="shared" si="30"/>
        <v>225.16947716852243</v>
      </c>
      <c r="D184" s="124">
        <f>(($C$39*$C$118*0.72)*D$40)*('Product half-life and C flows'!B85/100)</f>
        <v>2.5521875518015507</v>
      </c>
      <c r="E184" s="27"/>
      <c r="F184" s="55">
        <f t="shared" ref="F184:G199" si="48">F183</f>
        <v>0</v>
      </c>
      <c r="G184" s="55">
        <f t="shared" si="48"/>
        <v>2.3461098798359923</v>
      </c>
      <c r="H184" s="124">
        <f>(H$118)*('Product half-life and C flows'!L85/100)</f>
        <v>2.6526973880793538</v>
      </c>
      <c r="I184" s="124">
        <f>(($C$39*$C$118*0.28)*H$41)*('Product half-life and C flows'!N85/100)</f>
        <v>2.3417874411972655</v>
      </c>
      <c r="J184" s="124">
        <f>(($C$39*$C$118*0.28)*H$41)*(+'Product half-life and C flows'!P85/100)</f>
        <v>1.1697239966020303</v>
      </c>
      <c r="K184" s="55">
        <f t="shared" ref="K184:K238" si="49">K183</f>
        <v>4.1790082234578607</v>
      </c>
      <c r="L184" s="27"/>
      <c r="M184" s="83">
        <f>C$158*(0.4*D$14)*('Product half-life and C flows'!B45/100)</f>
        <v>31.236793691010412</v>
      </c>
      <c r="N184" s="83">
        <f t="shared" si="31"/>
        <v>77.323924746512787</v>
      </c>
      <c r="O184" s="83">
        <f t="shared" si="39"/>
        <v>-5.7685506065242782</v>
      </c>
      <c r="P184" s="83">
        <f t="shared" si="39"/>
        <v>27.689042911316537</v>
      </c>
      <c r="Q184" s="83">
        <f>C$158*(0.6*C$15)*('Product half-life and C flows'!L45/100)</f>
        <v>57.973500470466178</v>
      </c>
      <c r="R184" s="83">
        <f>C$158*0.6*('Product half-life and C flows'!N45/100)</f>
        <v>19.055542257350272</v>
      </c>
      <c r="S184" s="83">
        <f>C$158*0.6*('Product half-life and C flows'!P45/100)</f>
        <v>9.5182528757993357</v>
      </c>
      <c r="T184" s="83">
        <f t="shared" si="36"/>
        <v>49.321107685782579</v>
      </c>
      <c r="U184" s="3"/>
      <c r="V184" s="88"/>
      <c r="W184" s="88"/>
      <c r="X184" s="88"/>
      <c r="Y184" s="88"/>
      <c r="Z184" s="88"/>
      <c r="AA184" s="88"/>
      <c r="AB184" s="88"/>
      <c r="AC184" s="88"/>
      <c r="AE184">
        <f t="shared" si="19"/>
        <v>26</v>
      </c>
      <c r="AF184" s="3">
        <f t="shared" si="33"/>
        <v>33.664613182176872</v>
      </c>
      <c r="AG184" s="113">
        <f t="shared" si="20"/>
        <v>225.16947716852243</v>
      </c>
      <c r="AH184" s="123">
        <f t="shared" si="40"/>
        <v>33.788981242811964</v>
      </c>
      <c r="AI184" s="123">
        <f t="shared" si="41"/>
        <v>77.323924746512787</v>
      </c>
      <c r="AJ184" s="123">
        <f t="shared" si="42"/>
        <v>-5.7685506065242782</v>
      </c>
      <c r="AK184" s="123">
        <f t="shared" si="43"/>
        <v>30.03515279115253</v>
      </c>
      <c r="AL184" s="123">
        <f t="shared" si="44"/>
        <v>60.626197858545531</v>
      </c>
      <c r="AM184" s="123">
        <f t="shared" si="45"/>
        <v>21.397329698547537</v>
      </c>
      <c r="AN184" s="123">
        <f t="shared" si="46"/>
        <v>10.687976872401366</v>
      </c>
      <c r="AO184" s="123">
        <f t="shared" si="47"/>
        <v>53.500115909240442</v>
      </c>
      <c r="AP184" s="3">
        <f t="shared" si="32"/>
        <v>194.30203136063548</v>
      </c>
    </row>
    <row r="185" spans="1:42" ht="14">
      <c r="A185">
        <f t="shared" si="38"/>
        <v>27</v>
      </c>
      <c r="B185" s="20">
        <f t="shared" si="38"/>
        <v>107</v>
      </c>
      <c r="C185" s="27">
        <f t="shared" si="30"/>
        <v>226.03684027822064</v>
      </c>
      <c r="D185" s="124">
        <f>(($C$39*$C$118*0.72)*D$40)*('Product half-life and C flows'!B86/100)</f>
        <v>2.4652506745148788</v>
      </c>
      <c r="E185" s="27"/>
      <c r="F185" s="55">
        <f t="shared" si="48"/>
        <v>0</v>
      </c>
      <c r="G185" s="55">
        <f t="shared" si="48"/>
        <v>2.3461098798359923</v>
      </c>
      <c r="H185" s="124">
        <f>(H$118)*('Product half-life and C flows'!L86/100)</f>
        <v>2.612150253112373</v>
      </c>
      <c r="I185" s="124">
        <f>(($C$39*$C$118*0.28)*H$41)*('Product half-life and C flows'!N86/100)</f>
        <v>2.3620812822482398</v>
      </c>
      <c r="J185" s="124">
        <f>(($C$39*$C$118*0.28)*H$41)*(+'Product half-life and C flows'!P86/100)</f>
        <v>1.1798607803437757</v>
      </c>
      <c r="K185" s="55">
        <f t="shared" si="49"/>
        <v>4.1790082234578607</v>
      </c>
      <c r="L185" s="27"/>
      <c r="M185" s="83">
        <f>C$158*(0.4*D$14)*('Product half-life and C flows'!B46/100)</f>
        <v>30.172753825277375</v>
      </c>
      <c r="N185" s="83">
        <f t="shared" si="31"/>
        <v>81.640178702812037</v>
      </c>
      <c r="O185" s="83">
        <f t="shared" si="39"/>
        <v>-5.7685506065242782</v>
      </c>
      <c r="P185" s="83">
        <f t="shared" si="39"/>
        <v>27.689042911316537</v>
      </c>
      <c r="Q185" s="83">
        <f>C$158*(0.6*C$15)*('Product half-life and C flows'!L46/100)</f>
        <v>57.087361192519218</v>
      </c>
      <c r="R185" s="83">
        <f>C$158*0.6*('Product half-life and C flows'!N46/100)</f>
        <v>19.646892535500207</v>
      </c>
      <c r="S185" s="83">
        <f>C$158*0.6*('Product half-life and C flows'!P46/100)</f>
        <v>9.8136326351149883</v>
      </c>
      <c r="T185" s="83">
        <f t="shared" si="36"/>
        <v>49.321107685782579</v>
      </c>
      <c r="U185" s="3"/>
      <c r="V185" s="88"/>
      <c r="W185" s="88"/>
      <c r="X185" s="88"/>
      <c r="Y185" s="88"/>
      <c r="Z185" s="88"/>
      <c r="AA185" s="88"/>
      <c r="AB185" s="88"/>
      <c r="AC185" s="88"/>
      <c r="AE185">
        <f t="shared" si="19"/>
        <v>27</v>
      </c>
      <c r="AF185" s="3">
        <f t="shared" si="33"/>
        <v>34.307738247633928</v>
      </c>
      <c r="AG185" s="113">
        <f t="shared" si="20"/>
        <v>226.03684027822064</v>
      </c>
      <c r="AH185" s="123">
        <f t="shared" si="40"/>
        <v>32.638004499792252</v>
      </c>
      <c r="AI185" s="123">
        <f t="shared" si="41"/>
        <v>81.640178702812037</v>
      </c>
      <c r="AJ185" s="123">
        <f t="shared" si="42"/>
        <v>-5.7685506065242782</v>
      </c>
      <c r="AK185" s="123">
        <f t="shared" si="43"/>
        <v>30.03515279115253</v>
      </c>
      <c r="AL185" s="123">
        <f t="shared" si="44"/>
        <v>59.699511445631593</v>
      </c>
      <c r="AM185" s="123">
        <f t="shared" si="45"/>
        <v>22.008973817748448</v>
      </c>
      <c r="AN185" s="123">
        <f t="shared" si="46"/>
        <v>10.993493415458763</v>
      </c>
      <c r="AO185" s="123">
        <f t="shared" si="47"/>
        <v>53.500115909240442</v>
      </c>
      <c r="AP185" s="3">
        <f t="shared" si="32"/>
        <v>198.6087595662791</v>
      </c>
    </row>
    <row r="186" spans="1:42" ht="14">
      <c r="A186">
        <f t="shared" si="38"/>
        <v>28</v>
      </c>
      <c r="B186" s="20">
        <f t="shared" si="38"/>
        <v>108</v>
      </c>
      <c r="C186" s="27">
        <f t="shared" si="30"/>
        <v>226.88069581990882</v>
      </c>
      <c r="D186" s="124">
        <f>(($C$39*$C$118*0.72)*D$40)*('Product half-life and C flows'!B87/100)</f>
        <v>2.3812751864204014</v>
      </c>
      <c r="E186" s="27"/>
      <c r="F186" s="55">
        <f t="shared" si="48"/>
        <v>0</v>
      </c>
      <c r="G186" s="55">
        <f t="shared" si="48"/>
        <v>2.3461098798359923</v>
      </c>
      <c r="H186" s="124">
        <f>(H$118)*('Product half-life and C flows'!L87/100)</f>
        <v>2.5722228911211626</v>
      </c>
      <c r="I186" s="124">
        <f>(($C$39*$C$118*0.28)*H$41)*('Product half-life and C flows'!N87/100)</f>
        <v>2.3820649269248406</v>
      </c>
      <c r="J186" s="124">
        <f>(($C$39*$C$118*0.28)*H$41)*(+'Product half-life and C flows'!P87/100)</f>
        <v>1.1898426208415784</v>
      </c>
      <c r="K186" s="55">
        <f t="shared" si="49"/>
        <v>4.1790082234578607</v>
      </c>
      <c r="L186" s="27"/>
      <c r="M186" s="83">
        <f>C$158*(0.4*D$14)*('Product half-life and C flows'!B47/100)</f>
        <v>29.144959063541521</v>
      </c>
      <c r="N186" s="83">
        <f t="shared" si="31"/>
        <v>85.892241007417155</v>
      </c>
      <c r="O186" s="83">
        <f t="shared" si="39"/>
        <v>-5.7685506065242782</v>
      </c>
      <c r="P186" s="83">
        <f t="shared" si="39"/>
        <v>27.689042911316537</v>
      </c>
      <c r="Q186" s="83">
        <f>C$158*(0.6*C$15)*('Product half-life and C flows'!L47/100)</f>
        <v>56.214766772370204</v>
      </c>
      <c r="R186" s="83">
        <f>C$158*0.6*('Product half-life and C flows'!N47/100)</f>
        <v>20.229203878546308</v>
      </c>
      <c r="S186" s="83">
        <f>C$158*0.6*('Product half-life and C flows'!P47/100)</f>
        <v>10.104497441831322</v>
      </c>
      <c r="T186" s="83">
        <f t="shared" si="36"/>
        <v>49.321107685782579</v>
      </c>
      <c r="U186" s="3"/>
      <c r="V186" s="88"/>
      <c r="W186" s="88"/>
      <c r="X186" s="88"/>
      <c r="Y186" s="88"/>
      <c r="Z186" s="88"/>
      <c r="AA186" s="88"/>
      <c r="AB186" s="88"/>
      <c r="AC186" s="88"/>
      <c r="AE186">
        <f t="shared" si="19"/>
        <v>28</v>
      </c>
      <c r="AF186" s="3">
        <f t="shared" si="33"/>
        <v>34.890781635323698</v>
      </c>
      <c r="AG186" s="113">
        <f t="shared" si="20"/>
        <v>226.88069581990882</v>
      </c>
      <c r="AH186" s="123">
        <f t="shared" si="40"/>
        <v>31.526234249961924</v>
      </c>
      <c r="AI186" s="123">
        <f t="shared" si="41"/>
        <v>85.892241007417155</v>
      </c>
      <c r="AJ186" s="123">
        <f t="shared" si="42"/>
        <v>-5.7685506065242782</v>
      </c>
      <c r="AK186" s="123">
        <f t="shared" si="43"/>
        <v>30.03515279115253</v>
      </c>
      <c r="AL186" s="123">
        <f t="shared" si="44"/>
        <v>58.786989663491369</v>
      </c>
      <c r="AM186" s="123">
        <f t="shared" si="45"/>
        <v>22.611268805471148</v>
      </c>
      <c r="AN186" s="123">
        <f t="shared" si="46"/>
        <v>11.2943400626729</v>
      </c>
      <c r="AO186" s="123">
        <f t="shared" si="47"/>
        <v>53.500115909240442</v>
      </c>
      <c r="AP186" s="3">
        <f t="shared" si="32"/>
        <v>202.85144172368081</v>
      </c>
    </row>
    <row r="187" spans="1:42" ht="14">
      <c r="A187">
        <f t="shared" si="38"/>
        <v>29</v>
      </c>
      <c r="B187" s="20">
        <f t="shared" si="38"/>
        <v>109</v>
      </c>
      <c r="C187" s="27">
        <f t="shared" si="30"/>
        <v>227.70161717731571</v>
      </c>
      <c r="D187" s="124">
        <f>(($C$39*$C$118*0.72)*D$40)*('Product half-life and C flows'!B88/100)</f>
        <v>2.3001602117307502</v>
      </c>
      <c r="E187" s="27"/>
      <c r="F187" s="55">
        <f t="shared" si="48"/>
        <v>0</v>
      </c>
      <c r="G187" s="55">
        <f t="shared" si="48"/>
        <v>2.3461098798359923</v>
      </c>
      <c r="H187" s="124">
        <f>(H$118)*('Product half-life and C flows'!L88/100)</f>
        <v>2.5329058287226629</v>
      </c>
      <c r="I187" s="124">
        <f>(($C$39*$C$118*0.28)*H$41)*('Product half-life and C flows'!N88/100)</f>
        <v>2.4017431166552896</v>
      </c>
      <c r="J187" s="124">
        <f>(($C$39*$C$118*0.28)*H$41)*(+'Product half-life and C flows'!P88/100)</f>
        <v>1.1996718864412033</v>
      </c>
      <c r="K187" s="55">
        <f t="shared" si="49"/>
        <v>4.1790082234578607</v>
      </c>
      <c r="L187" s="27"/>
      <c r="M187" s="83">
        <f>C$158*(0.4*D$14)*('Product half-life and C flows'!B48/100)</f>
        <v>28.152174764502206</v>
      </c>
      <c r="N187" s="83">
        <f t="shared" si="31"/>
        <v>90.071580847281012</v>
      </c>
      <c r="O187" s="83">
        <f t="shared" si="39"/>
        <v>-5.7685506065242782</v>
      </c>
      <c r="P187" s="83">
        <f t="shared" si="39"/>
        <v>27.689042911316537</v>
      </c>
      <c r="Q187" s="83">
        <f>C$158*(0.6*C$15)*('Product half-life and C flows'!L48/100)</f>
        <v>55.355510173521196</v>
      </c>
      <c r="R187" s="83">
        <f>C$158*0.6*('Product half-life and C flows'!N48/100)</f>
        <v>20.802614448844885</v>
      </c>
      <c r="S187" s="83">
        <f>C$158*0.6*('Product half-life and C flows'!P48/100)</f>
        <v>10.390916308114328</v>
      </c>
      <c r="T187" s="83">
        <f t="shared" si="36"/>
        <v>49.321107685782579</v>
      </c>
      <c r="U187" s="3"/>
      <c r="V187" s="88"/>
      <c r="W187" s="88"/>
      <c r="X187" s="88"/>
      <c r="Y187" s="88"/>
      <c r="Z187" s="88"/>
      <c r="AA187" s="88"/>
      <c r="AB187" s="88"/>
      <c r="AC187" s="88"/>
      <c r="AE187">
        <f t="shared" si="19"/>
        <v>29</v>
      </c>
      <c r="AF187" s="3">
        <f t="shared" si="33"/>
        <v>35.418668580403256</v>
      </c>
      <c r="AG187" s="113">
        <f t="shared" si="20"/>
        <v>227.70161717731571</v>
      </c>
      <c r="AH187" s="123">
        <f t="shared" si="40"/>
        <v>30.452334976232954</v>
      </c>
      <c r="AI187" s="123">
        <f t="shared" si="41"/>
        <v>90.071580847281012</v>
      </c>
      <c r="AJ187" s="123">
        <f t="shared" si="42"/>
        <v>-5.7685506065242782</v>
      </c>
      <c r="AK187" s="123">
        <f t="shared" si="43"/>
        <v>30.03515279115253</v>
      </c>
      <c r="AL187" s="123">
        <f t="shared" si="44"/>
        <v>57.888416002243858</v>
      </c>
      <c r="AM187" s="123">
        <f t="shared" si="45"/>
        <v>23.204357565500175</v>
      </c>
      <c r="AN187" s="123">
        <f t="shared" si="46"/>
        <v>11.590588194555531</v>
      </c>
      <c r="AO187" s="123">
        <f t="shared" si="47"/>
        <v>53.500115909240442</v>
      </c>
      <c r="AP187" s="3">
        <f t="shared" si="32"/>
        <v>207.02154479420884</v>
      </c>
    </row>
    <row r="188" spans="1:42" ht="14">
      <c r="A188">
        <f t="shared" si="38"/>
        <v>30</v>
      </c>
      <c r="B188" s="20">
        <f t="shared" si="38"/>
        <v>110</v>
      </c>
      <c r="C188" s="27">
        <f t="shared" si="30"/>
        <v>228.50016764181592</v>
      </c>
      <c r="D188" s="124">
        <f>(($C$39*$C$118*0.72)*D$40)*('Product half-life and C flows'!B89/100)</f>
        <v>2.2218083108581959</v>
      </c>
      <c r="E188" s="27"/>
      <c r="F188" s="55">
        <f t="shared" si="48"/>
        <v>0</v>
      </c>
      <c r="G188" s="55">
        <f t="shared" si="48"/>
        <v>2.3461098798359923</v>
      </c>
      <c r="H188" s="124">
        <f>(H$118)*('Product half-life and C flows'!L89/100)</f>
        <v>2.4941897373368183</v>
      </c>
      <c r="I188" s="124">
        <f>(($C$39*$C$118*0.28)*H$41)*('Product half-life and C flows'!N89/100)</f>
        <v>2.421120520393905</v>
      </c>
      <c r="J188" s="124">
        <f>(($C$39*$C$118*0.28)*H$41)*(+'Product half-life and C flows'!P89/100)</f>
        <v>1.2093509092876642</v>
      </c>
      <c r="K188" s="55">
        <f t="shared" si="49"/>
        <v>4.1790082234578607</v>
      </c>
      <c r="L188" s="27"/>
      <c r="M188" s="83">
        <f>C$158*(0.4*D$14)*('Product half-life and C flows'!B49/100)</f>
        <v>27.193208343273934</v>
      </c>
      <c r="N188" s="83">
        <f t="shared" si="31"/>
        <v>94.170878092914066</v>
      </c>
      <c r="O188" s="83">
        <f t="shared" si="39"/>
        <v>-5.7685506065242782</v>
      </c>
      <c r="P188" s="83">
        <f t="shared" si="39"/>
        <v>27.689042911316537</v>
      </c>
      <c r="Q188" s="83">
        <f>C$158*(0.6*C$15)*('Product half-life and C flows'!L49/100)</f>
        <v>54.509387524078328</v>
      </c>
      <c r="R188" s="83">
        <f>C$158*0.6*('Product half-life and C flows'!N49/100)</f>
        <v>21.36726029690643</v>
      </c>
      <c r="S188" s="83">
        <f>C$158*0.6*('Product half-life and C flows'!P49/100)</f>
        <v>10.672957191261951</v>
      </c>
      <c r="T188" s="83">
        <f t="shared" si="36"/>
        <v>49.321107685782579</v>
      </c>
      <c r="U188" s="3"/>
      <c r="V188" s="88"/>
      <c r="W188" s="88"/>
      <c r="X188" s="88"/>
      <c r="Y188" s="88"/>
      <c r="Z188" s="88"/>
      <c r="AA188" s="88"/>
      <c r="AB188" s="88"/>
      <c r="AC188" s="88"/>
      <c r="AE188">
        <f t="shared" si="19"/>
        <v>30</v>
      </c>
      <c r="AF188" s="3">
        <f t="shared" si="33"/>
        <v>35.896065745975534</v>
      </c>
      <c r="AG188" s="113">
        <f t="shared" si="20"/>
        <v>228.50016764181592</v>
      </c>
      <c r="AH188" s="123">
        <f t="shared" si="40"/>
        <v>29.415016654132131</v>
      </c>
      <c r="AI188" s="123">
        <f t="shared" si="41"/>
        <v>94.170878092914066</v>
      </c>
      <c r="AJ188" s="123">
        <f t="shared" si="42"/>
        <v>-5.7685506065242782</v>
      </c>
      <c r="AK188" s="123">
        <f t="shared" si="43"/>
        <v>30.03515279115253</v>
      </c>
      <c r="AL188" s="123">
        <f t="shared" si="44"/>
        <v>57.003577261415145</v>
      </c>
      <c r="AM188" s="123">
        <f t="shared" si="45"/>
        <v>23.788380817300336</v>
      </c>
      <c r="AN188" s="123">
        <f t="shared" si="46"/>
        <v>11.882308100549615</v>
      </c>
      <c r="AO188" s="123">
        <f t="shared" si="47"/>
        <v>53.500115909240442</v>
      </c>
      <c r="AP188" s="3">
        <f t="shared" si="32"/>
        <v>211.1117464568074</v>
      </c>
    </row>
    <row r="189" spans="1:42" ht="14">
      <c r="A189">
        <f t="shared" si="38"/>
        <v>31</v>
      </c>
      <c r="B189" s="20">
        <f t="shared" si="38"/>
        <v>111</v>
      </c>
      <c r="C189" s="27">
        <f t="shared" si="30"/>
        <v>229.27690033002406</v>
      </c>
      <c r="D189" s="124">
        <f>(($C$39*$C$118*0.72)*D$40)*('Product half-life and C flows'!B90/100)</f>
        <v>2.1461253633650776</v>
      </c>
      <c r="E189" s="27"/>
      <c r="F189" s="55">
        <f t="shared" si="48"/>
        <v>0</v>
      </c>
      <c r="G189" s="55">
        <f t="shared" si="48"/>
        <v>2.3461098798359923</v>
      </c>
      <c r="H189" s="124">
        <f>(H$118)*('Product half-life and C flows'!L90/100)</f>
        <v>2.4560654309732195</v>
      </c>
      <c r="I189" s="124">
        <f>(($C$39*$C$118*0.28)*H$41)*('Product half-life and C flows'!N90/100)</f>
        <v>2.4402017357288859</v>
      </c>
      <c r="J189" s="124">
        <f>(($C$39*$C$118*0.28)*H$41)*(+'Product half-life and C flows'!P90/100)</f>
        <v>1.218881985878564</v>
      </c>
      <c r="K189" s="55">
        <f t="shared" si="49"/>
        <v>4.1790082234578607</v>
      </c>
      <c r="L189" s="27"/>
      <c r="M189" s="83">
        <f>C$158*(0.4*D$14)*('Product half-life and C flows'!B50/100)</f>
        <v>26.266907838790505</v>
      </c>
      <c r="N189" s="83">
        <f t="shared" si="31"/>
        <v>98.183932525184531</v>
      </c>
      <c r="O189" s="83">
        <f t="shared" si="39"/>
        <v>-5.7685506065242782</v>
      </c>
      <c r="P189" s="83">
        <f t="shared" si="39"/>
        <v>27.689042911316537</v>
      </c>
      <c r="Q189" s="83">
        <f>C$158*(0.6*C$15)*('Product half-life and C flows'!L50/100)</f>
        <v>53.676198068379961</v>
      </c>
      <c r="R189" s="83">
        <f>C$158*0.6*('Product half-life and C flows'!N50/100)</f>
        <v>21.923275393675809</v>
      </c>
      <c r="S189" s="83">
        <f>C$158*0.6*('Product half-life and C flows'!P50/100)</f>
        <v>10.950687009828073</v>
      </c>
      <c r="T189" s="83">
        <f t="shared" si="36"/>
        <v>49.321107685782579</v>
      </c>
      <c r="U189" s="3"/>
      <c r="V189" s="88"/>
      <c r="W189" s="88"/>
      <c r="X189" s="88"/>
      <c r="Y189" s="88"/>
      <c r="Z189" s="88"/>
      <c r="AA189" s="88"/>
      <c r="AB189" s="88"/>
      <c r="AC189" s="88"/>
      <c r="AE189">
        <f t="shared" si="19"/>
        <v>31</v>
      </c>
      <c r="AF189" s="3">
        <f t="shared" si="33"/>
        <v>36.3273603829537</v>
      </c>
      <c r="AG189" s="113">
        <f t="shared" si="20"/>
        <v>229.27690033002406</v>
      </c>
      <c r="AH189" s="123">
        <f t="shared" si="40"/>
        <v>28.413033202155582</v>
      </c>
      <c r="AI189" s="123">
        <f t="shared" si="41"/>
        <v>98.183932525184531</v>
      </c>
      <c r="AJ189" s="123">
        <f t="shared" si="42"/>
        <v>-5.7685506065242782</v>
      </c>
      <c r="AK189" s="123">
        <f t="shared" si="43"/>
        <v>30.03515279115253</v>
      </c>
      <c r="AL189" s="123">
        <f t="shared" si="44"/>
        <v>56.132263499353179</v>
      </c>
      <c r="AM189" s="123">
        <f t="shared" si="45"/>
        <v>24.363477129404693</v>
      </c>
      <c r="AN189" s="123">
        <f t="shared" si="46"/>
        <v>12.169568995706637</v>
      </c>
      <c r="AO189" s="123">
        <f t="shared" si="47"/>
        <v>53.500115909240442</v>
      </c>
      <c r="AP189" s="3">
        <f t="shared" si="32"/>
        <v>215.11584433427728</v>
      </c>
    </row>
    <row r="190" spans="1:42" ht="14">
      <c r="A190">
        <f t="shared" si="38"/>
        <v>32</v>
      </c>
      <c r="B190" s="20">
        <f t="shared" si="38"/>
        <v>112</v>
      </c>
      <c r="C190" s="27">
        <f t="shared" si="30"/>
        <v>230.03235812440488</v>
      </c>
      <c r="D190" s="124">
        <f>(($C$39*$C$118*0.72)*D$40)*('Product half-life and C flows'!B91/100)</f>
        <v>2.0730204549013633</v>
      </c>
      <c r="E190" s="27"/>
      <c r="F190" s="55">
        <f t="shared" si="48"/>
        <v>0</v>
      </c>
      <c r="G190" s="55">
        <f t="shared" si="48"/>
        <v>2.3461098798359923</v>
      </c>
      <c r="H190" s="124">
        <f>(H$118)*('Product half-life and C flows'!L91/100)</f>
        <v>2.4185238640515911</v>
      </c>
      <c r="I190" s="124">
        <f>(($C$39*$C$118*0.28)*H$41)*('Product half-life and C flows'!N91/100)</f>
        <v>2.4589912899731612</v>
      </c>
      <c r="J190" s="124">
        <f>(($C$39*$C$118*0.28)*H$41)*(+'Product half-life and C flows'!P91/100)</f>
        <v>1.2282673776089712</v>
      </c>
      <c r="K190" s="55">
        <f t="shared" si="49"/>
        <v>4.1790082234578607</v>
      </c>
      <c r="L190" s="27"/>
      <c r="M190" s="83">
        <f>C$158*(0.4*D$14)*('Product half-life and C flows'!B51/100)</f>
        <v>25.37216053000855</v>
      </c>
      <c r="N190" s="83">
        <f t="shared" si="31"/>
        <v>102.1055743946893</v>
      </c>
      <c r="O190" s="83">
        <f t="shared" si="39"/>
        <v>-5.7685506065242782</v>
      </c>
      <c r="P190" s="83">
        <f t="shared" si="39"/>
        <v>27.689042911316537</v>
      </c>
      <c r="Q190" s="83">
        <f>C$158*(0.6*C$15)*('Product half-life and C flows'!L51/100)</f>
        <v>52.855744119364367</v>
      </c>
      <c r="R190" s="83">
        <f>C$158*0.6*('Product half-life and C flows'!N51/100)</f>
        <v>22.470791662318877</v>
      </c>
      <c r="S190" s="83">
        <f>C$158*0.6*('Product half-life and C flows'!P51/100)</f>
        <v>11.224171659499937</v>
      </c>
      <c r="T190" s="83">
        <f t="shared" si="36"/>
        <v>49.321107685782579</v>
      </c>
      <c r="U190" s="3"/>
      <c r="V190" s="88"/>
      <c r="W190" s="88"/>
      <c r="X190" s="88"/>
      <c r="Y190" s="88"/>
      <c r="Z190" s="88"/>
      <c r="AA190" s="88"/>
      <c r="AB190" s="88"/>
      <c r="AC190" s="88"/>
      <c r="AE190">
        <f t="shared" si="19"/>
        <v>32</v>
      </c>
      <c r="AF190" s="3">
        <f t="shared" si="33"/>
        <v>36.716650398708524</v>
      </c>
      <c r="AG190" s="113">
        <f t="shared" si="20"/>
        <v>230.03235812440488</v>
      </c>
      <c r="AH190" s="123">
        <f t="shared" si="40"/>
        <v>27.445180984909914</v>
      </c>
      <c r="AI190" s="123">
        <f t="shared" si="41"/>
        <v>102.1055743946893</v>
      </c>
      <c r="AJ190" s="123">
        <f t="shared" si="42"/>
        <v>-5.7685506065242782</v>
      </c>
      <c r="AK190" s="123">
        <f t="shared" si="43"/>
        <v>30.03515279115253</v>
      </c>
      <c r="AL190" s="123">
        <f t="shared" si="44"/>
        <v>55.27426798341596</v>
      </c>
      <c r="AM190" s="123">
        <f t="shared" si="45"/>
        <v>24.929782952292037</v>
      </c>
      <c r="AN190" s="123">
        <f t="shared" si="46"/>
        <v>12.452439037108908</v>
      </c>
      <c r="AO190" s="123">
        <f t="shared" si="47"/>
        <v>53.500115909240442</v>
      </c>
      <c r="AP190" s="3">
        <f t="shared" si="32"/>
        <v>219.02866655213447</v>
      </c>
    </row>
    <row r="191" spans="1:42" ht="14">
      <c r="A191">
        <f t="shared" si="38"/>
        <v>33</v>
      </c>
      <c r="B191" s="20">
        <f t="shared" si="38"/>
        <v>113</v>
      </c>
      <c r="C191" s="27">
        <f t="shared" si="30"/>
        <v>230.76707363515857</v>
      </c>
      <c r="D191" s="124">
        <f>(($C$39*$C$118*0.72)*D$40)*('Product half-life and C flows'!B92/100)</f>
        <v>2.0024057679935363</v>
      </c>
      <c r="E191" s="27"/>
      <c r="F191" s="55">
        <f t="shared" si="48"/>
        <v>0</v>
      </c>
      <c r="G191" s="55">
        <f t="shared" si="48"/>
        <v>2.3461098798359923</v>
      </c>
      <c r="H191" s="124">
        <f>(H$118)*('Product half-life and C flows'!L92/100)</f>
        <v>2.3815561292555882</v>
      </c>
      <c r="I191" s="124">
        <f>(($C$39*$C$118*0.28)*H$41)*('Product half-life and C flows'!N92/100)</f>
        <v>2.4774936412385604</v>
      </c>
      <c r="J191" s="124">
        <f>(($C$39*$C$118*0.28)*H$41)*(+'Product half-life and C flows'!P92/100)</f>
        <v>1.237509311307972</v>
      </c>
      <c r="K191" s="55">
        <f t="shared" si="49"/>
        <v>4.1790082234578607</v>
      </c>
      <c r="L191" s="27"/>
      <c r="M191" s="83">
        <f>C$158*(0.4*D$14)*('Product half-life and C flows'!B52/100)</f>
        <v>24.507891599248321</v>
      </c>
      <c r="N191" s="83">
        <f t="shared" si="31"/>
        <v>105.93157739478167</v>
      </c>
      <c r="O191" s="83">
        <f t="shared" si="39"/>
        <v>-5.7685506065242782</v>
      </c>
      <c r="P191" s="83">
        <f t="shared" si="39"/>
        <v>27.689042911316537</v>
      </c>
      <c r="Q191" s="83">
        <f>C$158*(0.6*C$15)*('Product half-life and C flows'!L52/100)</f>
        <v>52.047831011665394</v>
      </c>
      <c r="R191" s="83">
        <f>C$158*0.6*('Product half-life and C flows'!N52/100)</f>
        <v>23.009939009523322</v>
      </c>
      <c r="S191" s="83">
        <f>C$158*0.6*('Product half-life and C flows'!P52/100)</f>
        <v>11.493476028732927</v>
      </c>
      <c r="T191" s="83">
        <f t="shared" si="36"/>
        <v>49.321107685782579</v>
      </c>
      <c r="U191" s="3"/>
      <c r="V191" s="88"/>
      <c r="W191" s="88"/>
      <c r="X191" s="88"/>
      <c r="Y191" s="88"/>
      <c r="Z191" s="88"/>
      <c r="AA191" s="88"/>
      <c r="AB191" s="88"/>
      <c r="AC191" s="88"/>
      <c r="AE191">
        <f t="shared" si="19"/>
        <v>33</v>
      </c>
      <c r="AF191" s="3">
        <f t="shared" si="33"/>
        <v>37.067742668397024</v>
      </c>
      <c r="AG191" s="113">
        <f t="shared" si="20"/>
        <v>230.76707363515857</v>
      </c>
      <c r="AH191" s="123">
        <f t="shared" si="40"/>
        <v>26.510297367241858</v>
      </c>
      <c r="AI191" s="123">
        <f t="shared" si="41"/>
        <v>105.93157739478167</v>
      </c>
      <c r="AJ191" s="123">
        <f t="shared" si="42"/>
        <v>-5.7685506065242782</v>
      </c>
      <c r="AK191" s="123">
        <f t="shared" si="43"/>
        <v>30.03515279115253</v>
      </c>
      <c r="AL191" s="123">
        <f t="shared" si="44"/>
        <v>54.42938714092098</v>
      </c>
      <c r="AM191" s="123">
        <f t="shared" si="45"/>
        <v>25.487432650761882</v>
      </c>
      <c r="AN191" s="123">
        <f t="shared" si="46"/>
        <v>12.730985340040899</v>
      </c>
      <c r="AO191" s="123">
        <f t="shared" si="47"/>
        <v>53.500115909240442</v>
      </c>
      <c r="AP191" s="3">
        <f t="shared" si="32"/>
        <v>222.84598471113367</v>
      </c>
    </row>
    <row r="192" spans="1:42" ht="14">
      <c r="A192">
        <f t="shared" ref="A192:B207" si="50">A191+1</f>
        <v>34</v>
      </c>
      <c r="B192" s="20">
        <f t="shared" si="50"/>
        <v>114</v>
      </c>
      <c r="C192" s="27">
        <f t="shared" si="30"/>
        <v>231.4815691817397</v>
      </c>
      <c r="D192" s="124">
        <f>(($C$39*$C$118*0.72)*D$40)*('Product half-life and C flows'!B93/100)</f>
        <v>1.9341964765536126</v>
      </c>
      <c r="E192" s="27"/>
      <c r="F192" s="55">
        <f t="shared" si="48"/>
        <v>0</v>
      </c>
      <c r="G192" s="55">
        <f t="shared" si="48"/>
        <v>2.3461098798359923</v>
      </c>
      <c r="H192" s="124">
        <f>(H$118)*('Product half-life and C flows'!L93/100)</f>
        <v>2.3451534554193971</v>
      </c>
      <c r="I192" s="124">
        <f>(($C$39*$C$118*0.28)*H$41)*('Product half-life and C flows'!N93/100)</f>
        <v>2.4957131794935736</v>
      </c>
      <c r="J192" s="124">
        <f>(($C$39*$C$118*0.28)*H$41)*(+'Product half-life and C flows'!P93/100)</f>
        <v>1.2466099797670198</v>
      </c>
      <c r="K192" s="55">
        <f t="shared" si="49"/>
        <v>4.1790082234578607</v>
      </c>
      <c r="L192" s="27"/>
      <c r="M192" s="83">
        <f>C$158*(0.4*D$14)*('Product half-life and C flows'!B53/100)</f>
        <v>23.673062841065985</v>
      </c>
      <c r="N192" s="83">
        <f t="shared" si="31"/>
        <v>109.65857484893542</v>
      </c>
      <c r="O192" s="83">
        <f t="shared" ref="O192:P207" si="51">O191</f>
        <v>-5.7685506065242782</v>
      </c>
      <c r="P192" s="83">
        <f t="shared" si="51"/>
        <v>27.689042911316537</v>
      </c>
      <c r="Q192" s="83">
        <f>C$158*(0.6*C$15)*('Product half-life and C flows'!L53/100)</f>
        <v>51.252267055425122</v>
      </c>
      <c r="R192" s="83">
        <f>C$158*0.6*('Product half-life and C flows'!N53/100)</f>
        <v>23.540845356321</v>
      </c>
      <c r="S192" s="83">
        <f>C$158*0.6*('Product half-life and C flows'!P53/100)</f>
        <v>11.758664014146351</v>
      </c>
      <c r="T192" s="83">
        <f t="shared" si="36"/>
        <v>49.321107685782579</v>
      </c>
      <c r="U192" s="3"/>
      <c r="V192" s="88"/>
      <c r="W192" s="88"/>
      <c r="X192" s="88"/>
      <c r="Y192" s="88"/>
      <c r="Z192" s="88"/>
      <c r="AA192" s="88"/>
      <c r="AB192" s="88"/>
      <c r="AC192" s="88"/>
      <c r="AE192">
        <f t="shared" si="19"/>
        <v>34</v>
      </c>
      <c r="AF192" s="3">
        <f t="shared" si="33"/>
        <v>37.384157447654751</v>
      </c>
      <c r="AG192" s="113">
        <f t="shared" si="20"/>
        <v>231.4815691817397</v>
      </c>
      <c r="AH192" s="123">
        <f t="shared" si="40"/>
        <v>25.607259317619597</v>
      </c>
      <c r="AI192" s="123">
        <f t="shared" si="41"/>
        <v>109.65857484893542</v>
      </c>
      <c r="AJ192" s="123">
        <f t="shared" si="42"/>
        <v>-5.7685506065242782</v>
      </c>
      <c r="AK192" s="123">
        <f t="shared" si="43"/>
        <v>30.03515279115253</v>
      </c>
      <c r="AL192" s="123">
        <f t="shared" si="44"/>
        <v>53.597420510844522</v>
      </c>
      <c r="AM192" s="123">
        <f t="shared" si="45"/>
        <v>26.036558535814574</v>
      </c>
      <c r="AN192" s="123">
        <f t="shared" si="46"/>
        <v>13.00527399391337</v>
      </c>
      <c r="AO192" s="123">
        <f t="shared" si="47"/>
        <v>53.500115909240442</v>
      </c>
      <c r="AP192" s="3">
        <f t="shared" si="32"/>
        <v>226.56443007413614</v>
      </c>
    </row>
    <row r="193" spans="1:42" ht="14">
      <c r="A193">
        <f t="shared" si="50"/>
        <v>35</v>
      </c>
      <c r="B193" s="20">
        <f t="shared" si="50"/>
        <v>115</v>
      </c>
      <c r="C193" s="27">
        <f t="shared" si="30"/>
        <v>232.17635679246646</v>
      </c>
      <c r="D193" s="124">
        <f>(($C$39*$C$118*0.72)*D$40)*('Product half-life and C flows'!B94/100)</f>
        <v>1.8683106439815675</v>
      </c>
      <c r="E193" s="27"/>
      <c r="F193" s="55">
        <f t="shared" si="48"/>
        <v>0</v>
      </c>
      <c r="G193" s="55">
        <f t="shared" si="48"/>
        <v>2.3461098798359923</v>
      </c>
      <c r="H193" s="124">
        <f>(H$118)*('Product half-life and C flows'!L94/100)</f>
        <v>2.3093072054466393</v>
      </c>
      <c r="I193" s="124">
        <f>(($C$39*$C$118*0.28)*H$41)*('Product half-life and C flows'!N94/100)</f>
        <v>2.5136542276049392</v>
      </c>
      <c r="J193" s="124">
        <f>(($C$39*$C$118*0.28)*H$41)*(+'Product half-life and C flows'!P94/100)</f>
        <v>1.2555715422602092</v>
      </c>
      <c r="K193" s="55">
        <f t="shared" si="49"/>
        <v>4.1790082234578607</v>
      </c>
      <c r="L193" s="27"/>
      <c r="M193" s="83">
        <f>C$158*(0.4*D$14)*('Product half-life and C flows'!B54/100)</f>
        <v>22.866671415106453</v>
      </c>
      <c r="N193" s="83">
        <f t="shared" si="31"/>
        <v>113.28397968457668</v>
      </c>
      <c r="O193" s="83">
        <f t="shared" si="51"/>
        <v>-5.7685506065242782</v>
      </c>
      <c r="P193" s="83">
        <f t="shared" si="51"/>
        <v>27.689042911316537</v>
      </c>
      <c r="Q193" s="83">
        <f>C$158*(0.6*C$15)*('Product half-life and C flows'!L54/100)</f>
        <v>50.468863490812431</v>
      </c>
      <c r="R193" s="83">
        <f>C$158*0.6*('Product half-life and C flows'!N54/100)</f>
        <v>24.063636668439198</v>
      </c>
      <c r="S193" s="83">
        <f>C$158*0.6*('Product half-life and C flows'!P54/100)</f>
        <v>12.019798535683915</v>
      </c>
      <c r="T193" s="83">
        <f t="shared" si="36"/>
        <v>49.321107685782579</v>
      </c>
      <c r="U193" s="3"/>
      <c r="V193" s="88"/>
      <c r="W193" s="88"/>
      <c r="X193" s="88"/>
      <c r="Y193" s="88"/>
      <c r="Z193" s="88"/>
      <c r="AA193" s="88"/>
      <c r="AB193" s="88"/>
      <c r="AC193" s="88"/>
      <c r="AE193">
        <f t="shared" si="19"/>
        <v>35</v>
      </c>
      <c r="AF193" s="3">
        <f t="shared" si="33"/>
        <v>37.669137182131266</v>
      </c>
      <c r="AG193" s="113">
        <f t="shared" si="20"/>
        <v>232.17635679246646</v>
      </c>
      <c r="AH193" s="123">
        <f t="shared" si="40"/>
        <v>24.734982059088019</v>
      </c>
      <c r="AI193" s="123">
        <f t="shared" si="41"/>
        <v>113.28397968457668</v>
      </c>
      <c r="AJ193" s="123">
        <f t="shared" si="42"/>
        <v>-5.7685506065242782</v>
      </c>
      <c r="AK193" s="123">
        <f t="shared" si="43"/>
        <v>30.03515279115253</v>
      </c>
      <c r="AL193" s="123">
        <f t="shared" si="44"/>
        <v>52.778170696259068</v>
      </c>
      <c r="AM193" s="123">
        <f t="shared" si="45"/>
        <v>26.577290896044136</v>
      </c>
      <c r="AN193" s="123">
        <f t="shared" si="46"/>
        <v>13.275370077944125</v>
      </c>
      <c r="AO193" s="123">
        <f t="shared" si="47"/>
        <v>53.500115909240442</v>
      </c>
      <c r="AP193" s="3">
        <f t="shared" si="32"/>
        <v>230.18141353945228</v>
      </c>
    </row>
    <row r="194" spans="1:42" ht="14">
      <c r="A194">
        <f t="shared" si="50"/>
        <v>36</v>
      </c>
      <c r="B194" s="20">
        <f t="shared" si="50"/>
        <v>116</v>
      </c>
      <c r="C194" s="27">
        <f t="shared" si="30"/>
        <v>232.85193822076855</v>
      </c>
      <c r="D194" s="124">
        <f>(($C$39*$C$118*0.72)*D$40)*('Product half-life and C flows'!B95/100)</f>
        <v>1.8046691247387694</v>
      </c>
      <c r="E194" s="27"/>
      <c r="F194" s="55">
        <f t="shared" si="48"/>
        <v>0</v>
      </c>
      <c r="G194" s="55">
        <f t="shared" si="48"/>
        <v>2.3461098798359923</v>
      </c>
      <c r="H194" s="124">
        <f>(H$118)*('Product half-life and C flows'!L95/100)</f>
        <v>2.2740088742610891</v>
      </c>
      <c r="I194" s="124">
        <f>(($C$39*$C$118*0.28)*H$41)*('Product half-life and C flows'!N95/100)</f>
        <v>2.5313210423633068</v>
      </c>
      <c r="J194" s="124">
        <f>(($C$39*$C$118*0.28)*H$41)*(+'Product half-life and C flows'!P95/100)</f>
        <v>1.2643961250565967</v>
      </c>
      <c r="K194" s="55">
        <f t="shared" si="49"/>
        <v>4.1790082234578607</v>
      </c>
      <c r="L194" s="27"/>
      <c r="M194" s="83">
        <f>C$158*(0.4*D$14)*('Product half-life and C flows'!B55/100)</f>
        <v>22.08774864143863</v>
      </c>
      <c r="N194" s="83">
        <f t="shared" si="31"/>
        <v>116.8059085803754</v>
      </c>
      <c r="O194" s="83">
        <f t="shared" si="51"/>
        <v>-5.7685506065242782</v>
      </c>
      <c r="P194" s="83">
        <f t="shared" si="51"/>
        <v>27.689042911316537</v>
      </c>
      <c r="Q194" s="83">
        <f>C$158*(0.6*C$15)*('Product half-life and C flows'!L55/100)</f>
        <v>49.697434443236908</v>
      </c>
      <c r="R194" s="83">
        <f>C$158*0.6*('Product half-life and C flows'!N55/100)</f>
        <v>24.578436986187935</v>
      </c>
      <c r="S194" s="83">
        <f>C$158*0.6*('Product half-life and C flows'!P55/100)</f>
        <v>12.276941551542423</v>
      </c>
      <c r="T194" s="83">
        <f t="shared" si="36"/>
        <v>49.321107685782579</v>
      </c>
      <c r="U194" s="3"/>
      <c r="V194" s="88"/>
      <c r="W194" s="88"/>
      <c r="X194" s="88"/>
      <c r="Y194" s="88"/>
      <c r="Z194" s="88"/>
      <c r="AA194" s="88"/>
      <c r="AB194" s="88"/>
      <c r="AC194" s="88"/>
      <c r="AE194">
        <f t="shared" si="19"/>
        <v>36</v>
      </c>
      <c r="AF194" s="3">
        <f t="shared" si="33"/>
        <v>37.925658369557077</v>
      </c>
      <c r="AG194" s="113">
        <f t="shared" si="20"/>
        <v>232.85193822076855</v>
      </c>
      <c r="AH194" s="123">
        <f t="shared" si="40"/>
        <v>23.892417766177399</v>
      </c>
      <c r="AI194" s="123">
        <f t="shared" si="41"/>
        <v>116.8059085803754</v>
      </c>
      <c r="AJ194" s="123">
        <f t="shared" si="42"/>
        <v>-5.7685506065242782</v>
      </c>
      <c r="AK194" s="123">
        <f t="shared" si="43"/>
        <v>30.03515279115253</v>
      </c>
      <c r="AL194" s="123">
        <f t="shared" si="44"/>
        <v>51.971443317498</v>
      </c>
      <c r="AM194" s="123">
        <f t="shared" si="45"/>
        <v>27.109758028551241</v>
      </c>
      <c r="AN194" s="123">
        <f t="shared" si="46"/>
        <v>13.541337676599021</v>
      </c>
      <c r="AO194" s="123">
        <f t="shared" si="47"/>
        <v>53.500115909240442</v>
      </c>
      <c r="AP194" s="3">
        <f t="shared" si="32"/>
        <v>233.69504978765195</v>
      </c>
    </row>
    <row r="195" spans="1:42" ht="14">
      <c r="A195">
        <f t="shared" si="50"/>
        <v>37</v>
      </c>
      <c r="B195" s="20">
        <f t="shared" si="50"/>
        <v>117</v>
      </c>
      <c r="C195" s="27">
        <f t="shared" si="30"/>
        <v>233.50880497670752</v>
      </c>
      <c r="D195" s="124">
        <f>(($C$39*$C$118*0.72)*D$40)*('Product half-life and C flows'!B96/100)</f>
        <v>1.7431954692741809</v>
      </c>
      <c r="E195" s="27"/>
      <c r="F195" s="55">
        <f t="shared" si="48"/>
        <v>0</v>
      </c>
      <c r="G195" s="55">
        <f t="shared" si="48"/>
        <v>2.3461098798359923</v>
      </c>
      <c r="H195" s="124">
        <f>(H$118)*('Product half-life and C flows'!L96/100)</f>
        <v>2.2392500867887124</v>
      </c>
      <c r="I195" s="124">
        <f>(($C$39*$C$118*0.28)*H$41)*('Product half-life and C flows'!N96/100)</f>
        <v>2.5487178154932311</v>
      </c>
      <c r="J195" s="124">
        <f>(($C$39*$C$118*0.28)*H$41)*(+'Product half-life and C flows'!P96/100)</f>
        <v>1.273085821924691</v>
      </c>
      <c r="K195" s="55">
        <f t="shared" si="49"/>
        <v>4.1790082234578607</v>
      </c>
      <c r="L195" s="27"/>
      <c r="M195" s="83">
        <f>C$158*(0.4*D$14)*('Product half-life and C flows'!B56/100)</f>
        <v>21.335358836925973</v>
      </c>
      <c r="N195" s="83">
        <f t="shared" si="31"/>
        <v>120.2231105250745</v>
      </c>
      <c r="O195" s="83">
        <f t="shared" si="51"/>
        <v>-5.7685506065242782</v>
      </c>
      <c r="P195" s="83">
        <f t="shared" si="51"/>
        <v>27.689042911316537</v>
      </c>
      <c r="Q195" s="83">
        <f>C$158*(0.6*C$15)*('Product half-life and C flows'!L56/100)</f>
        <v>48.937796879247124</v>
      </c>
      <c r="R195" s="83">
        <f>C$158*0.6*('Product half-life and C flows'!N56/100)</f>
        <v>25.08536845389045</v>
      </c>
      <c r="S195" s="83">
        <f>C$158*0.6*('Product half-life and C flows'!P56/100)</f>
        <v>12.530154072872351</v>
      </c>
      <c r="T195" s="83">
        <f t="shared" si="36"/>
        <v>49.321107685782579</v>
      </c>
      <c r="U195" s="3"/>
      <c r="V195" s="88"/>
      <c r="W195" s="88"/>
      <c r="X195" s="88"/>
      <c r="Y195" s="88"/>
      <c r="Z195" s="88"/>
      <c r="AA195" s="88"/>
      <c r="AB195" s="88"/>
      <c r="AC195" s="88"/>
      <c r="AE195">
        <f t="shared" si="19"/>
        <v>37</v>
      </c>
      <c r="AF195" s="3">
        <f t="shared" si="33"/>
        <v>38.156445424641291</v>
      </c>
      <c r="AG195" s="113">
        <f t="shared" si="20"/>
        <v>233.50880497670752</v>
      </c>
      <c r="AH195" s="123">
        <f t="shared" si="40"/>
        <v>23.078554306200154</v>
      </c>
      <c r="AI195" s="123">
        <f t="shared" si="41"/>
        <v>120.2231105250745</v>
      </c>
      <c r="AJ195" s="123">
        <f t="shared" si="42"/>
        <v>-5.7685506065242782</v>
      </c>
      <c r="AK195" s="123">
        <f t="shared" si="43"/>
        <v>30.03515279115253</v>
      </c>
      <c r="AL195" s="123">
        <f t="shared" si="44"/>
        <v>51.177046966035839</v>
      </c>
      <c r="AM195" s="123">
        <f t="shared" si="45"/>
        <v>27.63408626938368</v>
      </c>
      <c r="AN195" s="123">
        <f t="shared" si="46"/>
        <v>13.803239894797041</v>
      </c>
      <c r="AO195" s="123">
        <f t="shared" si="47"/>
        <v>53.500115909240442</v>
      </c>
      <c r="AP195" s="3">
        <f t="shared" si="32"/>
        <v>237.10408583991932</v>
      </c>
    </row>
    <row r="196" spans="1:42" ht="14">
      <c r="A196">
        <f t="shared" si="50"/>
        <v>38</v>
      </c>
      <c r="B196" s="20">
        <f t="shared" si="50"/>
        <v>118</v>
      </c>
      <c r="C196" s="27">
        <f t="shared" si="30"/>
        <v>234.14743837249003</v>
      </c>
      <c r="D196" s="124">
        <f>(($C$39*$C$118*0.72)*D$40)*('Product half-life and C flows'!B97/100)</f>
        <v>1.6838158321891259</v>
      </c>
      <c r="E196" s="27"/>
      <c r="F196" s="55">
        <f t="shared" si="48"/>
        <v>0</v>
      </c>
      <c r="G196" s="55">
        <f t="shared" si="48"/>
        <v>2.3461098798359923</v>
      </c>
      <c r="H196" s="124">
        <f>(H$118)*('Product half-life and C flows'!L97/100)</f>
        <v>2.2050225959705507</v>
      </c>
      <c r="I196" s="124">
        <f>(($C$39*$C$118*0.28)*H$41)*('Product half-life and C flows'!N97/100)</f>
        <v>2.5658486746477212</v>
      </c>
      <c r="J196" s="124">
        <f>(($C$39*$C$118*0.28)*H$41)*(+'Product half-life and C flows'!P97/100)</f>
        <v>1.2816426946292314</v>
      </c>
      <c r="K196" s="55">
        <f t="shared" si="49"/>
        <v>4.1790082234578607</v>
      </c>
      <c r="L196" s="27"/>
      <c r="M196" s="83">
        <f>C$158*(0.4*D$14)*('Product half-life and C flows'!B57/100)</f>
        <v>20.608598191234535</v>
      </c>
      <c r="N196" s="83">
        <f t="shared" si="31"/>
        <v>123.53489990720071</v>
      </c>
      <c r="O196" s="83">
        <f t="shared" si="51"/>
        <v>-5.7685506065242782</v>
      </c>
      <c r="P196" s="83">
        <f t="shared" si="51"/>
        <v>27.689042911316537</v>
      </c>
      <c r="Q196" s="83">
        <f>C$158*(0.6*C$15)*('Product half-life and C flows'!L57/100)</f>
        <v>48.18977056310321</v>
      </c>
      <c r="R196" s="83">
        <f>C$158*0.6*('Product half-life and C flows'!N57/100)</f>
        <v>25.584551348863823</v>
      </c>
      <c r="S196" s="83">
        <f>C$158*0.6*('Product half-life and C flows'!P57/100)</f>
        <v>12.779496178253655</v>
      </c>
      <c r="T196" s="83">
        <f t="shared" si="36"/>
        <v>49.321107685782579</v>
      </c>
      <c r="U196" s="3"/>
      <c r="V196" s="88"/>
      <c r="W196" s="88"/>
      <c r="X196" s="88"/>
      <c r="Y196" s="88"/>
      <c r="Z196" s="88"/>
      <c r="AA196" s="88"/>
      <c r="AB196" s="88"/>
      <c r="AC196" s="88"/>
      <c r="AE196">
        <f t="shared" si="19"/>
        <v>38</v>
      </c>
      <c r="AF196" s="3">
        <f t="shared" si="33"/>
        <v>38.363985736243762</v>
      </c>
      <c r="AG196" s="113">
        <f t="shared" si="20"/>
        <v>234.14743837249003</v>
      </c>
      <c r="AH196" s="123">
        <f t="shared" si="40"/>
        <v>22.29241402342366</v>
      </c>
      <c r="AI196" s="123">
        <f t="shared" si="41"/>
        <v>123.53489990720071</v>
      </c>
      <c r="AJ196" s="123">
        <f t="shared" si="42"/>
        <v>-5.7685506065242782</v>
      </c>
      <c r="AK196" s="123">
        <f t="shared" si="43"/>
        <v>30.03515279115253</v>
      </c>
      <c r="AL196" s="123">
        <f t="shared" si="44"/>
        <v>50.394793159073757</v>
      </c>
      <c r="AM196" s="123">
        <f t="shared" si="45"/>
        <v>28.150400023511544</v>
      </c>
      <c r="AN196" s="123">
        <f t="shared" si="46"/>
        <v>14.061138872882887</v>
      </c>
      <c r="AO196" s="123">
        <f t="shared" si="47"/>
        <v>53.500115909240442</v>
      </c>
      <c r="AP196" s="3">
        <f t="shared" si="32"/>
        <v>240.40783414729714</v>
      </c>
    </row>
    <row r="197" spans="1:42" ht="14">
      <c r="A197">
        <f t="shared" si="50"/>
        <v>39</v>
      </c>
      <c r="B197" s="20">
        <f t="shared" si="50"/>
        <v>119</v>
      </c>
      <c r="C197" s="27">
        <f t="shared" si="30"/>
        <v>234.76830958076894</v>
      </c>
      <c r="D197" s="124">
        <f>(($C$39*$C$118*0.72)*D$40)*('Product half-life and C flows'!B98/100)</f>
        <v>1.626458883530298</v>
      </c>
      <c r="E197" s="27"/>
      <c r="F197" s="55">
        <f t="shared" si="48"/>
        <v>0</v>
      </c>
      <c r="G197" s="55">
        <f t="shared" si="48"/>
        <v>2.3461098798359923</v>
      </c>
      <c r="H197" s="124">
        <f>(H$118)*('Product half-life and C flows'!L98/100)</f>
        <v>2.1713182808059792</v>
      </c>
      <c r="I197" s="124">
        <f>(($C$39*$C$118*0.28)*H$41)*('Product half-life and C flows'!N98/100)</f>
        <v>2.582717684387589</v>
      </c>
      <c r="J197" s="124">
        <f>(($C$39*$C$118*0.28)*H$41)*(+'Product half-life and C flows'!P98/100)</f>
        <v>1.2900687734203744</v>
      </c>
      <c r="K197" s="55">
        <f t="shared" si="49"/>
        <v>4.1790082234578607</v>
      </c>
      <c r="L197" s="27"/>
      <c r="M197" s="83">
        <f>C$158*(0.4*D$14)*('Product half-life and C flows'!B58/100)</f>
        <v>19.906593681128303</v>
      </c>
      <c r="N197" s="83">
        <f t="shared" si="31"/>
        <v>126.74109416131368</v>
      </c>
      <c r="O197" s="83">
        <f t="shared" si="51"/>
        <v>-5.7685506065242782</v>
      </c>
      <c r="P197" s="83">
        <f t="shared" si="51"/>
        <v>27.689042911316537</v>
      </c>
      <c r="Q197" s="83">
        <f>C$158*(0.6*C$15)*('Product half-life and C flows'!L58/100)</f>
        <v>47.453178014013105</v>
      </c>
      <c r="R197" s="83">
        <f>C$158*0.6*('Product half-life and C flows'!N58/100)</f>
        <v>26.076104109956624</v>
      </c>
      <c r="S197" s="83">
        <f>C$158*0.6*('Product half-life and C flows'!P58/100)</f>
        <v>13.025027027950358</v>
      </c>
      <c r="T197" s="83">
        <f t="shared" si="36"/>
        <v>49.321107685782579</v>
      </c>
      <c r="U197" s="3"/>
      <c r="V197" s="88"/>
      <c r="W197" s="88"/>
      <c r="X197" s="88"/>
      <c r="Y197" s="88"/>
      <c r="Z197" s="88"/>
      <c r="AA197" s="88"/>
      <c r="AB197" s="88"/>
      <c r="AC197" s="88"/>
      <c r="AE197">
        <f t="shared" si="19"/>
        <v>39</v>
      </c>
      <c r="AF197" s="3">
        <f t="shared" si="33"/>
        <v>38.55054529899791</v>
      </c>
      <c r="AG197" s="113">
        <f t="shared" si="20"/>
        <v>234.76830958076894</v>
      </c>
      <c r="AH197" s="123">
        <f t="shared" si="40"/>
        <v>21.5330525646586</v>
      </c>
      <c r="AI197" s="123">
        <f t="shared" si="41"/>
        <v>126.74109416131368</v>
      </c>
      <c r="AJ197" s="123">
        <f t="shared" si="42"/>
        <v>-5.7685506065242782</v>
      </c>
      <c r="AK197" s="123">
        <f t="shared" si="43"/>
        <v>30.03515279115253</v>
      </c>
      <c r="AL197" s="123">
        <f t="shared" si="44"/>
        <v>49.624496294819082</v>
      </c>
      <c r="AM197" s="123">
        <f t="shared" si="45"/>
        <v>28.658821794344213</v>
      </c>
      <c r="AN197" s="123">
        <f t="shared" si="46"/>
        <v>14.315095801370733</v>
      </c>
      <c r="AO197" s="123">
        <f t="shared" si="47"/>
        <v>53.500115909240442</v>
      </c>
      <c r="AP197" s="3">
        <f t="shared" si="32"/>
        <v>243.60611023647601</v>
      </c>
    </row>
    <row r="198" spans="1:42" ht="14">
      <c r="A198">
        <f t="shared" si="50"/>
        <v>40</v>
      </c>
      <c r="B198" s="20">
        <f t="shared" si="50"/>
        <v>120</v>
      </c>
      <c r="C198" s="27">
        <f t="shared" si="30"/>
        <v>235.37187970460602</v>
      </c>
      <c r="D198" s="124">
        <f>(($C$39*$C$118*0.72)*D$40)*('Product half-life and C flows'!B99/100)</f>
        <v>1.5710557231044588</v>
      </c>
      <c r="E198" s="27"/>
      <c r="F198" s="55">
        <f t="shared" si="48"/>
        <v>0</v>
      </c>
      <c r="G198" s="55">
        <f t="shared" si="48"/>
        <v>2.3461098798359923</v>
      </c>
      <c r="H198" s="124">
        <f>(H$118)*('Product half-life and C flows'!L99/100)</f>
        <v>2.1381291444258737</v>
      </c>
      <c r="I198" s="124">
        <f>(($C$39*$C$118*0.28)*H$41)*('Product half-life and C flows'!N99/100)</f>
        <v>2.599328847145832</v>
      </c>
      <c r="J198" s="124">
        <f>(($C$39*$C$118*0.28)*H$41)*(+'Product half-life and C flows'!P99/100)</f>
        <v>1.2983660575154006</v>
      </c>
      <c r="K198" s="55">
        <f t="shared" si="49"/>
        <v>4.1790082234578607</v>
      </c>
      <c r="L198" s="27"/>
      <c r="M198" s="83">
        <f>C$158*(0.4*D$14)*('Product half-life and C flows'!B59/100)</f>
        <v>19.228502021747598</v>
      </c>
      <c r="N198" s="83">
        <f t="shared" si="31"/>
        <v>129.84195592350235</v>
      </c>
      <c r="O198" s="83">
        <f t="shared" si="51"/>
        <v>-5.7685506065242782</v>
      </c>
      <c r="P198" s="83">
        <f t="shared" si="51"/>
        <v>27.689042911316537</v>
      </c>
      <c r="Q198" s="83">
        <f>C$158*(0.6*C$15)*('Product half-life and C flows'!L59/100)</f>
        <v>46.727844464022496</v>
      </c>
      <c r="R198" s="83">
        <f>C$158*0.6*('Product half-life and C flows'!N59/100)</f>
        <v>26.560143365650351</v>
      </c>
      <c r="S198" s="83">
        <f>C$158*0.6*('Product half-life and C flows'!P59/100)</f>
        <v>13.266804877947225</v>
      </c>
      <c r="T198" s="83">
        <f t="shared" si="36"/>
        <v>49.321107685782579</v>
      </c>
      <c r="U198" s="3"/>
      <c r="V198" s="88"/>
      <c r="W198" s="88"/>
      <c r="X198" s="88"/>
      <c r="Y198" s="88"/>
      <c r="Z198" s="88"/>
      <c r="AA198" s="88"/>
      <c r="AB198" s="88"/>
      <c r="AC198" s="88"/>
      <c r="AE198">
        <f t="shared" si="19"/>
        <v>40</v>
      </c>
      <c r="AF198" s="3">
        <f t="shared" si="33"/>
        <v>38.718184455800021</v>
      </c>
      <c r="AG198" s="113">
        <f t="shared" si="20"/>
        <v>235.37187970460602</v>
      </c>
      <c r="AH198" s="123">
        <f t="shared" si="40"/>
        <v>20.799557744852056</v>
      </c>
      <c r="AI198" s="123">
        <f t="shared" si="41"/>
        <v>129.84195592350235</v>
      </c>
      <c r="AJ198" s="123">
        <f t="shared" si="42"/>
        <v>-5.7685506065242782</v>
      </c>
      <c r="AK198" s="123">
        <f t="shared" si="43"/>
        <v>30.03515279115253</v>
      </c>
      <c r="AL198" s="123">
        <f t="shared" si="44"/>
        <v>48.865973608448371</v>
      </c>
      <c r="AM198" s="123">
        <f t="shared" si="45"/>
        <v>29.159472212796182</v>
      </c>
      <c r="AN198" s="123">
        <f t="shared" si="46"/>
        <v>14.565170935462625</v>
      </c>
      <c r="AO198" s="123">
        <f t="shared" si="47"/>
        <v>53.500115909240442</v>
      </c>
      <c r="AP198" s="3">
        <f t="shared" si="32"/>
        <v>246.69917486483777</v>
      </c>
    </row>
    <row r="199" spans="1:42" ht="14">
      <c r="A199">
        <f t="shared" si="50"/>
        <v>41</v>
      </c>
      <c r="B199" s="20">
        <f t="shared" si="50"/>
        <v>121</v>
      </c>
      <c r="C199" s="27">
        <f t="shared" si="30"/>
        <v>235.95859985803651</v>
      </c>
      <c r="D199" s="124">
        <f>(($C$39*$C$118*0.72)*D$40)*('Product half-life and C flows'!B100/100)</f>
        <v>1.5175397977118896</v>
      </c>
      <c r="E199" s="27"/>
      <c r="F199" s="55">
        <f t="shared" si="48"/>
        <v>0</v>
      </c>
      <c r="G199" s="55">
        <f t="shared" si="48"/>
        <v>2.3461098798359923</v>
      </c>
      <c r="H199" s="124">
        <f>(H$118)*('Product half-life and C flows'!L100/100)</f>
        <v>2.1054473121952313</v>
      </c>
      <c r="I199" s="124">
        <f>(($C$39*$C$118*0.28)*H$41)*('Product half-life and C flows'!N100/100)</f>
        <v>2.6156861041772679</v>
      </c>
      <c r="J199" s="124">
        <f>(($C$39*$C$118*0.28)*H$41)*(+'Product half-life and C flows'!P100/100)</f>
        <v>1.3065365155730613</v>
      </c>
      <c r="K199" s="55">
        <f t="shared" si="49"/>
        <v>4.1790082234578607</v>
      </c>
      <c r="L199" s="27"/>
      <c r="M199" s="83">
        <f>C$158*(0.4*D$14)*('Product half-life and C flows'!B60/100)</f>
        <v>18.573508653610851</v>
      </c>
      <c r="N199" s="83">
        <f t="shared" si="31"/>
        <v>132.83813959298774</v>
      </c>
      <c r="O199" s="83">
        <f t="shared" si="51"/>
        <v>-5.7685506065242782</v>
      </c>
      <c r="P199" s="83">
        <f t="shared" si="51"/>
        <v>27.689042911316537</v>
      </c>
      <c r="Q199" s="83">
        <f>C$158*(0.6*C$15)*('Product half-life and C flows'!L60/100)</f>
        <v>46.013597816548454</v>
      </c>
      <c r="R199" s="83">
        <f>C$158*0.6*('Product half-life and C flows'!N60/100)</f>
        <v>27.03678396173137</v>
      </c>
      <c r="S199" s="83">
        <f>C$158*0.6*('Product half-life and C flows'!P60/100)</f>
        <v>13.504887093771908</v>
      </c>
      <c r="T199" s="83">
        <f t="shared" si="36"/>
        <v>49.321107685782579</v>
      </c>
      <c r="U199" s="3"/>
      <c r="V199" s="88"/>
      <c r="W199" s="88"/>
      <c r="X199" s="88"/>
      <c r="Y199" s="88"/>
      <c r="Z199" s="88"/>
      <c r="AA199" s="88"/>
      <c r="AB199" s="88"/>
      <c r="AC199" s="88"/>
      <c r="AE199">
        <f t="shared" si="19"/>
        <v>41</v>
      </c>
      <c r="AF199" s="3">
        <f t="shared" si="33"/>
        <v>38.868773410140783</v>
      </c>
      <c r="AG199" s="113">
        <f t="shared" si="20"/>
        <v>235.95859985803651</v>
      </c>
      <c r="AH199" s="123">
        <f t="shared" si="40"/>
        <v>20.091048451322742</v>
      </c>
      <c r="AI199" s="123">
        <f t="shared" si="41"/>
        <v>132.83813959298774</v>
      </c>
      <c r="AJ199" s="123">
        <f t="shared" si="42"/>
        <v>-5.7685506065242782</v>
      </c>
      <c r="AK199" s="123">
        <f t="shared" si="43"/>
        <v>30.03515279115253</v>
      </c>
      <c r="AL199" s="123">
        <f t="shared" si="44"/>
        <v>48.119045128743686</v>
      </c>
      <c r="AM199" s="123">
        <f t="shared" si="45"/>
        <v>29.652470065908638</v>
      </c>
      <c r="AN199" s="123">
        <f t="shared" si="46"/>
        <v>14.811423609344969</v>
      </c>
      <c r="AO199" s="123">
        <f t="shared" si="47"/>
        <v>53.500115909240442</v>
      </c>
      <c r="AP199" s="3">
        <f t="shared" si="32"/>
        <v>249.68768058161328</v>
      </c>
    </row>
    <row r="200" spans="1:42" ht="14">
      <c r="A200">
        <f t="shared" si="50"/>
        <v>42</v>
      </c>
      <c r="B200" s="20">
        <f t="shared" si="50"/>
        <v>122</v>
      </c>
      <c r="C200" s="27">
        <f t="shared" si="30"/>
        <v>236.52891125624762</v>
      </c>
      <c r="D200" s="124">
        <f>(($C$39*$C$118*0.72)*D$40)*('Product half-life and C flows'!B101/100)</f>
        <v>1.4658468211991762</v>
      </c>
      <c r="E200" s="27"/>
      <c r="F200" s="55">
        <f t="shared" ref="F200:G215" si="52">F199</f>
        <v>0</v>
      </c>
      <c r="G200" s="55">
        <f t="shared" si="52"/>
        <v>2.3461098798359923</v>
      </c>
      <c r="H200" s="124">
        <f>(H$118)*('Product half-life and C flows'!L101/100)</f>
        <v>2.0732650298447894</v>
      </c>
      <c r="I200" s="124">
        <f>(($C$39*$C$118*0.28)*H$41)*('Product half-life and C flows'!N101/100)</f>
        <v>2.6317933364936641</v>
      </c>
      <c r="J200" s="124">
        <f>(($C$39*$C$118*0.28)*H$41)*(+'Product half-life and C flows'!P101/100)</f>
        <v>1.3145820861606718</v>
      </c>
      <c r="K200" s="55">
        <f t="shared" si="49"/>
        <v>4.1790082234578607</v>
      </c>
      <c r="L200" s="27"/>
      <c r="M200" s="83">
        <f>C$158*(0.4*D$14)*('Product half-life and C flows'!B61/100)</f>
        <v>17.940826764122711</v>
      </c>
      <c r="N200" s="83">
        <f t="shared" si="31"/>
        <v>135.73064215487835</v>
      </c>
      <c r="O200" s="83">
        <f t="shared" si="51"/>
        <v>-5.7685506065242782</v>
      </c>
      <c r="P200" s="83">
        <f t="shared" si="51"/>
        <v>27.689042911316537</v>
      </c>
      <c r="Q200" s="83">
        <f>C$158*(0.6*C$15)*('Product half-life and C flows'!L61/100)</f>
        <v>45.310268605546788</v>
      </c>
      <c r="R200" s="83">
        <f>C$158*0.6*('Product half-life and C flows'!N61/100)</f>
        <v>27.506138988539814</v>
      </c>
      <c r="S200" s="83">
        <f>C$158*0.6*('Product half-life and C flows'!P61/100)</f>
        <v>13.739330164105796</v>
      </c>
      <c r="T200" s="83">
        <f t="shared" si="36"/>
        <v>49.321107685782579</v>
      </c>
      <c r="U200" s="3"/>
      <c r="V200" s="88"/>
      <c r="W200" s="88"/>
      <c r="X200" s="88"/>
      <c r="Y200" s="88"/>
      <c r="Z200" s="88"/>
      <c r="AA200" s="88"/>
      <c r="AB200" s="88"/>
      <c r="AC200" s="88"/>
      <c r="AE200">
        <f t="shared" si="19"/>
        <v>42</v>
      </c>
      <c r="AF200" s="3">
        <f t="shared" si="33"/>
        <v>39.004007263914637</v>
      </c>
      <c r="AG200" s="113">
        <f t="shared" si="20"/>
        <v>236.52891125624762</v>
      </c>
      <c r="AH200" s="123">
        <f t="shared" si="40"/>
        <v>19.406673585321887</v>
      </c>
      <c r="AI200" s="123">
        <f t="shared" si="41"/>
        <v>135.73064215487835</v>
      </c>
      <c r="AJ200" s="123">
        <f t="shared" si="42"/>
        <v>-5.7685506065242782</v>
      </c>
      <c r="AK200" s="123">
        <f t="shared" si="43"/>
        <v>30.03515279115253</v>
      </c>
      <c r="AL200" s="123">
        <f t="shared" si="44"/>
        <v>47.383533635391579</v>
      </c>
      <c r="AM200" s="123">
        <f t="shared" si="45"/>
        <v>30.137932325033479</v>
      </c>
      <c r="AN200" s="123">
        <f t="shared" si="46"/>
        <v>15.053912250266468</v>
      </c>
      <c r="AO200" s="123">
        <f t="shared" si="47"/>
        <v>53.500115909240442</v>
      </c>
      <c r="AP200" s="3">
        <f t="shared" si="32"/>
        <v>252.57262255019816</v>
      </c>
    </row>
    <row r="201" spans="1:42" ht="14">
      <c r="A201">
        <f t="shared" si="50"/>
        <v>43</v>
      </c>
      <c r="B201" s="20">
        <f t="shared" si="50"/>
        <v>123</v>
      </c>
      <c r="C201" s="27">
        <f t="shared" si="30"/>
        <v>237.08324531444146</v>
      </c>
      <c r="D201" s="124">
        <f>(($C$39*$C$118*0.72)*D$40)*('Product half-life and C flows'!B102/100)</f>
        <v>1.4159146972352854</v>
      </c>
      <c r="E201" s="27"/>
      <c r="F201" s="55">
        <f t="shared" si="52"/>
        <v>0</v>
      </c>
      <c r="G201" s="55">
        <f t="shared" si="52"/>
        <v>2.3461098798359923</v>
      </c>
      <c r="H201" s="124">
        <f>(H$118)*('Product half-life and C flows'!L102/100)</f>
        <v>2.0415746616312078</v>
      </c>
      <c r="I201" s="124">
        <f>(($C$39*$C$118*0.28)*H$41)*('Product half-life and C flows'!N102/100)</f>
        <v>2.6476543657845619</v>
      </c>
      <c r="J201" s="124">
        <f>(($C$39*$C$118*0.28)*H$41)*(+'Product half-life and C flows'!P102/100)</f>
        <v>1.3225046782140668</v>
      </c>
      <c r="K201" s="55">
        <f t="shared" si="49"/>
        <v>4.1790082234578607</v>
      </c>
      <c r="L201" s="27"/>
      <c r="M201" s="83">
        <f>C$158*(0.4*D$14)*('Product half-life and C flows'!B62/100)</f>
        <v>17.32969634241331</v>
      </c>
      <c r="N201" s="83">
        <f t="shared" si="31"/>
        <v>138.52075808879039</v>
      </c>
      <c r="O201" s="83">
        <f t="shared" si="51"/>
        <v>-5.7685506065242782</v>
      </c>
      <c r="P201" s="83">
        <f t="shared" si="51"/>
        <v>27.689042911316537</v>
      </c>
      <c r="Q201" s="83">
        <f>C$158*(0.6*C$15)*('Product half-life and C flows'!L62/100)</f>
        <v>44.617689955303725</v>
      </c>
      <c r="R201" s="83">
        <f>C$158*0.6*('Product half-life and C flows'!N62/100)</f>
        <v>27.968319807802022</v>
      </c>
      <c r="S201" s="83">
        <f>C$158*0.6*('Product half-life and C flows'!P62/100)</f>
        <v>13.970189714186818</v>
      </c>
      <c r="T201" s="83">
        <f t="shared" si="36"/>
        <v>49.321107685782579</v>
      </c>
      <c r="U201" s="3"/>
      <c r="V201" s="88"/>
      <c r="W201" s="88"/>
      <c r="X201" s="88"/>
      <c r="Y201" s="88"/>
      <c r="Z201" s="88"/>
      <c r="AA201" s="88"/>
      <c r="AB201" s="88"/>
      <c r="AC201" s="88"/>
      <c r="AE201">
        <f t="shared" si="19"/>
        <v>43</v>
      </c>
      <c r="AF201" s="3">
        <f t="shared" si="33"/>
        <v>39.125420411966289</v>
      </c>
      <c r="AG201" s="113">
        <f t="shared" si="20"/>
        <v>237.08324531444146</v>
      </c>
      <c r="AH201" s="123">
        <f t="shared" si="40"/>
        <v>18.745611039648594</v>
      </c>
      <c r="AI201" s="123">
        <f t="shared" si="41"/>
        <v>138.52075808879039</v>
      </c>
      <c r="AJ201" s="123">
        <f t="shared" si="42"/>
        <v>-5.7685506065242782</v>
      </c>
      <c r="AK201" s="123">
        <f t="shared" si="43"/>
        <v>30.03515279115253</v>
      </c>
      <c r="AL201" s="123">
        <f t="shared" si="44"/>
        <v>46.659264616934934</v>
      </c>
      <c r="AM201" s="123">
        <f t="shared" si="45"/>
        <v>30.615974173586583</v>
      </c>
      <c r="AN201" s="123">
        <f t="shared" si="46"/>
        <v>15.292694392400884</v>
      </c>
      <c r="AO201" s="123">
        <f t="shared" si="47"/>
        <v>53.500115909240442</v>
      </c>
      <c r="AP201" s="3">
        <f t="shared" si="32"/>
        <v>255.35529345634103</v>
      </c>
    </row>
    <row r="202" spans="1:42" ht="14">
      <c r="A202">
        <f t="shared" si="50"/>
        <v>44</v>
      </c>
      <c r="B202" s="20">
        <f t="shared" si="50"/>
        <v>124</v>
      </c>
      <c r="C202" s="27">
        <f t="shared" si="30"/>
        <v>237.6220237545175</v>
      </c>
      <c r="D202" s="124">
        <f>(($C$39*$C$118*0.72)*D$40)*('Product half-life and C flows'!B103/100)</f>
        <v>1.3676834447181865</v>
      </c>
      <c r="E202" s="27"/>
      <c r="F202" s="55">
        <f t="shared" si="52"/>
        <v>0</v>
      </c>
      <c r="G202" s="55">
        <f t="shared" si="52"/>
        <v>2.3461098798359923</v>
      </c>
      <c r="H202" s="124">
        <f>(H$118)*('Product half-life and C flows'!L103/100)</f>
        <v>2.0103686885253698</v>
      </c>
      <c r="I202" s="124">
        <f>(($C$39*$C$118*0.28)*H$41)*('Product half-life and C flows'!N103/100)</f>
        <v>2.6632729553240346</v>
      </c>
      <c r="J202" s="124">
        <f>(($C$39*$C$118*0.28)*H$41)*(+'Product half-life and C flows'!P103/100)</f>
        <v>1.3303061714905264</v>
      </c>
      <c r="K202" s="55">
        <f t="shared" si="49"/>
        <v>4.1790082234578607</v>
      </c>
      <c r="L202" s="27"/>
      <c r="M202" s="83">
        <f>C$158*(0.4*D$14)*('Product half-life and C flows'!B63/100)</f>
        <v>16.739383266373032</v>
      </c>
      <c r="N202" s="83">
        <f t="shared" si="31"/>
        <v>141.2100381670281</v>
      </c>
      <c r="O202" s="83">
        <f t="shared" si="51"/>
        <v>-5.7685506065242782</v>
      </c>
      <c r="P202" s="83">
        <f t="shared" si="51"/>
        <v>27.689042911316537</v>
      </c>
      <c r="Q202" s="83">
        <f>C$158*(0.6*C$15)*('Product half-life and C flows'!L63/100)</f>
        <v>43.935697540841964</v>
      </c>
      <c r="R202" s="83">
        <f>C$158*0.6*('Product half-life and C flows'!N63/100)</f>
        <v>28.423436079052838</v>
      </c>
      <c r="S202" s="83">
        <f>C$158*0.6*('Product half-life and C flows'!P63/100)</f>
        <v>14.197520519007405</v>
      </c>
      <c r="T202" s="83">
        <f t="shared" si="36"/>
        <v>49.321107685782579</v>
      </c>
      <c r="U202" s="3"/>
      <c r="V202" s="88"/>
      <c r="W202" s="88"/>
      <c r="X202" s="88"/>
      <c r="Y202" s="88"/>
      <c r="Z202" s="88"/>
      <c r="AA202" s="88"/>
      <c r="AB202" s="88"/>
      <c r="AC202" s="88"/>
      <c r="AE202">
        <f t="shared" si="19"/>
        <v>44</v>
      </c>
      <c r="AF202" s="3">
        <f t="shared" si="33"/>
        <v>39.23440018326459</v>
      </c>
      <c r="AG202" s="113">
        <f t="shared" si="20"/>
        <v>237.6220237545175</v>
      </c>
      <c r="AH202" s="123">
        <f t="shared" si="40"/>
        <v>18.107066711091218</v>
      </c>
      <c r="AI202" s="123">
        <f t="shared" si="41"/>
        <v>141.2100381670281</v>
      </c>
      <c r="AJ202" s="123">
        <f t="shared" si="42"/>
        <v>-5.7685506065242782</v>
      </c>
      <c r="AK202" s="123">
        <f t="shared" si="43"/>
        <v>30.03515279115253</v>
      </c>
      <c r="AL202" s="123">
        <f t="shared" si="44"/>
        <v>45.946066229367332</v>
      </c>
      <c r="AM202" s="123">
        <f t="shared" si="45"/>
        <v>31.086709034376874</v>
      </c>
      <c r="AN202" s="123">
        <f t="shared" si="46"/>
        <v>15.527826690497932</v>
      </c>
      <c r="AO202" s="123">
        <f t="shared" si="47"/>
        <v>53.500115909240442</v>
      </c>
      <c r="AP202" s="3">
        <f t="shared" si="32"/>
        <v>258.03724230589853</v>
      </c>
    </row>
    <row r="203" spans="1:42" ht="14">
      <c r="A203">
        <f t="shared" si="50"/>
        <v>45</v>
      </c>
      <c r="B203" s="20">
        <f t="shared" si="50"/>
        <v>125</v>
      </c>
      <c r="C203" s="27">
        <f t="shared" si="30"/>
        <v>238.14565871876283</v>
      </c>
      <c r="D203" s="124">
        <f>(($C$39*$C$118*0.72)*D$40)*('Product half-life and C flows'!B104/100)</f>
        <v>1.321095125722372</v>
      </c>
      <c r="E203" s="27"/>
      <c r="F203" s="55">
        <f t="shared" si="52"/>
        <v>0</v>
      </c>
      <c r="G203" s="55">
        <f t="shared" si="52"/>
        <v>2.3461098798359923</v>
      </c>
      <c r="H203" s="124">
        <f>(H$118)*('Product half-life and C flows'!L104/100)</f>
        <v>1.9796397064283762</v>
      </c>
      <c r="I203" s="124">
        <f>(($C$39*$C$118*0.28)*H$41)*('Product half-life and C flows'!N104/100)</f>
        <v>2.6786528108635799</v>
      </c>
      <c r="J203" s="124">
        <f>(($C$39*$C$118*0.28)*H$41)*(+'Product half-life and C flows'!P104/100)</f>
        <v>1.3379884170147747</v>
      </c>
      <c r="K203" s="55">
        <f t="shared" si="49"/>
        <v>4.1790082234578607</v>
      </c>
      <c r="L203" s="27"/>
      <c r="M203" s="83">
        <f>C$158*(0.4*D$14)*('Product half-life and C flows'!B64/100)</f>
        <v>16.169178420786359</v>
      </c>
      <c r="N203" s="83">
        <f t="shared" si="31"/>
        <v>143.80025193253061</v>
      </c>
      <c r="O203" s="83">
        <f t="shared" si="51"/>
        <v>-5.7685506065242782</v>
      </c>
      <c r="P203" s="83">
        <f t="shared" si="51"/>
        <v>27.689042911316537</v>
      </c>
      <c r="Q203" s="83">
        <f>C$158*(0.6*C$15)*('Product half-life and C flows'!L64/100)</f>
        <v>43.26412954893209</v>
      </c>
      <c r="R203" s="83">
        <f>C$158*0.6*('Product half-life and C flows'!N64/100)</f>
        <v>28.87159578565403</v>
      </c>
      <c r="S203" s="83">
        <f>C$158*0.6*('Product half-life and C flows'!P64/100)</f>
        <v>14.421376516310696</v>
      </c>
      <c r="T203" s="83">
        <f t="shared" si="36"/>
        <v>49.321107685782579</v>
      </c>
      <c r="U203" s="3"/>
      <c r="V203" s="88"/>
      <c r="W203" s="88"/>
      <c r="X203" s="88"/>
      <c r="Y203" s="88"/>
      <c r="Z203" s="88"/>
      <c r="AA203" s="88"/>
      <c r="AB203" s="88"/>
      <c r="AC203" s="88"/>
      <c r="AE203">
        <f t="shared" si="19"/>
        <v>45</v>
      </c>
      <c r="AF203" s="3">
        <f t="shared" si="33"/>
        <v>39.332199663582067</v>
      </c>
      <c r="AG203" s="113">
        <f t="shared" si="20"/>
        <v>238.14565871876283</v>
      </c>
      <c r="AH203" s="123">
        <f t="shared" si="40"/>
        <v>17.490273546508732</v>
      </c>
      <c r="AI203" s="123">
        <f t="shared" si="41"/>
        <v>143.80025193253061</v>
      </c>
      <c r="AJ203" s="123">
        <f t="shared" si="42"/>
        <v>-5.7685506065242782</v>
      </c>
      <c r="AK203" s="123">
        <f t="shared" si="43"/>
        <v>30.03515279115253</v>
      </c>
      <c r="AL203" s="123">
        <f t="shared" si="44"/>
        <v>45.243769255360469</v>
      </c>
      <c r="AM203" s="123">
        <f t="shared" si="45"/>
        <v>31.550248596517608</v>
      </c>
      <c r="AN203" s="123">
        <f t="shared" si="46"/>
        <v>15.75936493332547</v>
      </c>
      <c r="AO203" s="123">
        <f t="shared" si="47"/>
        <v>53.500115909240442</v>
      </c>
      <c r="AP203" s="3">
        <f t="shared" si="32"/>
        <v>260.62023690236242</v>
      </c>
    </row>
    <row r="204" spans="1:42" ht="14">
      <c r="A204">
        <f t="shared" si="50"/>
        <v>46</v>
      </c>
      <c r="B204" s="20">
        <f t="shared" si="50"/>
        <v>126</v>
      </c>
      <c r="C204" s="27">
        <f t="shared" si="30"/>
        <v>238.65455288979527</v>
      </c>
      <c r="D204" s="124">
        <f>(($C$39*$C$118*0.72)*D$40)*('Product half-life and C flows'!B105/100)</f>
        <v>1.2760937759007751</v>
      </c>
      <c r="E204" s="27"/>
      <c r="F204" s="55">
        <f t="shared" si="52"/>
        <v>0</v>
      </c>
      <c r="G204" s="55">
        <f t="shared" si="52"/>
        <v>2.3461098798359923</v>
      </c>
      <c r="H204" s="124">
        <f>(H$118)*('Product half-life and C flows'!L105/100)</f>
        <v>1.9493804244148087</v>
      </c>
      <c r="I204" s="124">
        <f>(($C$39*$C$118*0.28)*H$41)*('Product half-life and C flows'!N105/100)</f>
        <v>2.6937975815113702</v>
      </c>
      <c r="J204" s="124">
        <f>(($C$39*$C$118*0.28)*H$41)*(+'Product half-life and C flows'!P105/100)</f>
        <v>1.3455532375181667</v>
      </c>
      <c r="K204" s="55">
        <f t="shared" si="49"/>
        <v>4.1790082234578607</v>
      </c>
      <c r="L204" s="27"/>
      <c r="M204" s="83">
        <f>C$158*(0.4*D$14)*('Product half-life and C flows'!B65/100)</f>
        <v>15.61839684550521</v>
      </c>
      <c r="N204" s="83">
        <f t="shared" si="31"/>
        <v>146.29335363932918</v>
      </c>
      <c r="O204" s="83">
        <f t="shared" si="51"/>
        <v>-5.7685506065242782</v>
      </c>
      <c r="P204" s="83">
        <f t="shared" si="51"/>
        <v>27.689042911316537</v>
      </c>
      <c r="Q204" s="83">
        <f>C$158*(0.6*C$15)*('Product half-life and C flows'!L65/100)</f>
        <v>42.602826639699892</v>
      </c>
      <c r="R204" s="83">
        <f>C$158*0.6*('Product half-life and C flows'!N65/100)</f>
        <v>29.312905260414983</v>
      </c>
      <c r="S204" s="83">
        <f>C$158*0.6*('Product half-life and C flows'!P65/100)</f>
        <v>14.641810819388095</v>
      </c>
      <c r="T204" s="83">
        <f t="shared" si="36"/>
        <v>49.321107685782579</v>
      </c>
      <c r="U204" s="3"/>
      <c r="V204" s="88"/>
      <c r="W204" s="88"/>
      <c r="X204" s="88"/>
      <c r="Y204" s="88"/>
      <c r="Z204" s="88"/>
      <c r="AA204" s="88"/>
      <c r="AB204" s="88"/>
      <c r="AC204" s="88"/>
      <c r="AE204">
        <f t="shared" si="19"/>
        <v>46</v>
      </c>
      <c r="AF204" s="3">
        <f t="shared" si="33"/>
        <v>39.419949668649707</v>
      </c>
      <c r="AG204" s="113">
        <f t="shared" si="20"/>
        <v>238.65455288979527</v>
      </c>
      <c r="AH204" s="123">
        <f t="shared" si="40"/>
        <v>16.894490621405986</v>
      </c>
      <c r="AI204" s="123">
        <f t="shared" si="41"/>
        <v>146.29335363932918</v>
      </c>
      <c r="AJ204" s="123">
        <f t="shared" si="42"/>
        <v>-5.7685506065242782</v>
      </c>
      <c r="AK204" s="123">
        <f t="shared" si="43"/>
        <v>30.03515279115253</v>
      </c>
      <c r="AL204" s="123">
        <f t="shared" si="44"/>
        <v>44.552207064114697</v>
      </c>
      <c r="AM204" s="123">
        <f t="shared" si="45"/>
        <v>32.006702841926355</v>
      </c>
      <c r="AN204" s="123">
        <f t="shared" si="46"/>
        <v>15.987364056906262</v>
      </c>
      <c r="AO204" s="123">
        <f t="shared" si="47"/>
        <v>53.500115909240442</v>
      </c>
      <c r="AP204" s="3">
        <f t="shared" si="32"/>
        <v>263.10622978690475</v>
      </c>
    </row>
    <row r="205" spans="1:42" ht="14">
      <c r="A205">
        <f t="shared" si="50"/>
        <v>47</v>
      </c>
      <c r="B205" s="20">
        <f t="shared" si="50"/>
        <v>127</v>
      </c>
      <c r="C205" s="27">
        <f t="shared" si="30"/>
        <v>239.14909961605196</v>
      </c>
      <c r="D205" s="124">
        <f>(($C$39*$C$118*0.72)*D$40)*('Product half-life and C flows'!B106/100)</f>
        <v>1.2326253372574401</v>
      </c>
      <c r="E205" s="27"/>
      <c r="F205" s="55">
        <f t="shared" si="52"/>
        <v>0</v>
      </c>
      <c r="G205" s="55">
        <f t="shared" si="52"/>
        <v>2.3461098798359923</v>
      </c>
      <c r="H205" s="124">
        <f>(H$118)*('Product half-life and C flows'!L106/100)</f>
        <v>1.9195836630028453</v>
      </c>
      <c r="I205" s="124">
        <f>(($C$39*$C$118*0.28)*H$41)*('Product half-life and C flows'!N106/100)</f>
        <v>2.7087108605980581</v>
      </c>
      <c r="J205" s="124">
        <f>(($C$39*$C$118*0.28)*H$41)*(+'Product half-life and C flows'!P106/100)</f>
        <v>1.3530024278711574</v>
      </c>
      <c r="K205" s="55">
        <f t="shared" si="49"/>
        <v>4.1790082234578607</v>
      </c>
      <c r="L205" s="27"/>
      <c r="M205" s="83">
        <f>C$158*(0.4*D$14)*('Product half-life and C flows'!B66/100)</f>
        <v>15.086376912638688</v>
      </c>
      <c r="N205" s="83">
        <f t="shared" si="31"/>
        <v>148.69145143557228</v>
      </c>
      <c r="O205" s="83">
        <f t="shared" si="51"/>
        <v>-5.7685506065242782</v>
      </c>
      <c r="P205" s="83">
        <f t="shared" si="51"/>
        <v>27.689042911316537</v>
      </c>
      <c r="Q205" s="83">
        <f>C$158*(0.6*C$15)*('Product half-life and C flows'!L66/100)</f>
        <v>41.951631908820481</v>
      </c>
      <c r="R205" s="83">
        <f>C$158*0.6*('Product half-life and C flows'!N66/100)</f>
        <v>29.747469210821841</v>
      </c>
      <c r="S205" s="83">
        <f>C$158*0.6*('Product half-life and C flows'!P66/100)</f>
        <v>14.858875729681234</v>
      </c>
      <c r="T205" s="83">
        <f t="shared" si="36"/>
        <v>49.321107685782579</v>
      </c>
      <c r="U205" s="3"/>
      <c r="V205" s="88"/>
      <c r="W205" s="88"/>
      <c r="X205" s="88"/>
      <c r="Y205" s="88"/>
      <c r="Z205" s="88"/>
      <c r="AA205" s="88"/>
      <c r="AB205" s="88"/>
      <c r="AC205" s="88"/>
      <c r="AE205">
        <f t="shared" si="19"/>
        <v>47</v>
      </c>
      <c r="AF205" s="3">
        <f t="shared" si="33"/>
        <v>39.498669862200373</v>
      </c>
      <c r="AG205" s="113">
        <f t="shared" si="20"/>
        <v>239.14909961605196</v>
      </c>
      <c r="AH205" s="123">
        <f t="shared" si="40"/>
        <v>16.319002249896126</v>
      </c>
      <c r="AI205" s="123">
        <f t="shared" si="41"/>
        <v>148.69145143557228</v>
      </c>
      <c r="AJ205" s="123">
        <f t="shared" si="42"/>
        <v>-5.7685506065242782</v>
      </c>
      <c r="AK205" s="123">
        <f t="shared" si="43"/>
        <v>30.03515279115253</v>
      </c>
      <c r="AL205" s="123">
        <f t="shared" si="44"/>
        <v>43.871215571823328</v>
      </c>
      <c r="AM205" s="123">
        <f t="shared" si="45"/>
        <v>32.456180071419901</v>
      </c>
      <c r="AN205" s="123">
        <f t="shared" si="46"/>
        <v>16.211878157552391</v>
      </c>
      <c r="AO205" s="123">
        <f t="shared" si="47"/>
        <v>53.500115909240442</v>
      </c>
      <c r="AP205" s="3">
        <f t="shared" si="32"/>
        <v>265.49732742099616</v>
      </c>
    </row>
    <row r="206" spans="1:42" ht="14">
      <c r="A206">
        <f t="shared" si="50"/>
        <v>48</v>
      </c>
      <c r="B206" s="20">
        <f t="shared" si="50"/>
        <v>128</v>
      </c>
      <c r="C206" s="27">
        <f t="shared" si="30"/>
        <v>239.6296830421669</v>
      </c>
      <c r="D206" s="124">
        <f>(($C$39*$C$118*0.72)*D$40)*('Product half-life and C flows'!B107/100)</f>
        <v>1.1906375932102007</v>
      </c>
      <c r="E206" s="27"/>
      <c r="F206" s="55">
        <f t="shared" si="52"/>
        <v>0</v>
      </c>
      <c r="G206" s="55">
        <f t="shared" si="52"/>
        <v>2.3461098798359923</v>
      </c>
      <c r="H206" s="124">
        <f>(H$118)*('Product half-life and C flows'!L107/100)</f>
        <v>1.8902423524508172</v>
      </c>
      <c r="I206" s="124">
        <f>(($C$39*$C$118*0.28)*H$41)*('Product half-life and C flows'!N107/100)</f>
        <v>2.7233961865293477</v>
      </c>
      <c r="J206" s="124">
        <f>(($C$39*$C$118*0.28)*H$41)*(+'Product half-life and C flows'!P107/100)</f>
        <v>1.3603377555091642</v>
      </c>
      <c r="K206" s="55">
        <f t="shared" si="49"/>
        <v>4.1790082234578607</v>
      </c>
      <c r="L206" s="27"/>
      <c r="M206" s="83">
        <f>C$158*(0.4*D$14)*('Product half-life and C flows'!B67/100)</f>
        <v>14.572479531770758</v>
      </c>
      <c r="N206" s="83">
        <f t="shared" si="31"/>
        <v>150.99677957023906</v>
      </c>
      <c r="O206" s="83">
        <f t="shared" si="51"/>
        <v>-5.7685506065242782</v>
      </c>
      <c r="P206" s="83">
        <f t="shared" si="51"/>
        <v>27.689042911316537</v>
      </c>
      <c r="Q206" s="83">
        <f>C$158*(0.6*C$15)*('Product half-life and C flows'!L67/100)</f>
        <v>41.310390850290361</v>
      </c>
      <c r="R206" s="83">
        <f>C$158*0.6*('Product half-life and C flows'!N67/100)</f>
        <v>30.175390743880943</v>
      </c>
      <c r="S206" s="83">
        <f>C$158*0.6*('Product half-life and C flows'!P67/100)</f>
        <v>15.07262274919127</v>
      </c>
      <c r="T206" s="83">
        <f t="shared" si="36"/>
        <v>49.321107685782579</v>
      </c>
      <c r="U206" s="3"/>
      <c r="V206" s="88"/>
      <c r="W206" s="88"/>
      <c r="X206" s="88"/>
      <c r="Y206" s="88"/>
      <c r="Z206" s="88"/>
      <c r="AA206" s="88"/>
      <c r="AB206" s="88"/>
      <c r="AC206" s="88"/>
      <c r="AE206">
        <f t="shared" ref="AE206:AE269" si="53">A206</f>
        <v>48</v>
      </c>
      <c r="AF206" s="3">
        <f t="shared" si="33"/>
        <v>39.56927903193214</v>
      </c>
      <c r="AG206" s="113">
        <f t="shared" ref="AG206:AG269" si="54">C206</f>
        <v>239.6296830421669</v>
      </c>
      <c r="AH206" s="123">
        <f t="shared" si="40"/>
        <v>15.763117124980958</v>
      </c>
      <c r="AI206" s="123">
        <f t="shared" si="41"/>
        <v>150.99677957023906</v>
      </c>
      <c r="AJ206" s="123">
        <f t="shared" si="42"/>
        <v>-5.7685506065242782</v>
      </c>
      <c r="AK206" s="123">
        <f t="shared" si="43"/>
        <v>30.03515279115253</v>
      </c>
      <c r="AL206" s="123">
        <f t="shared" si="44"/>
        <v>43.20063320274118</v>
      </c>
      <c r="AM206" s="123">
        <f t="shared" si="45"/>
        <v>32.898786930410289</v>
      </c>
      <c r="AN206" s="123">
        <f t="shared" si="46"/>
        <v>16.432960504700436</v>
      </c>
      <c r="AO206" s="123">
        <f t="shared" si="47"/>
        <v>53.500115909240442</v>
      </c>
      <c r="AP206" s="3">
        <f t="shared" si="32"/>
        <v>267.79576239271921</v>
      </c>
    </row>
    <row r="207" spans="1:42" ht="14">
      <c r="A207">
        <f t="shared" si="50"/>
        <v>49</v>
      </c>
      <c r="B207" s="20">
        <f t="shared" si="50"/>
        <v>129</v>
      </c>
      <c r="C207" s="27">
        <f t="shared" si="30"/>
        <v>240.09667824362376</v>
      </c>
      <c r="D207" s="124">
        <f>(($C$39*$C$118*0.72)*D$40)*('Product half-life and C flows'!B108/100)</f>
        <v>1.1500801058653747</v>
      </c>
      <c r="E207" s="27"/>
      <c r="F207" s="55">
        <f t="shared" si="52"/>
        <v>0</v>
      </c>
      <c r="G207" s="55">
        <f t="shared" si="52"/>
        <v>2.3461098798359923</v>
      </c>
      <c r="H207" s="124">
        <f>(H$118)*('Product half-life and C flows'!L108/100)</f>
        <v>1.8613495310798043</v>
      </c>
      <c r="I207" s="124">
        <f>(($C$39*$C$118*0.28)*H$41)*('Product half-life and C flows'!N108/100)</f>
        <v>2.7378570436255396</v>
      </c>
      <c r="J207" s="124">
        <f>(($C$39*$C$118*0.28)*H$41)*(+'Product half-life and C flows'!P108/100)</f>
        <v>1.3675609608519175</v>
      </c>
      <c r="K207" s="55">
        <f t="shared" si="49"/>
        <v>4.1790082234578607</v>
      </c>
      <c r="L207" s="27"/>
      <c r="M207" s="83">
        <f>C$158*(0.4*D$14)*('Product half-life and C flows'!B68/100)</f>
        <v>14.076087382251099</v>
      </c>
      <c r="N207" s="83">
        <f t="shared" si="31"/>
        <v>153.21167340861237</v>
      </c>
      <c r="O207" s="83">
        <f t="shared" si="51"/>
        <v>-5.7685506065242782</v>
      </c>
      <c r="P207" s="83">
        <f t="shared" si="51"/>
        <v>27.689042911316537</v>
      </c>
      <c r="Q207" s="83">
        <f>C$158*(0.6*C$15)*('Product half-life and C flows'!L68/100)</f>
        <v>40.678951319768466</v>
      </c>
      <c r="R207" s="83">
        <f>C$158*0.6*('Product half-life and C flows'!N68/100)</f>
        <v>30.596771390582553</v>
      </c>
      <c r="S207" s="83">
        <f>C$158*0.6*('Product half-life and C flows'!P68/100)</f>
        <v>15.283102592698569</v>
      </c>
      <c r="T207" s="83">
        <f t="shared" si="36"/>
        <v>49.321107685782579</v>
      </c>
      <c r="U207" s="3"/>
      <c r="V207" s="88"/>
      <c r="W207" s="88"/>
      <c r="X207" s="88"/>
      <c r="Y207" s="88"/>
      <c r="Z207" s="88"/>
      <c r="AA207" s="88"/>
      <c r="AB207" s="88"/>
      <c r="AC207" s="88"/>
      <c r="AE207">
        <f t="shared" si="53"/>
        <v>49</v>
      </c>
      <c r="AF207" s="3">
        <f t="shared" si="33"/>
        <v>39.632604549692545</v>
      </c>
      <c r="AG207" s="113">
        <f t="shared" si="54"/>
        <v>240.09667824362376</v>
      </c>
      <c r="AH207" s="123">
        <f t="shared" si="40"/>
        <v>15.226167488116474</v>
      </c>
      <c r="AI207" s="123">
        <f t="shared" si="41"/>
        <v>153.21167340861237</v>
      </c>
      <c r="AJ207" s="123">
        <f t="shared" si="42"/>
        <v>-5.7685506065242782</v>
      </c>
      <c r="AK207" s="123">
        <f t="shared" si="43"/>
        <v>30.03515279115253</v>
      </c>
      <c r="AL207" s="123">
        <f t="shared" si="44"/>
        <v>42.540300850848269</v>
      </c>
      <c r="AM207" s="123">
        <f t="shared" si="45"/>
        <v>33.334628434208092</v>
      </c>
      <c r="AN207" s="123">
        <f t="shared" si="46"/>
        <v>16.650663553550487</v>
      </c>
      <c r="AO207" s="123">
        <f t="shared" si="47"/>
        <v>53.500115909240442</v>
      </c>
      <c r="AP207" s="3">
        <f t="shared" si="32"/>
        <v>270.00386843184748</v>
      </c>
    </row>
    <row r="208" spans="1:42" ht="14">
      <c r="A208">
        <f t="shared" ref="A208:B223" si="55">A207+1</f>
        <v>50</v>
      </c>
      <c r="B208" s="20">
        <f t="shared" si="55"/>
        <v>130</v>
      </c>
      <c r="C208" s="27">
        <f t="shared" si="30"/>
        <v>240.5504513651141</v>
      </c>
      <c r="D208" s="124">
        <f>(($C$39*$C$118*0.72)*D$40)*('Product half-life and C flows'!B109/100)</f>
        <v>1.1109041554290979</v>
      </c>
      <c r="E208" s="27"/>
      <c r="F208" s="55">
        <f t="shared" si="52"/>
        <v>0</v>
      </c>
      <c r="G208" s="55">
        <f t="shared" si="52"/>
        <v>2.3461098798359923</v>
      </c>
      <c r="H208" s="124">
        <f>(H$118)*('Product half-life and C flows'!L109/100)</f>
        <v>1.8328983436218689</v>
      </c>
      <c r="I208" s="124">
        <f>(($C$39*$C$118*0.28)*H$41)*('Product half-life and C flows'!N109/100)</f>
        <v>2.7520968629482363</v>
      </c>
      <c r="J208" s="124">
        <f>(($C$39*$C$118*0.28)*H$41)*(+'Product half-life and C flows'!P109/100)</f>
        <v>1.3746737577164014</v>
      </c>
      <c r="K208" s="55">
        <f t="shared" si="49"/>
        <v>4.1790082234578607</v>
      </c>
      <c r="L208" s="27"/>
      <c r="M208" s="83">
        <f>C$158*(0.4*D$14)*('Product half-life and C flows'!B69/100)</f>
        <v>13.596604171636967</v>
      </c>
      <c r="N208" s="83">
        <f t="shared" si="31"/>
        <v>155.33854704772452</v>
      </c>
      <c r="O208" s="83">
        <f t="shared" ref="O208:P223" si="56">O207</f>
        <v>-5.7685506065242782</v>
      </c>
      <c r="P208" s="83">
        <f t="shared" si="56"/>
        <v>27.689042911316537</v>
      </c>
      <c r="Q208" s="83">
        <f>C$158*(0.6*C$15)*('Product half-life and C flows'!L69/100)</f>
        <v>40.057163498477557</v>
      </c>
      <c r="R208" s="83">
        <f>C$158*0.6*('Product half-life and C flows'!N69/100)</f>
        <v>31.011711129990683</v>
      </c>
      <c r="S208" s="83">
        <f>C$158*0.6*('Product half-life and C flows'!P69/100)</f>
        <v>15.490365199795541</v>
      </c>
      <c r="T208" s="83">
        <f t="shared" si="36"/>
        <v>49.321107685782579</v>
      </c>
      <c r="U208" s="3"/>
      <c r="V208" s="88"/>
      <c r="W208" s="88"/>
      <c r="X208" s="88"/>
      <c r="Y208" s="88"/>
      <c r="Z208" s="88"/>
      <c r="AA208" s="88"/>
      <c r="AB208" s="88"/>
      <c r="AC208" s="88"/>
      <c r="AE208">
        <f t="shared" si="53"/>
        <v>50</v>
      </c>
      <c r="AF208" s="3">
        <f t="shared" si="33"/>
        <v>39.689391051293363</v>
      </c>
      <c r="AG208" s="113">
        <f t="shared" si="54"/>
        <v>240.5504513651141</v>
      </c>
      <c r="AH208" s="123">
        <f t="shared" si="40"/>
        <v>14.707508327066066</v>
      </c>
      <c r="AI208" s="123">
        <f t="shared" si="41"/>
        <v>155.33854704772452</v>
      </c>
      <c r="AJ208" s="123">
        <f t="shared" si="42"/>
        <v>-5.7685506065242782</v>
      </c>
      <c r="AK208" s="123">
        <f t="shared" si="43"/>
        <v>30.03515279115253</v>
      </c>
      <c r="AL208" s="123">
        <f t="shared" si="44"/>
        <v>41.890061842099428</v>
      </c>
      <c r="AM208" s="123">
        <f t="shared" si="45"/>
        <v>33.763807992938922</v>
      </c>
      <c r="AN208" s="123">
        <f t="shared" si="46"/>
        <v>16.865038957511942</v>
      </c>
      <c r="AO208" s="123">
        <f t="shared" si="47"/>
        <v>53.500115909240442</v>
      </c>
      <c r="AP208" s="3">
        <f t="shared" si="32"/>
        <v>272.12405802490304</v>
      </c>
    </row>
    <row r="209" spans="1:42" ht="14">
      <c r="A209">
        <f t="shared" si="55"/>
        <v>51</v>
      </c>
      <c r="B209" s="20">
        <f t="shared" si="55"/>
        <v>131</v>
      </c>
      <c r="C209" s="27">
        <f t="shared" si="30"/>
        <v>240.99135976207148</v>
      </c>
      <c r="D209" s="124">
        <f>(($C$39*$C$118*0.72)*D$40)*('Product half-life and C flows'!B110/100)</f>
        <v>1.0730626816825388</v>
      </c>
      <c r="E209" s="27"/>
      <c r="F209" s="55">
        <f t="shared" si="52"/>
        <v>0</v>
      </c>
      <c r="G209" s="55">
        <f t="shared" si="52"/>
        <v>2.3461098798359923</v>
      </c>
      <c r="H209" s="124">
        <f>(H$118)*('Product half-life and C flows'!L110/100)</f>
        <v>1.804882039593537</v>
      </c>
      <c r="I209" s="124">
        <f>(($C$39*$C$118*0.28)*H$41)*('Product half-life and C flows'!N110/100)</f>
        <v>2.7661190231144164</v>
      </c>
      <c r="J209" s="124">
        <f>(($C$39*$C$118*0.28)*H$41)*(+'Product half-life and C flows'!P110/100)</f>
        <v>1.3816778337234845</v>
      </c>
      <c r="K209" s="55">
        <f t="shared" si="49"/>
        <v>4.1790082234578607</v>
      </c>
      <c r="L209" s="27"/>
      <c r="M209" s="83">
        <f>C$158*(0.4*D$14)*('Product half-life and C flows'!B70/100)</f>
        <v>13.133453919395256</v>
      </c>
      <c r="N209" s="83">
        <f t="shared" si="31"/>
        <v>157.37987333074247</v>
      </c>
      <c r="O209" s="83">
        <f t="shared" si="56"/>
        <v>-5.7685506065242782</v>
      </c>
      <c r="P209" s="83">
        <f t="shared" si="56"/>
        <v>27.689042911316537</v>
      </c>
      <c r="Q209" s="83">
        <f>C$158*(0.6*C$15)*('Product half-life and C flows'!L70/100)</f>
        <v>39.444879857657455</v>
      </c>
      <c r="R209" s="83">
        <f>C$158*0.6*('Product half-life and C flows'!N70/100)</f>
        <v>31.420308412964634</v>
      </c>
      <c r="S209" s="83">
        <f>C$158*0.6*('Product half-life and C flows'!P70/100)</f>
        <v>15.694459746735575</v>
      </c>
      <c r="T209" s="83">
        <f t="shared" si="36"/>
        <v>49.321107685782579</v>
      </c>
      <c r="U209" s="3"/>
      <c r="V209" s="88"/>
      <c r="W209" s="88"/>
      <c r="X209" s="88"/>
      <c r="Y209" s="88"/>
      <c r="Z209" s="88"/>
      <c r="AA209" s="88"/>
      <c r="AB209" s="88"/>
      <c r="AC209" s="88"/>
      <c r="AE209">
        <f t="shared" si="53"/>
        <v>51</v>
      </c>
      <c r="AF209" s="3">
        <f t="shared" si="33"/>
        <v>39.740308377263666</v>
      </c>
      <c r="AG209" s="113">
        <f t="shared" si="54"/>
        <v>240.99135976207148</v>
      </c>
      <c r="AH209" s="123">
        <f t="shared" si="40"/>
        <v>14.206516601077794</v>
      </c>
      <c r="AI209" s="123">
        <f t="shared" si="41"/>
        <v>157.37987333074247</v>
      </c>
      <c r="AJ209" s="123">
        <f t="shared" si="42"/>
        <v>-5.7685506065242782</v>
      </c>
      <c r="AK209" s="123">
        <f t="shared" si="43"/>
        <v>30.03515279115253</v>
      </c>
      <c r="AL209" s="123">
        <f t="shared" si="44"/>
        <v>41.249761897250991</v>
      </c>
      <c r="AM209" s="123">
        <f t="shared" si="45"/>
        <v>34.18642743607905</v>
      </c>
      <c r="AN209" s="123">
        <f t="shared" si="46"/>
        <v>17.076137580459058</v>
      </c>
      <c r="AO209" s="123">
        <f t="shared" si="47"/>
        <v>53.500115909240442</v>
      </c>
      <c r="AP209" s="3">
        <f t="shared" si="32"/>
        <v>274.15880242915978</v>
      </c>
    </row>
    <row r="210" spans="1:42" ht="14">
      <c r="A210">
        <f t="shared" si="55"/>
        <v>52</v>
      </c>
      <c r="B210" s="20">
        <f t="shared" si="55"/>
        <v>132</v>
      </c>
      <c r="C210" s="27">
        <f t="shared" si="30"/>
        <v>241.41975214488835</v>
      </c>
      <c r="D210" s="124">
        <f>(($C$39*$C$118*0.72)*D$40)*('Product half-life and C flows'!B111/100)</f>
        <v>1.0365102274506821</v>
      </c>
      <c r="E210" s="27"/>
      <c r="F210" s="55">
        <f t="shared" si="52"/>
        <v>0</v>
      </c>
      <c r="G210" s="55">
        <f t="shared" si="52"/>
        <v>2.3461098798359923</v>
      </c>
      <c r="H210" s="124">
        <f>(H$118)*('Product half-life and C flows'!L111/100)</f>
        <v>1.7772939716941423</v>
      </c>
      <c r="I210" s="124">
        <f>(($C$39*$C$118*0.28)*H$41)*('Product half-life and C flows'!N111/100)</f>
        <v>2.7799268510980633</v>
      </c>
      <c r="J210" s="124">
        <f>(($C$39*$C$118*0.28)*H$41)*(+'Product half-life and C flows'!P111/100)</f>
        <v>1.3885748506983331</v>
      </c>
      <c r="K210" s="55">
        <f t="shared" si="49"/>
        <v>4.1790082234578607</v>
      </c>
      <c r="L210" s="27"/>
      <c r="M210" s="83">
        <f>C$158*(0.4*D$14)*('Product half-life and C flows'!B71/100)</f>
        <v>12.686080265004273</v>
      </c>
      <c r="N210" s="83">
        <f t="shared" si="31"/>
        <v>159.33816606815441</v>
      </c>
      <c r="O210" s="83">
        <f t="shared" si="56"/>
        <v>-5.7685506065242782</v>
      </c>
      <c r="P210" s="83">
        <f t="shared" si="56"/>
        <v>27.689042911316537</v>
      </c>
      <c r="Q210" s="83">
        <f>C$158*(0.6*C$15)*('Product half-life and C flows'!L71/100)</f>
        <v>38.841955123561476</v>
      </c>
      <c r="R210" s="83">
        <f>C$158*0.6*('Product half-life and C flows'!N71/100)</f>
        <v>31.822660185518014</v>
      </c>
      <c r="S210" s="83">
        <f>C$158*0.6*('Product half-life and C flows'!P71/100)</f>
        <v>15.895434658100902</v>
      </c>
      <c r="T210" s="83">
        <f t="shared" si="36"/>
        <v>49.321107685782579</v>
      </c>
      <c r="U210" s="3"/>
      <c r="V210" s="88"/>
      <c r="W210" s="88"/>
      <c r="X210" s="88"/>
      <c r="Y210" s="88"/>
      <c r="Z210" s="88"/>
      <c r="AA210" s="88"/>
      <c r="AB210" s="88"/>
      <c r="AC210" s="88"/>
      <c r="AE210">
        <f t="shared" si="53"/>
        <v>52</v>
      </c>
      <c r="AF210" s="3">
        <f t="shared" si="33"/>
        <v>39.785958819296837</v>
      </c>
      <c r="AG210" s="113">
        <f t="shared" si="54"/>
        <v>241.41975214488835</v>
      </c>
      <c r="AH210" s="123">
        <f t="shared" si="40"/>
        <v>13.722590492454955</v>
      </c>
      <c r="AI210" s="123">
        <f t="shared" si="41"/>
        <v>159.33816606815441</v>
      </c>
      <c r="AJ210" s="123">
        <f t="shared" si="42"/>
        <v>-5.7685506065242782</v>
      </c>
      <c r="AK210" s="123">
        <f t="shared" si="43"/>
        <v>30.03515279115253</v>
      </c>
      <c r="AL210" s="123">
        <f t="shared" si="44"/>
        <v>40.619249095255618</v>
      </c>
      <c r="AM210" s="123">
        <f t="shared" si="45"/>
        <v>34.602587036616079</v>
      </c>
      <c r="AN210" s="123">
        <f t="shared" si="46"/>
        <v>17.284009508799233</v>
      </c>
      <c r="AO210" s="123">
        <f t="shared" si="47"/>
        <v>53.500115909240442</v>
      </c>
      <c r="AP210" s="3">
        <f t="shared" si="32"/>
        <v>276.11061389345355</v>
      </c>
    </row>
    <row r="211" spans="1:42" ht="14">
      <c r="A211">
        <f t="shared" si="55"/>
        <v>53</v>
      </c>
      <c r="B211" s="20">
        <f t="shared" si="55"/>
        <v>133</v>
      </c>
      <c r="C211" s="27">
        <f t="shared" si="30"/>
        <v>241.83596872535963</v>
      </c>
      <c r="D211" s="124">
        <f>(($C$39*$C$118*0.72)*D$40)*('Product half-life and C flows'!B112/100)</f>
        <v>1.0012028839967682</v>
      </c>
      <c r="E211" s="27"/>
      <c r="F211" s="55">
        <f t="shared" si="52"/>
        <v>0</v>
      </c>
      <c r="G211" s="55">
        <f t="shared" si="52"/>
        <v>2.3461098798359923</v>
      </c>
      <c r="H211" s="124">
        <f>(H$118)*('Product half-life and C flows'!L112/100)</f>
        <v>1.7501275942286509</v>
      </c>
      <c r="I211" s="124">
        <f>(($C$39*$C$118*0.28)*H$41)*('Product half-life and C flows'!N112/100)</f>
        <v>2.7935236230195417</v>
      </c>
      <c r="J211" s="124">
        <f>(($C$39*$C$118*0.28)*H$41)*(+'Product half-life and C flows'!P112/100)</f>
        <v>1.3953664450647059</v>
      </c>
      <c r="K211" s="55">
        <f t="shared" si="49"/>
        <v>4.1790082234578607</v>
      </c>
      <c r="L211" s="27"/>
      <c r="M211" s="83">
        <f>C$158*(0.4*D$14)*('Product half-life and C flows'!B72/100)</f>
        <v>12.253945799624162</v>
      </c>
      <c r="N211" s="83">
        <f t="shared" si="31"/>
        <v>161.21596428328135</v>
      </c>
      <c r="O211" s="83">
        <f t="shared" si="56"/>
        <v>-5.7685506065242782</v>
      </c>
      <c r="P211" s="83">
        <f t="shared" si="56"/>
        <v>27.689042911316537</v>
      </c>
      <c r="Q211" s="83">
        <f>C$158*(0.6*C$15)*('Product half-life and C flows'!L72/100)</f>
        <v>38.248246242988102</v>
      </c>
      <c r="R211" s="83">
        <f>C$158*0.6*('Product half-life and C flows'!N72/100)</f>
        <v>32.218861911820653</v>
      </c>
      <c r="S211" s="83">
        <f>C$158*0.6*('Product half-life and C flows'!P72/100)</f>
        <v>16.093337618292026</v>
      </c>
      <c r="T211" s="83">
        <f t="shared" si="36"/>
        <v>49.321107685782579</v>
      </c>
      <c r="U211" s="3"/>
      <c r="V211" s="88"/>
      <c r="W211" s="88"/>
      <c r="X211" s="88"/>
      <c r="Y211" s="88"/>
      <c r="Z211" s="88"/>
      <c r="AA211" s="88"/>
      <c r="AB211" s="88"/>
      <c r="AC211" s="88"/>
      <c r="AE211">
        <f t="shared" si="53"/>
        <v>53</v>
      </c>
      <c r="AF211" s="3">
        <f t="shared" si="33"/>
        <v>39.82688371874562</v>
      </c>
      <c r="AG211" s="113">
        <f t="shared" si="54"/>
        <v>241.83596872535963</v>
      </c>
      <c r="AH211" s="123">
        <f t="shared" si="40"/>
        <v>13.255148683620931</v>
      </c>
      <c r="AI211" s="123">
        <f t="shared" si="41"/>
        <v>161.21596428328135</v>
      </c>
      <c r="AJ211" s="123">
        <f t="shared" si="42"/>
        <v>-5.7685506065242782</v>
      </c>
      <c r="AK211" s="123">
        <f t="shared" si="43"/>
        <v>30.03515279115253</v>
      </c>
      <c r="AL211" s="123">
        <f t="shared" si="44"/>
        <v>39.998373837216754</v>
      </c>
      <c r="AM211" s="123">
        <f t="shared" si="45"/>
        <v>35.012385534840192</v>
      </c>
      <c r="AN211" s="123">
        <f t="shared" si="46"/>
        <v>17.488704063356732</v>
      </c>
      <c r="AO211" s="123">
        <f t="shared" si="47"/>
        <v>53.500115909240442</v>
      </c>
      <c r="AP211" s="3">
        <f t="shared" si="32"/>
        <v>277.98202990332328</v>
      </c>
    </row>
    <row r="212" spans="1:42" ht="14">
      <c r="A212">
        <f t="shared" si="55"/>
        <v>54</v>
      </c>
      <c r="B212" s="20">
        <f t="shared" si="55"/>
        <v>134</v>
      </c>
      <c r="C212" s="27">
        <f t="shared" si="30"/>
        <v>242.2403413649302</v>
      </c>
      <c r="D212" s="124">
        <f>(($C$39*$C$118*0.72)*D$40)*('Product half-life and C flows'!B113/100)</f>
        <v>0.96709823827680619</v>
      </c>
      <c r="E212" s="27"/>
      <c r="F212" s="55">
        <f t="shared" si="52"/>
        <v>0</v>
      </c>
      <c r="G212" s="55">
        <f t="shared" si="52"/>
        <v>2.3461098798359923</v>
      </c>
      <c r="H212" s="124">
        <f>(H$118)*('Product half-life and C flows'!L113/100)</f>
        <v>1.7233764615545968</v>
      </c>
      <c r="I212" s="124">
        <f>(($C$39*$C$118*0.28)*H$41)*('Product half-life and C flows'!N113/100)</f>
        <v>2.8069125649229063</v>
      </c>
      <c r="J212" s="124">
        <f>(($C$39*$C$118*0.28)*H$41)*(+'Product half-life and C flows'!P113/100)</f>
        <v>1.4020542282332196</v>
      </c>
      <c r="K212" s="55">
        <f t="shared" si="49"/>
        <v>4.1790082234578607</v>
      </c>
      <c r="L212" s="27"/>
      <c r="M212" s="83">
        <f>C$158*(0.4*D$14)*('Product half-life and C flows'!B73/100)</f>
        <v>11.836531420532992</v>
      </c>
      <c r="N212" s="83">
        <f t="shared" si="31"/>
        <v>163.01581830975192</v>
      </c>
      <c r="O212" s="83">
        <f t="shared" si="56"/>
        <v>-5.7685506065242782</v>
      </c>
      <c r="P212" s="83">
        <f t="shared" si="56"/>
        <v>27.689042911316537</v>
      </c>
      <c r="Q212" s="83">
        <f>C$158*(0.6*C$15)*('Product half-life and C flows'!L73/100)</f>
        <v>37.663612349339317</v>
      </c>
      <c r="R212" s="83">
        <f>C$158*0.6*('Product half-life and C flows'!N73/100)</f>
        <v>32.609007596848933</v>
      </c>
      <c r="S212" s="83">
        <f>C$158*0.6*('Product half-life and C flows'!P73/100)</f>
        <v>16.28821558284162</v>
      </c>
      <c r="T212" s="83">
        <f t="shared" si="36"/>
        <v>49.321107685782579</v>
      </c>
      <c r="U212" s="3"/>
      <c r="V212" s="88"/>
      <c r="W212" s="88"/>
      <c r="X212" s="88"/>
      <c r="Y212" s="88"/>
      <c r="Z212" s="88"/>
      <c r="AA212" s="88"/>
      <c r="AB212" s="88"/>
      <c r="AC212" s="88"/>
      <c r="AE212">
        <f t="shared" si="53"/>
        <v>54</v>
      </c>
      <c r="AF212" s="3">
        <f t="shared" si="33"/>
        <v>39.863569463744277</v>
      </c>
      <c r="AG212" s="113">
        <f t="shared" si="54"/>
        <v>242.2403413649302</v>
      </c>
      <c r="AH212" s="123">
        <f t="shared" si="40"/>
        <v>12.803629658809799</v>
      </c>
      <c r="AI212" s="123">
        <f t="shared" si="41"/>
        <v>163.01581830975192</v>
      </c>
      <c r="AJ212" s="123">
        <f t="shared" si="42"/>
        <v>-5.7685506065242782</v>
      </c>
      <c r="AK212" s="123">
        <f t="shared" si="43"/>
        <v>30.03515279115253</v>
      </c>
      <c r="AL212" s="123">
        <f t="shared" si="44"/>
        <v>39.386988810893911</v>
      </c>
      <c r="AM212" s="123">
        <f t="shared" si="45"/>
        <v>35.415920161771837</v>
      </c>
      <c r="AN212" s="123">
        <f t="shared" si="46"/>
        <v>17.690269811074838</v>
      </c>
      <c r="AO212" s="123">
        <f t="shared" si="47"/>
        <v>53.500115909240442</v>
      </c>
      <c r="AP212" s="3">
        <f t="shared" si="32"/>
        <v>279.77559927812075</v>
      </c>
    </row>
    <row r="213" spans="1:42" ht="14">
      <c r="A213">
        <f t="shared" si="55"/>
        <v>55</v>
      </c>
      <c r="B213" s="20">
        <f t="shared" si="55"/>
        <v>135</v>
      </c>
      <c r="C213" s="27">
        <f t="shared" si="30"/>
        <v>242.63319372435444</v>
      </c>
      <c r="D213" s="124">
        <f>(($C$39*$C$118*0.72)*D$40)*('Product half-life and C flows'!B114/100)</f>
        <v>0.93415532199078366</v>
      </c>
      <c r="E213" s="27"/>
      <c r="F213" s="55">
        <f t="shared" si="52"/>
        <v>0</v>
      </c>
      <c r="G213" s="55">
        <f t="shared" si="52"/>
        <v>2.3461098798359923</v>
      </c>
      <c r="H213" s="124">
        <f>(H$118)*('Product half-life and C flows'!L114/100)</f>
        <v>1.6970342265527492</v>
      </c>
      <c r="I213" s="124">
        <f>(($C$39*$C$118*0.28)*H$41)*('Product half-life and C flows'!N114/100)</f>
        <v>2.8200968535413309</v>
      </c>
      <c r="J213" s="124">
        <f>(($C$39*$C$118*0.28)*H$41)*(+'Product half-life and C flows'!P114/100)</f>
        <v>1.4086397869836815</v>
      </c>
      <c r="K213" s="55">
        <f t="shared" si="49"/>
        <v>4.1790082234578607</v>
      </c>
      <c r="L213" s="27"/>
      <c r="M213" s="83">
        <f>C$158*(0.4*D$14)*('Product half-life and C flows'!B74/100)</f>
        <v>11.433335707553224</v>
      </c>
      <c r="N213" s="83">
        <f t="shared" si="31"/>
        <v>164.74027757891082</v>
      </c>
      <c r="O213" s="83">
        <f t="shared" si="56"/>
        <v>-5.7685506065242782</v>
      </c>
      <c r="P213" s="83">
        <f t="shared" si="56"/>
        <v>27.689042911316537</v>
      </c>
      <c r="Q213" s="83">
        <f>C$158*(0.6*C$15)*('Product half-life and C flows'!L74/100)</f>
        <v>37.087914729197855</v>
      </c>
      <c r="R213" s="83">
        <f>C$158*0.6*('Product half-life and C flows'!N74/100)</f>
        <v>32.993189808690005</v>
      </c>
      <c r="S213" s="83">
        <f>C$158*0.6*('Product half-life and C flows'!P74/100)</f>
        <v>16.48011478955544</v>
      </c>
      <c r="T213" s="83">
        <f t="shared" si="36"/>
        <v>49.321107685782579</v>
      </c>
      <c r="U213" s="3"/>
      <c r="V213" s="88"/>
      <c r="W213" s="88"/>
      <c r="X213" s="88"/>
      <c r="Y213" s="88"/>
      <c r="Z213" s="88"/>
      <c r="AA213" s="88"/>
      <c r="AB213" s="88"/>
      <c r="AC213" s="88"/>
      <c r="AE213">
        <f t="shared" si="53"/>
        <v>55</v>
      </c>
      <c r="AF213" s="3">
        <f t="shared" si="33"/>
        <v>39.896452930761676</v>
      </c>
      <c r="AG213" s="113">
        <f t="shared" si="54"/>
        <v>242.63319372435444</v>
      </c>
      <c r="AH213" s="123">
        <f t="shared" si="40"/>
        <v>12.367491029544007</v>
      </c>
      <c r="AI213" s="123">
        <f t="shared" si="41"/>
        <v>164.74027757891082</v>
      </c>
      <c r="AJ213" s="123">
        <f t="shared" si="42"/>
        <v>-5.7685506065242782</v>
      </c>
      <c r="AK213" s="123">
        <f t="shared" si="43"/>
        <v>30.03515279115253</v>
      </c>
      <c r="AL213" s="123">
        <f t="shared" si="44"/>
        <v>38.784948955750608</v>
      </c>
      <c r="AM213" s="123">
        <f t="shared" si="45"/>
        <v>35.813286662231334</v>
      </c>
      <c r="AN213" s="123">
        <f t="shared" si="46"/>
        <v>17.888754576539121</v>
      </c>
      <c r="AO213" s="123">
        <f t="shared" si="47"/>
        <v>53.500115909240442</v>
      </c>
      <c r="AP213" s="3">
        <f t="shared" si="32"/>
        <v>281.49386995806015</v>
      </c>
    </row>
    <row r="214" spans="1:42" ht="14">
      <c r="A214">
        <f t="shared" si="55"/>
        <v>56</v>
      </c>
      <c r="B214" s="20">
        <f t="shared" si="55"/>
        <v>136</v>
      </c>
      <c r="C214" s="27">
        <f t="shared" si="30"/>
        <v>243.01484141440559</v>
      </c>
      <c r="D214" s="124">
        <f>(($C$39*$C$118*0.72)*D$40)*('Product half-life and C flows'!B115/100)</f>
        <v>0.9023345623693847</v>
      </c>
      <c r="E214" s="27"/>
      <c r="F214" s="55">
        <f t="shared" si="52"/>
        <v>0</v>
      </c>
      <c r="G214" s="55">
        <f t="shared" si="52"/>
        <v>2.3461098798359923</v>
      </c>
      <c r="H214" s="124">
        <f>(H$118)*('Product half-life and C flows'!L115/100)</f>
        <v>1.6710946391211641</v>
      </c>
      <c r="I214" s="124">
        <f>(($C$39*$C$118*0.28)*H$41)*('Product half-life and C flows'!N115/100)</f>
        <v>2.8330796170508386</v>
      </c>
      <c r="J214" s="124">
        <f>(($C$39*$C$118*0.28)*H$41)*(+'Product half-life and C flows'!P115/100)</f>
        <v>1.4151246838415776</v>
      </c>
      <c r="K214" s="55">
        <f t="shared" si="49"/>
        <v>4.1790082234578607</v>
      </c>
      <c r="L214" s="27"/>
      <c r="M214" s="83">
        <f>C$158*(0.4*D$14)*('Product half-life and C flows'!B75/100)</f>
        <v>11.043874320719317</v>
      </c>
      <c r="N214" s="83">
        <f t="shared" si="31"/>
        <v>166.39187994548038</v>
      </c>
      <c r="O214" s="83">
        <f t="shared" si="56"/>
        <v>-5.7685506065242782</v>
      </c>
      <c r="P214" s="83">
        <f t="shared" si="56"/>
        <v>27.689042911316537</v>
      </c>
      <c r="Q214" s="83">
        <f>C$158*(0.6*C$15)*('Product half-life and C flows'!L75/100)</f>
        <v>36.521016789415327</v>
      </c>
      <c r="R214" s="83">
        <f>C$158*0.6*('Product half-life and C flows'!N75/100)</f>
        <v>33.371499700504877</v>
      </c>
      <c r="S214" s="83">
        <f>C$158*0.6*('Product half-life and C flows'!P75/100)</f>
        <v>16.669080769482949</v>
      </c>
      <c r="T214" s="83">
        <f t="shared" si="36"/>
        <v>49.321107685782579</v>
      </c>
      <c r="U214" s="3"/>
      <c r="V214" s="88"/>
      <c r="W214" s="88"/>
      <c r="X214" s="88"/>
      <c r="Y214" s="88"/>
      <c r="Z214" s="88"/>
      <c r="AA214" s="88"/>
      <c r="AB214" s="88"/>
      <c r="AC214" s="88"/>
      <c r="AE214">
        <f t="shared" si="53"/>
        <v>56</v>
      </c>
      <c r="AF214" s="3">
        <f t="shared" si="33"/>
        <v>39.925926414904239</v>
      </c>
      <c r="AG214" s="113">
        <f t="shared" si="54"/>
        <v>243.01484141440559</v>
      </c>
      <c r="AH214" s="123">
        <f t="shared" si="40"/>
        <v>11.946208883088701</v>
      </c>
      <c r="AI214" s="123">
        <f t="shared" si="41"/>
        <v>166.39187994548038</v>
      </c>
      <c r="AJ214" s="123">
        <f t="shared" si="42"/>
        <v>-5.7685506065242782</v>
      </c>
      <c r="AK214" s="123">
        <f t="shared" si="43"/>
        <v>30.03515279115253</v>
      </c>
      <c r="AL214" s="123">
        <f t="shared" si="44"/>
        <v>38.192111428536492</v>
      </c>
      <c r="AM214" s="123">
        <f t="shared" si="45"/>
        <v>36.204579317555712</v>
      </c>
      <c r="AN214" s="123">
        <f t="shared" si="46"/>
        <v>18.084205453324529</v>
      </c>
      <c r="AO214" s="123">
        <f t="shared" si="47"/>
        <v>53.500115909240442</v>
      </c>
      <c r="AP214" s="3">
        <f t="shared" si="32"/>
        <v>283.13937832952536</v>
      </c>
    </row>
    <row r="215" spans="1:42" ht="14">
      <c r="A215">
        <f t="shared" si="55"/>
        <v>57</v>
      </c>
      <c r="B215" s="20">
        <f t="shared" si="55"/>
        <v>137</v>
      </c>
      <c r="C215" s="27">
        <f t="shared" si="30"/>
        <v>243.38559214730228</v>
      </c>
      <c r="D215" s="124">
        <f>(($C$39*$C$118*0.72)*D$40)*('Product half-life and C flows'!B116/100)</f>
        <v>0.87159773463709089</v>
      </c>
      <c r="E215" s="27"/>
      <c r="F215" s="55">
        <f t="shared" si="52"/>
        <v>0</v>
      </c>
      <c r="G215" s="55">
        <f t="shared" si="52"/>
        <v>2.3461098798359923</v>
      </c>
      <c r="H215" s="124">
        <f>(H$118)*('Product half-life and C flows'!L116/100)</f>
        <v>1.6455515446922497</v>
      </c>
      <c r="I215" s="124">
        <f>(($C$39*$C$118*0.28)*H$41)*('Product half-life and C flows'!N116/100)</f>
        <v>2.8458639358125102</v>
      </c>
      <c r="J215" s="124">
        <f>(($C$39*$C$118*0.28)*H$41)*(+'Product half-life and C flows'!P116/100)</f>
        <v>1.4215104574488062</v>
      </c>
      <c r="K215" s="55">
        <f t="shared" si="49"/>
        <v>4.1790082234578607</v>
      </c>
      <c r="L215" s="27"/>
      <c r="M215" s="83">
        <f>C$158*(0.4*D$14)*('Product half-life and C flows'!B76/100)</f>
        <v>10.667679418462987</v>
      </c>
      <c r="N215" s="83">
        <f t="shared" si="31"/>
        <v>167.97314241001914</v>
      </c>
      <c r="O215" s="83">
        <f t="shared" si="56"/>
        <v>-5.7685506065242782</v>
      </c>
      <c r="P215" s="83">
        <f t="shared" si="56"/>
        <v>27.689042911316537</v>
      </c>
      <c r="Q215" s="83">
        <f>C$158*(0.6*C$15)*('Product half-life and C flows'!L76/100)</f>
        <v>35.962784024703325</v>
      </c>
      <c r="R215" s="83">
        <f>C$158*0.6*('Product half-life and C flows'!N76/100)</f>
        <v>33.744027032156019</v>
      </c>
      <c r="S215" s="83">
        <f>C$158*0.6*('Product half-life and C flows'!P76/100)</f>
        <v>16.855158357720285</v>
      </c>
      <c r="T215" s="83">
        <f t="shared" si="36"/>
        <v>49.321107685782579</v>
      </c>
      <c r="U215" s="3"/>
      <c r="V215" s="88"/>
      <c r="W215" s="88"/>
      <c r="X215" s="88"/>
      <c r="Y215" s="88"/>
      <c r="Z215" s="88"/>
      <c r="AA215" s="88"/>
      <c r="AB215" s="88"/>
      <c r="AC215" s="88"/>
      <c r="AE215">
        <f t="shared" si="53"/>
        <v>57</v>
      </c>
      <c r="AF215" s="3">
        <f t="shared" si="33"/>
        <v>39.952342091320176</v>
      </c>
      <c r="AG215" s="113">
        <f t="shared" si="54"/>
        <v>243.38559214730228</v>
      </c>
      <c r="AH215" s="123">
        <f t="shared" si="40"/>
        <v>11.539277153100077</v>
      </c>
      <c r="AI215" s="123">
        <f t="shared" si="41"/>
        <v>167.97314241001914</v>
      </c>
      <c r="AJ215" s="123">
        <f t="shared" si="42"/>
        <v>-5.7685506065242782</v>
      </c>
      <c r="AK215" s="123">
        <f t="shared" si="43"/>
        <v>30.03515279115253</v>
      </c>
      <c r="AL215" s="123">
        <f t="shared" si="44"/>
        <v>37.608335569395578</v>
      </c>
      <c r="AM215" s="123">
        <f t="shared" si="45"/>
        <v>36.589890967968529</v>
      </c>
      <c r="AN215" s="123">
        <f t="shared" si="46"/>
        <v>18.276668815169092</v>
      </c>
      <c r="AO215" s="123">
        <f t="shared" si="47"/>
        <v>53.500115909240442</v>
      </c>
      <c r="AP215" s="3">
        <f t="shared" si="32"/>
        <v>284.71463994718061</v>
      </c>
    </row>
    <row r="216" spans="1:42" ht="14">
      <c r="A216">
        <f t="shared" si="55"/>
        <v>58</v>
      </c>
      <c r="B216" s="20">
        <f t="shared" si="55"/>
        <v>138</v>
      </c>
      <c r="C216" s="27">
        <f t="shared" si="30"/>
        <v>243.74574588854202</v>
      </c>
      <c r="D216" s="124">
        <f>(($C$39*$C$118*0.72)*D$40)*('Product half-life and C flows'!B117/100)</f>
        <v>0.84190791609456284</v>
      </c>
      <c r="E216" s="27"/>
      <c r="F216" s="55">
        <f t="shared" ref="F216:G231" si="57">F215</f>
        <v>0</v>
      </c>
      <c r="G216" s="55">
        <f t="shared" si="57"/>
        <v>2.3461098798359923</v>
      </c>
      <c r="H216" s="124">
        <f>(H$118)*('Product half-life and C flows'!L117/100)</f>
        <v>1.6203988827725004</v>
      </c>
      <c r="I216" s="124">
        <f>(($C$39*$C$118*0.28)*H$41)*('Product half-life and C flows'!N117/100)</f>
        <v>2.8584528431033451</v>
      </c>
      <c r="J216" s="124">
        <f>(($C$39*$C$118*0.28)*H$41)*(+'Product half-life and C flows'!P117/100)</f>
        <v>1.4277986229287438</v>
      </c>
      <c r="K216" s="55">
        <f t="shared" si="49"/>
        <v>4.1790082234578607</v>
      </c>
      <c r="L216" s="27"/>
      <c r="M216" s="83">
        <f>C$158*(0.4*D$14)*('Product half-life and C flows'!B77/100)</f>
        <v>10.304299095617271</v>
      </c>
      <c r="N216" s="83">
        <f t="shared" si="31"/>
        <v>169.48655310670114</v>
      </c>
      <c r="O216" s="83">
        <f t="shared" si="56"/>
        <v>-5.7685506065242782</v>
      </c>
      <c r="P216" s="83">
        <f t="shared" si="56"/>
        <v>27.689042911316537</v>
      </c>
      <c r="Q216" s="83">
        <f>C$158*(0.6*C$15)*('Product half-life and C flows'!L77/100)</f>
        <v>35.41308398572005</v>
      </c>
      <c r="R216" s="83">
        <f>C$158*0.6*('Product half-life and C flows'!N77/100)</f>
        <v>34.110860191504194</v>
      </c>
      <c r="S216" s="83">
        <f>C$158*0.6*('Product half-life and C flows'!P77/100)</f>
        <v>17.038391704048042</v>
      </c>
      <c r="T216" s="83">
        <f t="shared" si="36"/>
        <v>49.321107685782579</v>
      </c>
      <c r="U216" s="3"/>
      <c r="V216" s="88"/>
      <c r="W216" s="88"/>
      <c r="X216" s="88"/>
      <c r="Y216" s="88"/>
      <c r="Z216" s="88"/>
      <c r="AA216" s="88"/>
      <c r="AB216" s="88"/>
      <c r="AC216" s="88"/>
      <c r="AE216">
        <f t="shared" si="53"/>
        <v>58</v>
      </c>
      <c r="AF216" s="3">
        <f t="shared" si="33"/>
        <v>39.976016047777556</v>
      </c>
      <c r="AG216" s="113">
        <f t="shared" si="54"/>
        <v>243.74574588854202</v>
      </c>
      <c r="AH216" s="123">
        <f t="shared" si="40"/>
        <v>11.146207011711834</v>
      </c>
      <c r="AI216" s="123">
        <f t="shared" si="41"/>
        <v>169.48655310670114</v>
      </c>
      <c r="AJ216" s="123">
        <f t="shared" si="42"/>
        <v>-5.7685506065242782</v>
      </c>
      <c r="AK216" s="123">
        <f t="shared" si="43"/>
        <v>30.03515279115253</v>
      </c>
      <c r="AL216" s="123">
        <f t="shared" si="44"/>
        <v>37.033482868492548</v>
      </c>
      <c r="AM216" s="123">
        <f t="shared" si="45"/>
        <v>36.969313034607538</v>
      </c>
      <c r="AN216" s="123">
        <f t="shared" si="46"/>
        <v>18.466190326976786</v>
      </c>
      <c r="AO216" s="123">
        <f t="shared" si="47"/>
        <v>53.500115909240442</v>
      </c>
      <c r="AP216" s="3">
        <f t="shared" si="32"/>
        <v>286.22214152140629</v>
      </c>
    </row>
    <row r="217" spans="1:42" ht="14">
      <c r="A217">
        <f t="shared" si="55"/>
        <v>59</v>
      </c>
      <c r="B217" s="20">
        <f t="shared" si="55"/>
        <v>139</v>
      </c>
      <c r="C217" s="27">
        <f t="shared" si="30"/>
        <v>244.09559500886112</v>
      </c>
      <c r="D217" s="124">
        <f>(($C$39*$C$118*0.72)*D$40)*('Product half-life and C flows'!B118/100)</f>
        <v>0.813229441765149</v>
      </c>
      <c r="E217" s="27"/>
      <c r="F217" s="55">
        <f t="shared" si="57"/>
        <v>0</v>
      </c>
      <c r="G217" s="55">
        <f t="shared" si="57"/>
        <v>2.3461098798359923</v>
      </c>
      <c r="H217" s="124">
        <f>(H$118)*('Product half-life and C flows'!L118/100)</f>
        <v>1.5956306855045508</v>
      </c>
      <c r="I217" s="124">
        <f>(($C$39*$C$118*0.28)*H$41)*('Product half-life and C flows'!N118/100)</f>
        <v>2.870849325835954</v>
      </c>
      <c r="J217" s="124">
        <f>(($C$39*$C$118*0.28)*H$41)*(+'Product half-life and C flows'!P118/100)</f>
        <v>1.433990672245731</v>
      </c>
      <c r="K217" s="55">
        <f t="shared" si="49"/>
        <v>4.1790082234578607</v>
      </c>
      <c r="L217" s="27"/>
      <c r="M217" s="83">
        <f>C$158*(0.4*D$14)*('Product half-life and C flows'!B78/100)</f>
        <v>9.9532968405641462</v>
      </c>
      <c r="N217" s="83">
        <f t="shared" si="31"/>
        <v>170.93456443458984</v>
      </c>
      <c r="O217" s="83">
        <f t="shared" si="56"/>
        <v>-5.7685506065242782</v>
      </c>
      <c r="P217" s="83">
        <f t="shared" si="56"/>
        <v>27.689042911316537</v>
      </c>
      <c r="Q217" s="83">
        <f>C$158*(0.6*C$15)*('Product half-life and C flows'!L78/100)</f>
        <v>34.871786247644586</v>
      </c>
      <c r="R217" s="83">
        <f>C$158*0.6*('Product half-life and C flows'!N78/100)</f>
        <v>34.472086215379889</v>
      </c>
      <c r="S217" s="83">
        <f>C$158*0.6*('Product half-life and C flows'!P78/100)</f>
        <v>17.21882428340653</v>
      </c>
      <c r="T217" s="83">
        <f t="shared" si="36"/>
        <v>49.321107685782579</v>
      </c>
      <c r="U217" s="3"/>
      <c r="V217" s="88"/>
      <c r="W217" s="88"/>
      <c r="X217" s="88"/>
      <c r="Y217" s="88"/>
      <c r="Z217" s="88"/>
      <c r="AA217" s="88"/>
      <c r="AB217" s="88"/>
      <c r="AC217" s="88"/>
      <c r="AE217">
        <f t="shared" si="53"/>
        <v>59</v>
      </c>
      <c r="AF217" s="3">
        <f t="shared" si="33"/>
        <v>39.997231926032732</v>
      </c>
      <c r="AG217" s="113">
        <f t="shared" si="54"/>
        <v>244.09559500886112</v>
      </c>
      <c r="AH217" s="123">
        <f t="shared" ref="AH217:AH248" si="58">D217+M217+V217</f>
        <v>10.766526282329295</v>
      </c>
      <c r="AI217" s="123">
        <f t="shared" ref="AI217:AI248" si="59">E217+N217+W217</f>
        <v>170.93456443458984</v>
      </c>
      <c r="AJ217" s="123">
        <f t="shared" ref="AJ217:AJ248" si="60">F217+O217+X217</f>
        <v>-5.7685506065242782</v>
      </c>
      <c r="AK217" s="123">
        <f t="shared" ref="AK217:AK248" si="61">G217+P217+Y217</f>
        <v>30.03515279115253</v>
      </c>
      <c r="AL217" s="123">
        <f t="shared" ref="AL217:AL248" si="62">H217+Q217+Z217</f>
        <v>36.467416933149138</v>
      </c>
      <c r="AM217" s="123">
        <f t="shared" ref="AM217:AM248" si="63">I217+R217+AA217</f>
        <v>37.342935541215844</v>
      </c>
      <c r="AN217" s="123">
        <f t="shared" ref="AN217:AN248" si="64">J217+S217+AB217</f>
        <v>18.652814955652261</v>
      </c>
      <c r="AO217" s="123">
        <f t="shared" ref="AO217:AO280" si="65">K217+T217+AC217</f>
        <v>53.500115909240442</v>
      </c>
      <c r="AP217" s="3">
        <f t="shared" si="32"/>
        <v>287.66433404923538</v>
      </c>
    </row>
    <row r="218" spans="1:42" ht="14">
      <c r="A218">
        <f t="shared" si="55"/>
        <v>60</v>
      </c>
      <c r="B218" s="20">
        <f t="shared" si="55"/>
        <v>140</v>
      </c>
      <c r="C218" s="27">
        <f t="shared" si="30"/>
        <v>244.4354244360585</v>
      </c>
      <c r="D218" s="124">
        <f>(($C$39*$C$118*0.72)*D$40)*('Product half-life and C flows'!B119/100)</f>
        <v>0.78552786155222942</v>
      </c>
      <c r="E218" s="27"/>
      <c r="F218" s="55">
        <f t="shared" si="57"/>
        <v>0</v>
      </c>
      <c r="G218" s="55">
        <f t="shared" si="57"/>
        <v>2.3461098798359923</v>
      </c>
      <c r="H218" s="124">
        <f>(H$118)*('Product half-life and C flows'!L119/100)</f>
        <v>1.571241076251211</v>
      </c>
      <c r="I218" s="124">
        <f>(($C$39*$C$118*0.28)*H$41)*('Product half-life and C flows'!N119/100)</f>
        <v>2.8830563252672503</v>
      </c>
      <c r="J218" s="124">
        <f>(($C$39*$C$118*0.28)*H$41)*(+'Product half-life and C flows'!P119/100)</f>
        <v>1.4400880745590661</v>
      </c>
      <c r="K218" s="55">
        <f t="shared" si="49"/>
        <v>4.1790082234578607</v>
      </c>
      <c r="L218" s="27"/>
      <c r="M218" s="83">
        <f>C$158*(0.4*D$14)*('Product half-life and C flows'!B79/100)</f>
        <v>9.6142510108737991</v>
      </c>
      <c r="N218" s="83">
        <f t="shared" si="31"/>
        <v>172.31958721984307</v>
      </c>
      <c r="O218" s="83">
        <f t="shared" si="56"/>
        <v>-5.7685506065242782</v>
      </c>
      <c r="P218" s="83">
        <f t="shared" si="56"/>
        <v>27.689042911316537</v>
      </c>
      <c r="Q218" s="83">
        <f>C$158*(0.6*C$15)*('Product half-life and C flows'!L79/100)</f>
        <v>34.338762379231632</v>
      </c>
      <c r="R218" s="83">
        <f>C$158*0.6*('Product half-life and C flows'!N79/100)</f>
        <v>34.827790810234134</v>
      </c>
      <c r="S218" s="83">
        <f>C$158*0.6*('Product half-life and C flows'!P79/100)</f>
        <v>17.396498906210848</v>
      </c>
      <c r="T218" s="83">
        <f t="shared" si="36"/>
        <v>49.321107685782579</v>
      </c>
      <c r="U218" s="3"/>
      <c r="V218" s="88"/>
      <c r="W218" s="88"/>
      <c r="X218" s="88"/>
      <c r="Y218" s="88"/>
      <c r="Z218" s="88"/>
      <c r="AA218" s="88"/>
      <c r="AB218" s="88"/>
      <c r="AC218" s="88"/>
      <c r="AE218">
        <f t="shared" si="53"/>
        <v>60</v>
      </c>
      <c r="AF218" s="3">
        <f t="shared" si="33"/>
        <v>40.016244207069235</v>
      </c>
      <c r="AG218" s="113">
        <f t="shared" si="54"/>
        <v>244.4354244360585</v>
      </c>
      <c r="AH218" s="123">
        <f t="shared" si="58"/>
        <v>10.399778872426028</v>
      </c>
      <c r="AI218" s="123">
        <f t="shared" si="59"/>
        <v>172.31958721984307</v>
      </c>
      <c r="AJ218" s="123">
        <f t="shared" si="60"/>
        <v>-5.7685506065242782</v>
      </c>
      <c r="AK218" s="123">
        <f t="shared" si="61"/>
        <v>30.03515279115253</v>
      </c>
      <c r="AL218" s="123">
        <f t="shared" si="62"/>
        <v>35.910003455482844</v>
      </c>
      <c r="AM218" s="123">
        <f t="shared" si="63"/>
        <v>37.710847135501382</v>
      </c>
      <c r="AN218" s="123">
        <f t="shared" si="64"/>
        <v>18.836586980769916</v>
      </c>
      <c r="AO218" s="123">
        <f t="shared" si="65"/>
        <v>53.500115909240442</v>
      </c>
      <c r="AP218" s="3">
        <f t="shared" si="32"/>
        <v>289.04362697622548</v>
      </c>
    </row>
    <row r="219" spans="1:42" ht="14">
      <c r="A219">
        <f t="shared" si="55"/>
        <v>61</v>
      </c>
      <c r="B219" s="20">
        <f t="shared" si="55"/>
        <v>141</v>
      </c>
      <c r="C219" s="27">
        <f t="shared" si="30"/>
        <v>244.76551180644583</v>
      </c>
      <c r="D219" s="124">
        <f>(($C$39*$C$118*0.72)*D$40)*('Product half-life and C flows'!B120/100)</f>
        <v>0.75876989885594515</v>
      </c>
      <c r="E219" s="27"/>
      <c r="F219" s="55">
        <f t="shared" si="57"/>
        <v>0</v>
      </c>
      <c r="G219" s="55">
        <f t="shared" si="57"/>
        <v>2.3461098798359923</v>
      </c>
      <c r="H219" s="124">
        <f>(H$118)*('Product half-life and C flows'!L120/100)</f>
        <v>1.5472242682011412</v>
      </c>
      <c r="I219" s="124">
        <f>(($C$39*$C$118*0.28)*H$41)*('Product half-life and C flows'!N120/100)</f>
        <v>2.8950767376963102</v>
      </c>
      <c r="J219" s="124">
        <f>(($C$39*$C$118*0.28)*H$41)*(+'Product half-life and C flows'!P120/100)</f>
        <v>1.4460922765715833</v>
      </c>
      <c r="K219" s="55">
        <f t="shared" si="49"/>
        <v>4.1790082234578607</v>
      </c>
      <c r="L219" s="27"/>
      <c r="M219" s="83">
        <f>C$158*(0.4*D$14)*('Product half-life and C flows'!B80/100)</f>
        <v>9.2867543268054256</v>
      </c>
      <c r="N219" s="83">
        <f t="shared" si="31"/>
        <v>173.64398580511261</v>
      </c>
      <c r="O219" s="83">
        <f t="shared" si="56"/>
        <v>-5.7685506065242782</v>
      </c>
      <c r="P219" s="83">
        <f t="shared" si="56"/>
        <v>27.689042911316537</v>
      </c>
      <c r="Q219" s="83">
        <f>C$158*(0.6*C$15)*('Product half-life and C flows'!L80/100)</f>
        <v>33.813885912339224</v>
      </c>
      <c r="R219" s="83">
        <f>C$158*0.6*('Product half-life and C flows'!N80/100)</f>
        <v>35.178058372473672</v>
      </c>
      <c r="S219" s="83">
        <f>C$158*0.6*('Product half-life and C flows'!P80/100)</f>
        <v>17.571457728508321</v>
      </c>
      <c r="T219" s="83">
        <f t="shared" si="36"/>
        <v>49.321107685782579</v>
      </c>
      <c r="U219" s="3"/>
      <c r="V219" s="88"/>
      <c r="W219" s="88"/>
      <c r="X219" s="88"/>
      <c r="Y219" s="88"/>
      <c r="Z219" s="88"/>
      <c r="AA219" s="88"/>
      <c r="AB219" s="88"/>
      <c r="AC219" s="88"/>
      <c r="AE219">
        <f t="shared" si="53"/>
        <v>61</v>
      </c>
      <c r="AF219" s="3">
        <f t="shared" si="33"/>
        <v>40.033281172745795</v>
      </c>
      <c r="AG219" s="113">
        <f t="shared" si="54"/>
        <v>244.76551180644583</v>
      </c>
      <c r="AH219" s="123">
        <f t="shared" si="58"/>
        <v>10.045524225661371</v>
      </c>
      <c r="AI219" s="123">
        <f t="shared" si="59"/>
        <v>173.64398580511261</v>
      </c>
      <c r="AJ219" s="123">
        <f t="shared" si="60"/>
        <v>-5.7685506065242782</v>
      </c>
      <c r="AK219" s="123">
        <f t="shared" si="61"/>
        <v>30.03515279115253</v>
      </c>
      <c r="AL219" s="123">
        <f t="shared" si="62"/>
        <v>35.361110180540365</v>
      </c>
      <c r="AM219" s="123">
        <f t="shared" si="63"/>
        <v>38.073135110169979</v>
      </c>
      <c r="AN219" s="123">
        <f t="shared" si="64"/>
        <v>19.017550005079904</v>
      </c>
      <c r="AO219" s="123">
        <f t="shared" si="65"/>
        <v>53.500115909240442</v>
      </c>
      <c r="AP219" s="3">
        <f t="shared" si="32"/>
        <v>290.36238328553111</v>
      </c>
    </row>
    <row r="220" spans="1:42" ht="14">
      <c r="A220">
        <f t="shared" si="55"/>
        <v>62</v>
      </c>
      <c r="B220" s="20">
        <f t="shared" si="55"/>
        <v>142</v>
      </c>
      <c r="C220" s="27">
        <f t="shared" si="30"/>
        <v>245.08612761570569</v>
      </c>
      <c r="D220" s="124">
        <f>(($C$39*$C$118*0.72)*D$40)*('Product half-life and C flows'!B121/100)</f>
        <v>0.7329234105995881</v>
      </c>
      <c r="E220" s="27"/>
      <c r="F220" s="55">
        <f t="shared" si="57"/>
        <v>0</v>
      </c>
      <c r="G220" s="55">
        <f t="shared" si="57"/>
        <v>2.3461098798359923</v>
      </c>
      <c r="H220" s="124">
        <f>(H$118)*('Product half-life and C flows'!L121/100)</f>
        <v>1.523574562995843</v>
      </c>
      <c r="I220" s="124">
        <f>(($C$39*$C$118*0.28)*H$41)*('Product half-life and C flows'!N121/100)</f>
        <v>2.9069134151515619</v>
      </c>
      <c r="J220" s="124">
        <f>(($C$39*$C$118*0.28)*H$41)*(+'Product half-life and C flows'!P121/100)</f>
        <v>1.4520047028729077</v>
      </c>
      <c r="K220" s="55">
        <f t="shared" si="49"/>
        <v>4.1790082234578607</v>
      </c>
      <c r="L220" s="27"/>
      <c r="M220" s="83">
        <f>C$158*(0.4*D$14)*('Product half-life and C flows'!B81/100)</f>
        <v>8.9704133820613574</v>
      </c>
      <c r="N220" s="83">
        <f t="shared" si="31"/>
        <v>174.91007397076933</v>
      </c>
      <c r="O220" s="83">
        <f t="shared" si="56"/>
        <v>-5.7685506065242782</v>
      </c>
      <c r="P220" s="83">
        <f t="shared" si="56"/>
        <v>27.689042911316537</v>
      </c>
      <c r="Q220" s="83">
        <f>C$158*(0.6*C$15)*('Product half-life and C flows'!L81/100)</f>
        <v>33.297032311922159</v>
      </c>
      <c r="R220" s="83">
        <f>C$158*0.6*('Product half-life and C flows'!N81/100)</f>
        <v>35.522972008485318</v>
      </c>
      <c r="S220" s="83">
        <f>C$158*0.6*('Product half-life and C flows'!P81/100)</f>
        <v>17.743742261980671</v>
      </c>
      <c r="T220" s="83">
        <f t="shared" si="36"/>
        <v>49.321107685782579</v>
      </c>
      <c r="U220" s="3"/>
      <c r="V220" s="88"/>
      <c r="W220" s="88"/>
      <c r="X220" s="88"/>
      <c r="Y220" s="88"/>
      <c r="Z220" s="88"/>
      <c r="AA220" s="88"/>
      <c r="AB220" s="88"/>
      <c r="AC220" s="88"/>
      <c r="AE220">
        <f t="shared" si="53"/>
        <v>62</v>
      </c>
      <c r="AF220" s="3">
        <f t="shared" si="33"/>
        <v>40.048547573897437</v>
      </c>
      <c r="AG220" s="113">
        <f t="shared" si="54"/>
        <v>245.08612761570569</v>
      </c>
      <c r="AH220" s="123">
        <f t="shared" si="58"/>
        <v>9.7033367926609451</v>
      </c>
      <c r="AI220" s="123">
        <f t="shared" si="59"/>
        <v>174.91007397076933</v>
      </c>
      <c r="AJ220" s="123">
        <f t="shared" si="60"/>
        <v>-5.7685506065242782</v>
      </c>
      <c r="AK220" s="123">
        <f t="shared" si="61"/>
        <v>30.03515279115253</v>
      </c>
      <c r="AL220" s="123">
        <f t="shared" si="62"/>
        <v>34.820606874917999</v>
      </c>
      <c r="AM220" s="123">
        <f t="shared" si="63"/>
        <v>38.429885423636883</v>
      </c>
      <c r="AN220" s="123">
        <f t="shared" si="64"/>
        <v>19.19574696485358</v>
      </c>
      <c r="AO220" s="123">
        <f t="shared" si="65"/>
        <v>53.500115909240442</v>
      </c>
      <c r="AP220" s="3">
        <f t="shared" si="32"/>
        <v>291.62291541880609</v>
      </c>
    </row>
    <row r="221" spans="1:42" ht="14">
      <c r="A221">
        <f t="shared" si="55"/>
        <v>63</v>
      </c>
      <c r="B221" s="20">
        <f t="shared" si="55"/>
        <v>143</v>
      </c>
      <c r="C221" s="27">
        <f t="shared" si="30"/>
        <v>245.39753536895708</v>
      </c>
      <c r="D221" s="124">
        <f>(($C$39*$C$118*0.72)*D$40)*('Product half-life and C flows'!B122/100)</f>
        <v>0.70795734861764292</v>
      </c>
      <c r="E221" s="27"/>
      <c r="F221" s="55">
        <f t="shared" si="57"/>
        <v>0</v>
      </c>
      <c r="G221" s="55">
        <f t="shared" si="57"/>
        <v>2.3461098798359923</v>
      </c>
      <c r="H221" s="124">
        <f>(H$118)*('Product half-life and C flows'!L122/100)</f>
        <v>1.5002863493776355</v>
      </c>
      <c r="I221" s="124">
        <f>(($C$39*$C$118*0.28)*H$41)*('Product half-life and C flows'!N122/100)</f>
        <v>2.9185691660674746</v>
      </c>
      <c r="J221" s="124">
        <f>(($C$39*$C$118*0.28)*H$41)*(+'Product half-life and C flows'!P122/100)</f>
        <v>1.4578267562774596</v>
      </c>
      <c r="K221" s="55">
        <f t="shared" si="49"/>
        <v>4.1790082234578607</v>
      </c>
      <c r="L221" s="27"/>
      <c r="M221" s="83">
        <f>C$158*(0.4*D$14)*('Product half-life and C flows'!B82/100)</f>
        <v>8.6648481712066552</v>
      </c>
      <c r="N221" s="83">
        <f t="shared" si="31"/>
        <v>176.12011160047885</v>
      </c>
      <c r="O221" s="83">
        <f t="shared" si="56"/>
        <v>-5.7685506065242782</v>
      </c>
      <c r="P221" s="83">
        <f t="shared" si="56"/>
        <v>27.689042911316537</v>
      </c>
      <c r="Q221" s="83">
        <f>C$158*(0.6*C$15)*('Product half-life and C flows'!L82/100)</f>
        <v>32.788078946484205</v>
      </c>
      <c r="R221" s="83">
        <f>C$158*0.6*('Product half-life and C flows'!N82/100)</f>
        <v>35.862613554354247</v>
      </c>
      <c r="S221" s="83">
        <f>C$158*0.6*('Product half-life and C flows'!P82/100)</f>
        <v>17.913393383793323</v>
      </c>
      <c r="T221" s="83">
        <f t="shared" si="36"/>
        <v>49.321107685782579</v>
      </c>
      <c r="U221" s="3"/>
      <c r="V221" s="88"/>
      <c r="W221" s="88"/>
      <c r="X221" s="88"/>
      <c r="Y221" s="88"/>
      <c r="Z221" s="88"/>
      <c r="AA221" s="88"/>
      <c r="AB221" s="88"/>
      <c r="AC221" s="88"/>
      <c r="AE221">
        <f t="shared" si="53"/>
        <v>63</v>
      </c>
      <c r="AF221" s="3">
        <f t="shared" si="33"/>
        <v>40.062227032523595</v>
      </c>
      <c r="AG221" s="113">
        <f t="shared" si="54"/>
        <v>245.39753536895708</v>
      </c>
      <c r="AH221" s="123">
        <f t="shared" si="58"/>
        <v>9.3728055198242988</v>
      </c>
      <c r="AI221" s="123">
        <f t="shared" si="59"/>
        <v>176.12011160047885</v>
      </c>
      <c r="AJ221" s="123">
        <f t="shared" si="60"/>
        <v>-5.7685506065242782</v>
      </c>
      <c r="AK221" s="123">
        <f t="shared" si="61"/>
        <v>30.03515279115253</v>
      </c>
      <c r="AL221" s="123">
        <f t="shared" si="62"/>
        <v>34.288365295861844</v>
      </c>
      <c r="AM221" s="123">
        <f t="shared" si="63"/>
        <v>38.781182720421725</v>
      </c>
      <c r="AN221" s="123">
        <f t="shared" si="64"/>
        <v>19.371220140070783</v>
      </c>
      <c r="AO221" s="123">
        <f t="shared" si="65"/>
        <v>53.500115909240442</v>
      </c>
      <c r="AP221" s="3">
        <f t="shared" si="32"/>
        <v>292.82748194146143</v>
      </c>
    </row>
    <row r="222" spans="1:42" ht="14">
      <c r="A222">
        <f t="shared" si="55"/>
        <v>64</v>
      </c>
      <c r="B222" s="20">
        <f t="shared" si="55"/>
        <v>144</v>
      </c>
      <c r="C222" s="27">
        <f t="shared" ref="C222:C285" si="66">B$8*(1-EXP(-B$9*$B222))^3</f>
        <v>245.69999172984836</v>
      </c>
      <c r="D222" s="124">
        <f>(($C$39*$C$118*0.72)*D$40)*('Product half-life and C flows'!B123/100)</f>
        <v>0.68384172235909313</v>
      </c>
      <c r="E222" s="27"/>
      <c r="F222" s="55">
        <f t="shared" si="57"/>
        <v>0</v>
      </c>
      <c r="G222" s="55">
        <f t="shared" si="57"/>
        <v>2.3461098798359923</v>
      </c>
      <c r="H222" s="124">
        <f>(H$118)*('Product half-life and C flows'!L123/100)</f>
        <v>1.4773541018582983</v>
      </c>
      <c r="I222" s="124">
        <f>(($C$39*$C$118*0.28)*H$41)*('Product half-life and C flows'!N123/100)</f>
        <v>2.9300467559509031</v>
      </c>
      <c r="J222" s="124">
        <f>(($C$39*$C$118*0.28)*H$41)*(+'Product half-life and C flows'!P123/100)</f>
        <v>1.463559818157294</v>
      </c>
      <c r="K222" s="55">
        <f t="shared" si="49"/>
        <v>4.1790082234578607</v>
      </c>
      <c r="L222" s="27"/>
      <c r="M222" s="83">
        <f>C$158*(0.4*D$14)*('Product half-life and C flows'!B83/100)</f>
        <v>8.3696916331865179</v>
      </c>
      <c r="N222" s="83">
        <f t="shared" ref="N222:N238" si="67">C$8*(1-EXP(-C$9*$B142))^3</f>
        <v>177.27630201106223</v>
      </c>
      <c r="O222" s="83">
        <f t="shared" si="56"/>
        <v>-5.7685506065242782</v>
      </c>
      <c r="P222" s="83">
        <f t="shared" si="56"/>
        <v>27.689042911316537</v>
      </c>
      <c r="Q222" s="83">
        <f>C$158*(0.6*C$15)*('Product half-life and C flows'!L83/100)</f>
        <v>32.286905058981823</v>
      </c>
      <c r="R222" s="83">
        <f>C$158*0.6*('Product half-life and C flows'!N83/100)</f>
        <v>36.197063595280838</v>
      </c>
      <c r="S222" s="83">
        <f>C$158*0.6*('Product half-life and C flows'!P83/100)</f>
        <v>18.080451346294119</v>
      </c>
      <c r="T222" s="83">
        <f t="shared" si="36"/>
        <v>49.321107685782579</v>
      </c>
      <c r="U222" s="3"/>
      <c r="V222" s="88"/>
      <c r="W222" s="88"/>
      <c r="X222" s="88"/>
      <c r="Y222" s="88"/>
      <c r="Z222" s="88"/>
      <c r="AA222" s="88"/>
      <c r="AB222" s="88"/>
      <c r="AC222" s="88"/>
      <c r="AE222">
        <f t="shared" si="53"/>
        <v>64</v>
      </c>
      <c r="AF222" s="3">
        <f t="shared" si="33"/>
        <v>40.074484203396992</v>
      </c>
      <c r="AG222" s="113">
        <f t="shared" si="54"/>
        <v>245.69999172984836</v>
      </c>
      <c r="AH222" s="123">
        <f t="shared" si="58"/>
        <v>9.0535333555456106</v>
      </c>
      <c r="AI222" s="123">
        <f t="shared" si="59"/>
        <v>177.27630201106223</v>
      </c>
      <c r="AJ222" s="123">
        <f t="shared" si="60"/>
        <v>-5.7685506065242782</v>
      </c>
      <c r="AK222" s="123">
        <f t="shared" si="61"/>
        <v>30.03515279115253</v>
      </c>
      <c r="AL222" s="123">
        <f t="shared" si="62"/>
        <v>33.764259160840119</v>
      </c>
      <c r="AM222" s="123">
        <f t="shared" si="63"/>
        <v>39.127110351231742</v>
      </c>
      <c r="AN222" s="123">
        <f t="shared" si="64"/>
        <v>19.544011164451412</v>
      </c>
      <c r="AO222" s="123">
        <f t="shared" si="65"/>
        <v>53.500115909240442</v>
      </c>
      <c r="AP222" s="3">
        <f t="shared" ref="AP222:AP285" si="68">SUM(AI222:AN222)</f>
        <v>293.97828487221375</v>
      </c>
    </row>
    <row r="223" spans="1:42" ht="14">
      <c r="A223">
        <f t="shared" si="55"/>
        <v>65</v>
      </c>
      <c r="B223" s="20">
        <f t="shared" si="55"/>
        <v>145</v>
      </c>
      <c r="C223" s="27">
        <f t="shared" si="66"/>
        <v>245.99374666851074</v>
      </c>
      <c r="D223" s="124">
        <f>(($C$39*$C$118*0.72)*D$40)*('Product half-life and C flows'!B124/100)</f>
        <v>0.66054756286118588</v>
      </c>
      <c r="E223" s="27"/>
      <c r="F223" s="55">
        <f t="shared" si="57"/>
        <v>0</v>
      </c>
      <c r="G223" s="55">
        <f t="shared" si="57"/>
        <v>2.3461098798359923</v>
      </c>
      <c r="H223" s="124">
        <f>(H$118)*('Product half-life and C flows'!L124/100)</f>
        <v>1.4547723794080625</v>
      </c>
      <c r="I223" s="124">
        <f>(($C$39*$C$118*0.28)*H$41)*('Product half-life and C flows'!N124/100)</f>
        <v>2.9413489080372464</v>
      </c>
      <c r="J223" s="124">
        <f>(($C$39*$C$118*0.28)*H$41)*(+'Product half-life and C flows'!P124/100)</f>
        <v>1.4692052487698528</v>
      </c>
      <c r="K223" s="55">
        <f t="shared" si="49"/>
        <v>4.1790082234578607</v>
      </c>
      <c r="L223" s="27"/>
      <c r="M223" s="83">
        <f>C$158*(0.4*D$14)*('Product half-life and C flows'!B84/100)</f>
        <v>8.0845892103931813</v>
      </c>
      <c r="N223" s="83">
        <f t="shared" si="67"/>
        <v>178.38078987351417</v>
      </c>
      <c r="O223" s="83">
        <f t="shared" si="56"/>
        <v>-5.7685506065242782</v>
      </c>
      <c r="P223" s="83">
        <f t="shared" si="56"/>
        <v>27.689042911316537</v>
      </c>
      <c r="Q223" s="83">
        <f>C$158*(0.6*C$15)*('Product half-life and C flows'!L84/100)</f>
        <v>31.793391738172719</v>
      </c>
      <c r="R223" s="83">
        <f>C$158*0.6*('Product half-life and C flows'!N84/100)</f>
        <v>36.526401484700777</v>
      </c>
      <c r="S223" s="83">
        <f>C$158*0.6*('Product half-life and C flows'!P84/100)</f>
        <v>18.244955786563821</v>
      </c>
      <c r="T223" s="83">
        <f t="shared" si="36"/>
        <v>49.321107685782579</v>
      </c>
      <c r="U223" s="3"/>
      <c r="V223" s="88"/>
      <c r="W223" s="88"/>
      <c r="X223" s="88"/>
      <c r="Y223" s="88"/>
      <c r="Z223" s="88"/>
      <c r="AA223" s="88"/>
      <c r="AB223" s="88"/>
      <c r="AC223" s="88"/>
      <c r="AE223">
        <f t="shared" si="53"/>
        <v>65</v>
      </c>
      <c r="AF223" s="3">
        <f t="shared" ref="AF223:AF286" si="69">D$8*(1-EXP(-D$9*$B143))^3</f>
        <v>40.085466718253748</v>
      </c>
      <c r="AG223" s="113">
        <f t="shared" si="54"/>
        <v>245.99374666851074</v>
      </c>
      <c r="AH223" s="123">
        <f t="shared" si="58"/>
        <v>8.7451367732543677</v>
      </c>
      <c r="AI223" s="123">
        <f t="shared" si="59"/>
        <v>178.38078987351417</v>
      </c>
      <c r="AJ223" s="123">
        <f t="shared" si="60"/>
        <v>-5.7685506065242782</v>
      </c>
      <c r="AK223" s="123">
        <f t="shared" si="61"/>
        <v>30.03515279115253</v>
      </c>
      <c r="AL223" s="123">
        <f t="shared" si="62"/>
        <v>33.248164117580785</v>
      </c>
      <c r="AM223" s="123">
        <f t="shared" si="63"/>
        <v>39.467750392738026</v>
      </c>
      <c r="AN223" s="123">
        <f t="shared" si="64"/>
        <v>19.714161035333674</v>
      </c>
      <c r="AO223" s="123">
        <f t="shared" si="65"/>
        <v>53.500115909240442</v>
      </c>
      <c r="AP223" s="3">
        <f t="shared" si="68"/>
        <v>295.0774676037949</v>
      </c>
    </row>
    <row r="224" spans="1:42" ht="14">
      <c r="A224">
        <f t="shared" ref="A224:B238" si="70">A223+1</f>
        <v>66</v>
      </c>
      <c r="B224" s="20">
        <f t="shared" si="70"/>
        <v>146</v>
      </c>
      <c r="C224" s="27">
        <f t="shared" si="66"/>
        <v>246.27904360822413</v>
      </c>
      <c r="D224" s="124">
        <f>(($C$39*$C$118*0.72)*D$40)*('Product half-life and C flows'!B125/100)</f>
        <v>0.63804688795038789</v>
      </c>
      <c r="E224" s="27"/>
      <c r="F224" s="55">
        <f t="shared" si="57"/>
        <v>0</v>
      </c>
      <c r="G224" s="55">
        <f t="shared" si="57"/>
        <v>2.3461098798359923</v>
      </c>
      <c r="H224" s="124">
        <f>(H$118)*('Product half-life and C flows'!L125/100)</f>
        <v>1.4325358241646449</v>
      </c>
      <c r="I224" s="124">
        <f>(($C$39*$C$118*0.28)*H$41)*('Product half-life and C flows'!N125/100)</f>
        <v>2.952478303936577</v>
      </c>
      <c r="J224" s="124">
        <f>(($C$39*$C$118*0.28)*H$41)*(+'Product half-life and C flows'!P125/100)</f>
        <v>1.4747643875807073</v>
      </c>
      <c r="K224" s="55">
        <f t="shared" si="49"/>
        <v>4.1790082234578607</v>
      </c>
      <c r="L224" s="27"/>
      <c r="M224" s="83">
        <f>C$158*(0.4*D$14)*('Product half-life and C flows'!B85/100)</f>
        <v>7.8091984227526048</v>
      </c>
      <c r="N224" s="83">
        <f t="shared" si="67"/>
        <v>179.43565965851633</v>
      </c>
      <c r="O224" s="83">
        <f t="shared" ref="O224:P238" si="71">O223</f>
        <v>-5.7685506065242782</v>
      </c>
      <c r="P224" s="83">
        <f t="shared" si="71"/>
        <v>27.689042911316537</v>
      </c>
      <c r="Q224" s="83">
        <f>C$158*(0.6*C$15)*('Product half-life and C flows'!L85/100)</f>
        <v>31.307421890402335</v>
      </c>
      <c r="R224" s="83">
        <f>C$158*0.6*('Product half-life and C flows'!N85/100)</f>
        <v>36.85070536311288</v>
      </c>
      <c r="S224" s="83">
        <f>C$158*0.6*('Product half-life and C flows'!P85/100)</f>
        <v>18.406945735820614</v>
      </c>
      <c r="T224" s="83">
        <f t="shared" ref="T224:T238" si="72">T223</f>
        <v>49.321107685782579</v>
      </c>
      <c r="U224" s="3"/>
      <c r="V224" s="88"/>
      <c r="W224" s="88"/>
      <c r="X224" s="88"/>
      <c r="Y224" s="88"/>
      <c r="Z224" s="88"/>
      <c r="AA224" s="88"/>
      <c r="AB224" s="88"/>
      <c r="AC224" s="88"/>
      <c r="AE224">
        <f t="shared" si="53"/>
        <v>66</v>
      </c>
      <c r="AF224" s="3">
        <f t="shared" si="69"/>
        <v>40.095306933685926</v>
      </c>
      <c r="AG224" s="113">
        <f t="shared" si="54"/>
        <v>246.27904360822413</v>
      </c>
      <c r="AH224" s="123">
        <f t="shared" si="58"/>
        <v>8.4472453107029928</v>
      </c>
      <c r="AI224" s="123">
        <f t="shared" si="59"/>
        <v>179.43565965851633</v>
      </c>
      <c r="AJ224" s="123">
        <f t="shared" si="60"/>
        <v>-5.7685506065242782</v>
      </c>
      <c r="AK224" s="123">
        <f t="shared" si="61"/>
        <v>30.03515279115253</v>
      </c>
      <c r="AL224" s="123">
        <f t="shared" si="62"/>
        <v>32.739957714566977</v>
      </c>
      <c r="AM224" s="123">
        <f t="shared" si="63"/>
        <v>39.80318366704946</v>
      </c>
      <c r="AN224" s="123">
        <f t="shared" si="64"/>
        <v>19.881710123401319</v>
      </c>
      <c r="AO224" s="123">
        <f t="shared" si="65"/>
        <v>53.500115909240442</v>
      </c>
      <c r="AP224" s="3">
        <f t="shared" si="68"/>
        <v>296.12711334816231</v>
      </c>
    </row>
    <row r="225" spans="1:42" ht="14">
      <c r="A225">
        <f t="shared" si="70"/>
        <v>67</v>
      </c>
      <c r="B225" s="20">
        <f t="shared" si="70"/>
        <v>147</v>
      </c>
      <c r="C225" s="27">
        <f t="shared" si="66"/>
        <v>246.55611957065869</v>
      </c>
      <c r="D225" s="124">
        <f>(($C$39*$C$118*0.72)*D$40)*('Product half-life and C flows'!B126/100)</f>
        <v>0.61631266862872003</v>
      </c>
      <c r="E225" s="27"/>
      <c r="F225" s="55">
        <f t="shared" si="57"/>
        <v>0</v>
      </c>
      <c r="G225" s="55">
        <f t="shared" si="57"/>
        <v>2.3461098798359923</v>
      </c>
      <c r="H225" s="124">
        <f>(H$118)*('Product half-life and C flows'!L126/100)</f>
        <v>1.4106391601620103</v>
      </c>
      <c r="I225" s="124">
        <f>(($C$39*$C$118*0.28)*H$41)*('Product half-life and C flows'!N126/100)</f>
        <v>2.963437584269895</v>
      </c>
      <c r="J225" s="124">
        <f>(($C$39*$C$118*0.28)*H$41)*(+'Product half-life and C flows'!P126/100)</f>
        <v>1.4802385535813658</v>
      </c>
      <c r="K225" s="55">
        <f t="shared" si="49"/>
        <v>4.1790082234578607</v>
      </c>
      <c r="L225" s="27"/>
      <c r="M225" s="83">
        <f>C$158*(0.4*D$14)*('Product half-life and C flows'!B86/100)</f>
        <v>7.5431884563193448</v>
      </c>
      <c r="N225" s="83">
        <f t="shared" si="67"/>
        <v>180.44293454579298</v>
      </c>
      <c r="O225" s="83">
        <f t="shared" si="71"/>
        <v>-5.7685506065242782</v>
      </c>
      <c r="P225" s="83">
        <f t="shared" si="71"/>
        <v>27.689042911316537</v>
      </c>
      <c r="Q225" s="83">
        <f>C$158*(0.6*C$15)*('Product half-life and C flows'!L86/100)</f>
        <v>30.828880211821549</v>
      </c>
      <c r="R225" s="83">
        <f>C$158*0.6*('Product half-life and C flows'!N86/100)</f>
        <v>37.17005217661913</v>
      </c>
      <c r="S225" s="83">
        <f>C$158*0.6*('Product half-life and C flows'!P86/100)</f>
        <v>18.566459628680878</v>
      </c>
      <c r="T225" s="83">
        <f t="shared" si="72"/>
        <v>49.321107685782579</v>
      </c>
      <c r="U225" s="3"/>
      <c r="V225" s="88"/>
      <c r="W225" s="88"/>
      <c r="X225" s="88"/>
      <c r="Y225" s="88"/>
      <c r="Z225" s="88"/>
      <c r="AA225" s="88"/>
      <c r="AB225" s="88"/>
      <c r="AC225" s="88"/>
      <c r="AE225">
        <f t="shared" si="53"/>
        <v>67</v>
      </c>
      <c r="AF225" s="3">
        <f t="shared" si="69"/>
        <v>40.104123501958071</v>
      </c>
      <c r="AG225" s="113">
        <f t="shared" si="54"/>
        <v>246.55611957065869</v>
      </c>
      <c r="AH225" s="123">
        <f t="shared" si="58"/>
        <v>8.1595011249480649</v>
      </c>
      <c r="AI225" s="123">
        <f t="shared" si="59"/>
        <v>180.44293454579298</v>
      </c>
      <c r="AJ225" s="123">
        <f t="shared" si="60"/>
        <v>-5.7685506065242782</v>
      </c>
      <c r="AK225" s="123">
        <f t="shared" si="61"/>
        <v>30.03515279115253</v>
      </c>
      <c r="AL225" s="123">
        <f t="shared" si="62"/>
        <v>32.239519371983562</v>
      </c>
      <c r="AM225" s="123">
        <f t="shared" si="63"/>
        <v>40.133489760889027</v>
      </c>
      <c r="AN225" s="123">
        <f t="shared" si="64"/>
        <v>20.046698182262244</v>
      </c>
      <c r="AO225" s="123">
        <f t="shared" si="65"/>
        <v>53.500115909240442</v>
      </c>
      <c r="AP225" s="3">
        <f t="shared" si="68"/>
        <v>297.12924404555605</v>
      </c>
    </row>
    <row r="226" spans="1:42" ht="14">
      <c r="A226">
        <f t="shared" si="70"/>
        <v>68</v>
      </c>
      <c r="B226" s="20">
        <f t="shared" si="70"/>
        <v>148</v>
      </c>
      <c r="C226" s="27">
        <f t="shared" si="66"/>
        <v>246.82520531957218</v>
      </c>
      <c r="D226" s="124">
        <f>(($C$39*$C$118*0.72)*D$40)*('Product half-life and C flows'!B127/100)</f>
        <v>0.59531879660510023</v>
      </c>
      <c r="E226" s="27"/>
      <c r="F226" s="55">
        <f t="shared" si="57"/>
        <v>0</v>
      </c>
      <c r="G226" s="55">
        <f t="shared" si="57"/>
        <v>2.3461098798359923</v>
      </c>
      <c r="H226" s="124">
        <f>(H$118)*('Product half-life and C flows'!L127/100)</f>
        <v>1.3890771920785674</v>
      </c>
      <c r="I226" s="124">
        <f>(($C$39*$C$118*0.28)*H$41)*('Product half-life and C flows'!N127/100)</f>
        <v>2.974229349295658</v>
      </c>
      <c r="J226" s="124">
        <f>(($C$39*$C$118*0.28)*H$41)*(+'Product half-life and C flows'!P127/100)</f>
        <v>1.4856290456022265</v>
      </c>
      <c r="K226" s="55">
        <f t="shared" si="49"/>
        <v>4.1790082234578607</v>
      </c>
      <c r="L226" s="27"/>
      <c r="M226" s="83">
        <f>C$158*(0.4*D$14)*('Product half-life and C flows'!B87/100)</f>
        <v>7.2862397658853801</v>
      </c>
      <c r="N226" s="83">
        <f t="shared" si="67"/>
        <v>181.40457574223169</v>
      </c>
      <c r="O226" s="83">
        <f t="shared" si="71"/>
        <v>-5.7685506065242782</v>
      </c>
      <c r="P226" s="83">
        <f t="shared" si="71"/>
        <v>27.689042911316537</v>
      </c>
      <c r="Q226" s="83">
        <f>C$158*(0.6*C$15)*('Product half-life and C flows'!L87/100)</f>
        <v>30.357653161029035</v>
      </c>
      <c r="R226" s="83">
        <f>C$158*0.6*('Product half-life and C flows'!N87/100)</f>
        <v>37.484517695181331</v>
      </c>
      <c r="S226" s="83">
        <f>C$158*0.6*('Product half-life and C flows'!P87/100)</f>
        <v>18.723535312278383</v>
      </c>
      <c r="T226" s="83">
        <f t="shared" si="72"/>
        <v>49.321107685782579</v>
      </c>
      <c r="U226" s="3"/>
      <c r="V226" s="88"/>
      <c r="W226" s="88"/>
      <c r="X226" s="88"/>
      <c r="Y226" s="88"/>
      <c r="Z226" s="88"/>
      <c r="AA226" s="88"/>
      <c r="AB226" s="88"/>
      <c r="AC226" s="88"/>
      <c r="AE226">
        <f t="shared" si="53"/>
        <v>68</v>
      </c>
      <c r="AF226" s="3">
        <f t="shared" si="69"/>
        <v>40.112022782208854</v>
      </c>
      <c r="AG226" s="113">
        <f t="shared" si="54"/>
        <v>246.82520531957218</v>
      </c>
      <c r="AH226" s="123">
        <f t="shared" si="58"/>
        <v>7.88155856249048</v>
      </c>
      <c r="AI226" s="123">
        <f t="shared" si="59"/>
        <v>181.40457574223169</v>
      </c>
      <c r="AJ226" s="123">
        <f t="shared" si="60"/>
        <v>-5.7685506065242782</v>
      </c>
      <c r="AK226" s="123">
        <f t="shared" si="61"/>
        <v>30.03515279115253</v>
      </c>
      <c r="AL226" s="123">
        <f t="shared" si="62"/>
        <v>31.746730353107601</v>
      </c>
      <c r="AM226" s="123">
        <f t="shared" si="63"/>
        <v>40.458747044476986</v>
      </c>
      <c r="AN226" s="123">
        <f t="shared" si="64"/>
        <v>20.20916435788061</v>
      </c>
      <c r="AO226" s="123">
        <f t="shared" si="65"/>
        <v>53.500115909240442</v>
      </c>
      <c r="AP226" s="3">
        <f t="shared" si="68"/>
        <v>298.08581968232511</v>
      </c>
    </row>
    <row r="227" spans="1:42" ht="14">
      <c r="A227">
        <f t="shared" si="70"/>
        <v>69</v>
      </c>
      <c r="B227" s="20">
        <f t="shared" si="70"/>
        <v>149</v>
      </c>
      <c r="C227" s="27">
        <f t="shared" si="66"/>
        <v>247.08652550285245</v>
      </c>
      <c r="D227" s="124">
        <f>(($C$39*$C$118*0.72)*D$40)*('Product half-life and C flows'!B128/100)</f>
        <v>0.57504005293268734</v>
      </c>
      <c r="E227" s="27"/>
      <c r="F227" s="55">
        <f t="shared" si="57"/>
        <v>0</v>
      </c>
      <c r="G227" s="55">
        <f t="shared" si="57"/>
        <v>2.3461098798359923</v>
      </c>
      <c r="H227" s="124">
        <f>(H$118)*('Product half-life and C flows'!L128/100)</f>
        <v>1.3678448040045004</v>
      </c>
      <c r="I227" s="124">
        <f>(($C$39*$C$118*0.28)*H$41)*('Product half-life and C flows'!N128/100)</f>
        <v>2.9848561595267289</v>
      </c>
      <c r="J227" s="124">
        <f>(($C$39*$C$118*0.28)*H$41)*(+'Product half-life and C flows'!P128/100)</f>
        <v>1.4909371426207432</v>
      </c>
      <c r="K227" s="55">
        <f t="shared" si="49"/>
        <v>4.1790082234578607</v>
      </c>
      <c r="L227" s="27"/>
      <c r="M227" s="83">
        <f>C$158*(0.4*D$14)*('Product half-life and C flows'!B88/100)</f>
        <v>7.0380436911255515</v>
      </c>
      <c r="N227" s="83">
        <f t="shared" si="67"/>
        <v>182.3224821588415</v>
      </c>
      <c r="O227" s="83">
        <f t="shared" si="71"/>
        <v>-5.7685506065242782</v>
      </c>
      <c r="P227" s="83">
        <f t="shared" si="71"/>
        <v>27.689042911316537</v>
      </c>
      <c r="Q227" s="83">
        <f>C$158*(0.6*C$15)*('Product half-life and C flows'!L88/100)</f>
        <v>29.893628932131847</v>
      </c>
      <c r="R227" s="83">
        <f>C$158*0.6*('Product half-life and C flows'!N88/100)</f>
        <v>37.794176530598719</v>
      </c>
      <c r="S227" s="83">
        <f>C$158*0.6*('Product half-life and C flows'!P88/100)</f>
        <v>18.878210055244111</v>
      </c>
      <c r="T227" s="83">
        <f t="shared" si="72"/>
        <v>49.321107685782579</v>
      </c>
      <c r="U227" s="3"/>
      <c r="V227" s="88"/>
      <c r="W227" s="88"/>
      <c r="X227" s="88"/>
      <c r="Y227" s="88"/>
      <c r="Z227" s="88"/>
      <c r="AA227" s="88"/>
      <c r="AB227" s="88"/>
      <c r="AC227" s="88"/>
      <c r="AE227">
        <f t="shared" si="53"/>
        <v>69</v>
      </c>
      <c r="AF227" s="3">
        <f t="shared" si="69"/>
        <v>40.119100107873166</v>
      </c>
      <c r="AG227" s="113">
        <f t="shared" si="54"/>
        <v>247.08652550285245</v>
      </c>
      <c r="AH227" s="123">
        <f t="shared" si="58"/>
        <v>7.6130837440582386</v>
      </c>
      <c r="AI227" s="123">
        <f t="shared" si="59"/>
        <v>182.3224821588415</v>
      </c>
      <c r="AJ227" s="123">
        <f t="shared" si="60"/>
        <v>-5.7685506065242782</v>
      </c>
      <c r="AK227" s="123">
        <f t="shared" si="61"/>
        <v>30.03515279115253</v>
      </c>
      <c r="AL227" s="123">
        <f t="shared" si="62"/>
        <v>31.261473736136349</v>
      </c>
      <c r="AM227" s="123">
        <f t="shared" si="63"/>
        <v>40.779032690125447</v>
      </c>
      <c r="AN227" s="123">
        <f t="shared" si="64"/>
        <v>20.369147197864855</v>
      </c>
      <c r="AO227" s="123">
        <f t="shared" si="65"/>
        <v>53.500115909240442</v>
      </c>
      <c r="AP227" s="3">
        <f t="shared" si="68"/>
        <v>298.99873796759636</v>
      </c>
    </row>
    <row r="228" spans="1:42" ht="14">
      <c r="A228">
        <f t="shared" si="70"/>
        <v>70</v>
      </c>
      <c r="B228" s="20">
        <f t="shared" si="70"/>
        <v>150</v>
      </c>
      <c r="C228" s="27">
        <f t="shared" si="66"/>
        <v>247.34029879280953</v>
      </c>
      <c r="D228" s="124">
        <f>(($C$39*$C$118*0.72)*D$40)*('Product half-life and C flows'!B129/100)</f>
        <v>0.55545207771454885</v>
      </c>
      <c r="E228" s="27"/>
      <c r="F228" s="55">
        <f t="shared" si="57"/>
        <v>0</v>
      </c>
      <c r="G228" s="55">
        <f t="shared" si="57"/>
        <v>2.3461098798359923</v>
      </c>
      <c r="H228" s="124">
        <f>(H$118)*('Product half-life and C flows'!L129/100)</f>
        <v>1.3469369582279365</v>
      </c>
      <c r="I228" s="124">
        <f>(($C$39*$C$118*0.28)*H$41)*('Product half-life and C flows'!N129/100)</f>
        <v>2.9953205363378994</v>
      </c>
      <c r="J228" s="124">
        <f>(($C$39*$C$118*0.28)*H$41)*(+'Product half-life and C flows'!P129/100)</f>
        <v>1.4961641040648843</v>
      </c>
      <c r="K228" s="55">
        <f t="shared" si="49"/>
        <v>4.1790082234578607</v>
      </c>
      <c r="L228" s="27"/>
      <c r="M228" s="83">
        <f>C$158*(0.4*D$14)*('Product half-life and C flows'!B89/100)</f>
        <v>6.7983020858184835</v>
      </c>
      <c r="N228" s="83">
        <f t="shared" si="67"/>
        <v>183.19849040137498</v>
      </c>
      <c r="O228" s="83">
        <f t="shared" si="71"/>
        <v>-5.7685506065242782</v>
      </c>
      <c r="P228" s="83">
        <f t="shared" si="71"/>
        <v>27.689042911316537</v>
      </c>
      <c r="Q228" s="83">
        <f>C$158*(0.6*C$15)*('Product half-life and C flows'!L89/100)</f>
        <v>29.43669742821778</v>
      </c>
      <c r="R228" s="83">
        <f>C$158*0.6*('Product half-life and C flows'!N89/100)</f>
        <v>38.099102154210705</v>
      </c>
      <c r="S228" s="83">
        <f>C$158*0.6*('Product half-life and C flows'!P89/100)</f>
        <v>19.030520556548797</v>
      </c>
      <c r="T228" s="83">
        <f t="shared" si="72"/>
        <v>49.321107685782579</v>
      </c>
      <c r="U228" s="3"/>
      <c r="V228" s="88"/>
      <c r="W228" s="88"/>
      <c r="X228" s="88"/>
      <c r="Y228" s="88"/>
      <c r="Z228" s="88"/>
      <c r="AA228" s="88"/>
      <c r="AB228" s="88"/>
      <c r="AC228" s="88"/>
      <c r="AE228">
        <f t="shared" si="53"/>
        <v>70</v>
      </c>
      <c r="AF228" s="3">
        <f t="shared" si="69"/>
        <v>40.125440924667217</v>
      </c>
      <c r="AG228" s="113">
        <f t="shared" si="54"/>
        <v>247.34029879280953</v>
      </c>
      <c r="AH228" s="123">
        <f t="shared" si="58"/>
        <v>7.3537541635330328</v>
      </c>
      <c r="AI228" s="123">
        <f t="shared" si="59"/>
        <v>183.19849040137498</v>
      </c>
      <c r="AJ228" s="123">
        <f t="shared" si="60"/>
        <v>-5.7685506065242782</v>
      </c>
      <c r="AK228" s="123">
        <f t="shared" si="61"/>
        <v>30.03515279115253</v>
      </c>
      <c r="AL228" s="123">
        <f t="shared" si="62"/>
        <v>30.783634386445716</v>
      </c>
      <c r="AM228" s="123">
        <f t="shared" si="63"/>
        <v>41.094422690548605</v>
      </c>
      <c r="AN228" s="123">
        <f t="shared" si="64"/>
        <v>20.526684660613682</v>
      </c>
      <c r="AO228" s="123">
        <f t="shared" si="65"/>
        <v>53.500115909240442</v>
      </c>
      <c r="AP228" s="3">
        <f t="shared" si="68"/>
        <v>299.86983432361126</v>
      </c>
    </row>
    <row r="229" spans="1:42" ht="14">
      <c r="A229">
        <f t="shared" si="70"/>
        <v>71</v>
      </c>
      <c r="B229" s="20">
        <f t="shared" si="70"/>
        <v>151</v>
      </c>
      <c r="C229" s="27">
        <f t="shared" si="66"/>
        <v>247.58673802462928</v>
      </c>
      <c r="D229" s="124">
        <f>(($C$39*$C$118*0.72)*D$40)*('Product half-life and C flows'!B130/100)</f>
        <v>0.53653134084126963</v>
      </c>
      <c r="E229" s="27"/>
      <c r="F229" s="55">
        <f t="shared" si="57"/>
        <v>0</v>
      </c>
      <c r="G229" s="55">
        <f t="shared" si="57"/>
        <v>2.3461098798359923</v>
      </c>
      <c r="H229" s="124">
        <f>(H$118)*('Product half-life and C flows'!L130/100)</f>
        <v>1.3263486940396769</v>
      </c>
      <c r="I229" s="124">
        <f>(($C$39*$C$118*0.28)*H$41)*('Product half-life and C flows'!N130/100)</f>
        <v>3.0056249625641231</v>
      </c>
      <c r="J229" s="124">
        <f>(($C$39*$C$118*0.28)*H$41)*(+'Product half-life and C flows'!P130/100)</f>
        <v>1.5013111701119493</v>
      </c>
      <c r="K229" s="55">
        <f t="shared" si="49"/>
        <v>4.1790082234578607</v>
      </c>
      <c r="L229" s="27"/>
      <c r="M229" s="83">
        <f>C$158*(0.4*D$14)*('Product half-life and C flows'!B90/100)</f>
        <v>6.5667269596976263</v>
      </c>
      <c r="N229" s="83">
        <f t="shared" si="67"/>
        <v>184.03437503381699</v>
      </c>
      <c r="O229" s="83">
        <f t="shared" si="71"/>
        <v>-5.7685506065242782</v>
      </c>
      <c r="P229" s="83">
        <f t="shared" si="71"/>
        <v>27.689042911316537</v>
      </c>
      <c r="Q229" s="83">
        <f>C$158*(0.6*C$15)*('Product half-life and C flows'!L90/100)</f>
        <v>28.986750235233089</v>
      </c>
      <c r="R229" s="83">
        <f>C$158*0.6*('Product half-life and C flows'!N90/100)</f>
        <v>38.399366914329157</v>
      </c>
      <c r="S229" s="83">
        <f>C$158*0.6*('Product half-life and C flows'!P90/100)</f>
        <v>19.180502954210365</v>
      </c>
      <c r="T229" s="83">
        <f t="shared" si="72"/>
        <v>49.321107685782579</v>
      </c>
      <c r="U229" s="3"/>
      <c r="V229" s="88"/>
      <c r="W229" s="88"/>
      <c r="X229" s="88"/>
      <c r="Y229" s="88"/>
      <c r="Z229" s="88"/>
      <c r="AA229" s="88"/>
      <c r="AB229" s="88"/>
      <c r="AC229" s="88"/>
      <c r="AE229">
        <f t="shared" si="53"/>
        <v>71</v>
      </c>
      <c r="AF229" s="3">
        <f t="shared" si="69"/>
        <v>40.131121812109342</v>
      </c>
      <c r="AG229" s="113">
        <f t="shared" si="54"/>
        <v>247.58673802462928</v>
      </c>
      <c r="AH229" s="123">
        <f t="shared" si="58"/>
        <v>7.1032583005388963</v>
      </c>
      <c r="AI229" s="123">
        <f t="shared" si="59"/>
        <v>184.03437503381699</v>
      </c>
      <c r="AJ229" s="123">
        <f t="shared" si="60"/>
        <v>-5.7685506065242782</v>
      </c>
      <c r="AK229" s="123">
        <f t="shared" si="61"/>
        <v>30.03515279115253</v>
      </c>
      <c r="AL229" s="123">
        <f t="shared" si="62"/>
        <v>30.313098929272766</v>
      </c>
      <c r="AM229" s="123">
        <f t="shared" si="63"/>
        <v>41.404991876893277</v>
      </c>
      <c r="AN229" s="123">
        <f t="shared" si="64"/>
        <v>20.681814124322315</v>
      </c>
      <c r="AO229" s="123">
        <f t="shared" si="65"/>
        <v>53.500115909240442</v>
      </c>
      <c r="AP229" s="3">
        <f t="shared" si="68"/>
        <v>300.7008821489336</v>
      </c>
    </row>
    <row r="230" spans="1:42" ht="14">
      <c r="A230">
        <f t="shared" si="70"/>
        <v>72</v>
      </c>
      <c r="B230" s="20">
        <f t="shared" si="70"/>
        <v>152</v>
      </c>
      <c r="C230" s="27">
        <f t="shared" si="66"/>
        <v>247.82605033291441</v>
      </c>
      <c r="D230" s="124">
        <f>(($C$39*$C$118*0.72)*D$40)*('Product half-life and C flows'!B131/100)</f>
        <v>0.51825511372534105</v>
      </c>
      <c r="E230" s="27"/>
      <c r="F230" s="55">
        <f t="shared" si="57"/>
        <v>0</v>
      </c>
      <c r="G230" s="55">
        <f t="shared" si="57"/>
        <v>2.3461098798359923</v>
      </c>
      <c r="H230" s="124">
        <f>(H$118)*('Product half-life and C flows'!L131/100)</f>
        <v>1.3060751265561865</v>
      </c>
      <c r="I230" s="124">
        <f>(($C$39*$C$118*0.28)*H$41)*('Product half-life and C flows'!N131/100)</f>
        <v>3.0157718830896103</v>
      </c>
      <c r="J230" s="124">
        <f>(($C$39*$C$118*0.28)*H$41)*(+'Product half-life and C flows'!P131/100)</f>
        <v>1.5063795619828217</v>
      </c>
      <c r="K230" s="55">
        <f t="shared" si="49"/>
        <v>4.1790082234578607</v>
      </c>
      <c r="L230" s="27"/>
      <c r="M230" s="83">
        <f>C$158*(0.4*D$14)*('Product half-life and C flows'!B91/100)</f>
        <v>6.3430401325021375</v>
      </c>
      <c r="N230" s="83">
        <f t="shared" si="67"/>
        <v>184.83184907796112</v>
      </c>
      <c r="O230" s="83">
        <f t="shared" si="71"/>
        <v>-5.7685506065242782</v>
      </c>
      <c r="P230" s="83">
        <f t="shared" si="71"/>
        <v>27.689042911316537</v>
      </c>
      <c r="Q230" s="83">
        <f>C$158*(0.6*C$15)*('Product half-life and C flows'!L91/100)</f>
        <v>28.543680596259616</v>
      </c>
      <c r="R230" s="83">
        <f>C$158*0.6*('Product half-life and C flows'!N91/100)</f>
        <v>38.695042053404123</v>
      </c>
      <c r="S230" s="83">
        <f>C$158*0.6*('Product half-life and C flows'!P91/100)</f>
        <v>19.32819283386819</v>
      </c>
      <c r="T230" s="83">
        <f t="shared" si="72"/>
        <v>49.321107685782579</v>
      </c>
      <c r="U230" s="3"/>
      <c r="V230" s="88"/>
      <c r="W230" s="88"/>
      <c r="X230" s="88"/>
      <c r="Y230" s="88"/>
      <c r="Z230" s="88"/>
      <c r="AA230" s="88"/>
      <c r="AB230" s="88"/>
      <c r="AC230" s="88"/>
      <c r="AE230">
        <f t="shared" si="53"/>
        <v>72</v>
      </c>
      <c r="AF230" s="3">
        <f t="shared" si="69"/>
        <v>40.136211400299182</v>
      </c>
      <c r="AG230" s="113">
        <f t="shared" si="54"/>
        <v>247.82605033291441</v>
      </c>
      <c r="AH230" s="123">
        <f t="shared" si="58"/>
        <v>6.8612952462274786</v>
      </c>
      <c r="AI230" s="123">
        <f t="shared" si="59"/>
        <v>184.83184907796112</v>
      </c>
      <c r="AJ230" s="123">
        <f t="shared" si="60"/>
        <v>-5.7685506065242782</v>
      </c>
      <c r="AK230" s="123">
        <f t="shared" si="61"/>
        <v>30.03515279115253</v>
      </c>
      <c r="AL230" s="123">
        <f t="shared" si="62"/>
        <v>29.849755722815804</v>
      </c>
      <c r="AM230" s="123">
        <f t="shared" si="63"/>
        <v>41.710813936493736</v>
      </c>
      <c r="AN230" s="123">
        <f t="shared" si="64"/>
        <v>20.834572395851012</v>
      </c>
      <c r="AO230" s="123">
        <f t="shared" si="65"/>
        <v>53.500115909240442</v>
      </c>
      <c r="AP230" s="3">
        <f t="shared" si="68"/>
        <v>301.49359331774991</v>
      </c>
    </row>
    <row r="231" spans="1:42" ht="14">
      <c r="A231">
        <f t="shared" si="70"/>
        <v>73</v>
      </c>
      <c r="B231" s="20">
        <f t="shared" si="70"/>
        <v>153</v>
      </c>
      <c r="C231" s="27">
        <f t="shared" si="66"/>
        <v>248.05843728624416</v>
      </c>
      <c r="D231" s="124">
        <f>(($C$39*$C$118*0.72)*D$40)*('Product half-life and C flows'!B132/100)</f>
        <v>0.50060144199838397</v>
      </c>
      <c r="E231" s="27"/>
      <c r="F231" s="55">
        <f t="shared" si="57"/>
        <v>0</v>
      </c>
      <c r="G231" s="55">
        <f t="shared" si="57"/>
        <v>2.3461098798359923</v>
      </c>
      <c r="H231" s="124">
        <f>(H$118)*('Product half-life and C flows'!L132/100)</f>
        <v>1.2861114455605809</v>
      </c>
      <c r="I231" s="124">
        <f>(($C$39*$C$118*0.28)*H$41)*('Product half-life and C flows'!N132/100)</f>
        <v>3.0257637054279107</v>
      </c>
      <c r="J231" s="124">
        <f>(($C$39*$C$118*0.28)*H$41)*(+'Product half-life and C flows'!P132/100)</f>
        <v>1.5113704822317231</v>
      </c>
      <c r="K231" s="55">
        <f t="shared" si="49"/>
        <v>4.1790082234578607</v>
      </c>
      <c r="L231" s="27"/>
      <c r="M231" s="83">
        <f>C$158*(0.4*D$14)*('Product half-life and C flows'!B92/100)</f>
        <v>6.1269728998120803</v>
      </c>
      <c r="N231" s="83">
        <f t="shared" si="67"/>
        <v>185.59256471598081</v>
      </c>
      <c r="O231" s="83">
        <f t="shared" si="71"/>
        <v>-5.7685506065242782</v>
      </c>
      <c r="P231" s="83">
        <f t="shared" si="71"/>
        <v>27.689042911316537</v>
      </c>
      <c r="Q231" s="83">
        <f>C$158*(0.6*C$15)*('Product half-life and C flows'!L92/100)</f>
        <v>28.107383386185102</v>
      </c>
      <c r="R231" s="83">
        <f>C$158*0.6*('Product half-life and C flows'!N92/100)</f>
        <v>38.98619772492718</v>
      </c>
      <c r="S231" s="83">
        <f>C$158*0.6*('Product half-life and C flows'!P92/100)</f>
        <v>19.473625237226361</v>
      </c>
      <c r="T231" s="83">
        <f t="shared" si="72"/>
        <v>49.321107685782579</v>
      </c>
      <c r="U231" s="3"/>
      <c r="V231" s="88"/>
      <c r="W231" s="88"/>
      <c r="X231" s="88"/>
      <c r="Y231" s="88"/>
      <c r="Z231" s="88"/>
      <c r="AA231" s="88"/>
      <c r="AB231" s="88"/>
      <c r="AC231" s="88"/>
      <c r="AE231">
        <f t="shared" si="53"/>
        <v>73</v>
      </c>
      <c r="AF231" s="3">
        <f t="shared" si="69"/>
        <v>40.140771192536882</v>
      </c>
      <c r="AG231" s="113">
        <f t="shared" si="54"/>
        <v>248.05843728624416</v>
      </c>
      <c r="AH231" s="123">
        <f t="shared" si="58"/>
        <v>6.6275743418104645</v>
      </c>
      <c r="AI231" s="123">
        <f t="shared" si="59"/>
        <v>185.59256471598081</v>
      </c>
      <c r="AJ231" s="123">
        <f t="shared" si="60"/>
        <v>-5.7685506065242782</v>
      </c>
      <c r="AK231" s="123">
        <f t="shared" si="61"/>
        <v>30.03515279115253</v>
      </c>
      <c r="AL231" s="123">
        <f t="shared" si="62"/>
        <v>29.393494831745684</v>
      </c>
      <c r="AM231" s="123">
        <f t="shared" si="63"/>
        <v>42.011961430355093</v>
      </c>
      <c r="AN231" s="123">
        <f t="shared" si="64"/>
        <v>20.984995719458084</v>
      </c>
      <c r="AO231" s="123">
        <f t="shared" si="65"/>
        <v>53.500115909240442</v>
      </c>
      <c r="AP231" s="3">
        <f t="shared" si="68"/>
        <v>302.24961888216791</v>
      </c>
    </row>
    <row r="232" spans="1:42" ht="14">
      <c r="A232">
        <f t="shared" si="70"/>
        <v>74</v>
      </c>
      <c r="B232" s="20">
        <f t="shared" si="70"/>
        <v>154</v>
      </c>
      <c r="C232" s="27">
        <f t="shared" si="66"/>
        <v>248.28409501969756</v>
      </c>
      <c r="D232" s="124">
        <f>(($C$39*$C$118*0.72)*D$40)*('Product half-life and C flows'!B133/100)</f>
        <v>0.48354911913840309</v>
      </c>
      <c r="E232" s="27"/>
      <c r="F232" s="55">
        <f t="shared" ref="F232:G238" si="73">F231</f>
        <v>0</v>
      </c>
      <c r="G232" s="55">
        <f t="shared" si="73"/>
        <v>2.3461098798359923</v>
      </c>
      <c r="H232" s="124">
        <f>(H$118)*('Product half-life and C flows'!L133/100)</f>
        <v>1.2664529143613317</v>
      </c>
      <c r="I232" s="124">
        <f>(($C$39*$C$118*0.28)*H$41)*('Product half-life and C flows'!N133/100)</f>
        <v>3.0356028002931352</v>
      </c>
      <c r="J232" s="124">
        <f>(($C$39*$C$118*0.28)*H$41)*(+'Product half-life and C flows'!P133/100)</f>
        <v>1.5162851150315355</v>
      </c>
      <c r="K232" s="55">
        <f t="shared" si="49"/>
        <v>4.1790082234578607</v>
      </c>
      <c r="L232" s="27"/>
      <c r="M232" s="83">
        <f>C$158*(0.4*D$14)*('Product half-life and C flows'!B93/100)</f>
        <v>5.9182657102664971</v>
      </c>
      <c r="N232" s="83">
        <f t="shared" si="67"/>
        <v>186.31811416627642</v>
      </c>
      <c r="O232" s="83">
        <f t="shared" si="71"/>
        <v>-5.7685506065242782</v>
      </c>
      <c r="P232" s="83">
        <f t="shared" si="71"/>
        <v>27.689042911316537</v>
      </c>
      <c r="Q232" s="83">
        <f>C$158*(0.6*C$15)*('Product half-life and C flows'!L93/100)</f>
        <v>27.677755086760602</v>
      </c>
      <c r="R232" s="83">
        <f>C$158*0.6*('Product half-life and C flows'!N93/100)</f>
        <v>39.272903010076462</v>
      </c>
      <c r="S232" s="83">
        <f>C$158*0.6*('Product half-life and C flows'!P93/100)</f>
        <v>19.616834670367858</v>
      </c>
      <c r="T232" s="83">
        <f t="shared" si="72"/>
        <v>49.321107685782579</v>
      </c>
      <c r="U232" s="3"/>
      <c r="V232" s="88"/>
      <c r="W232" s="88"/>
      <c r="X232" s="88"/>
      <c r="Y232" s="88"/>
      <c r="Z232" s="88"/>
      <c r="AA232" s="88"/>
      <c r="AB232" s="88"/>
      <c r="AC232" s="88"/>
      <c r="AE232">
        <f t="shared" si="53"/>
        <v>74</v>
      </c>
      <c r="AF232" s="3">
        <f t="shared" si="69"/>
        <v>40.144856303326911</v>
      </c>
      <c r="AG232" s="113">
        <f t="shared" si="54"/>
        <v>248.28409501969756</v>
      </c>
      <c r="AH232" s="123">
        <f t="shared" si="58"/>
        <v>6.4018148294049002</v>
      </c>
      <c r="AI232" s="123">
        <f t="shared" si="59"/>
        <v>186.31811416627642</v>
      </c>
      <c r="AJ232" s="123">
        <f t="shared" si="60"/>
        <v>-5.7685506065242782</v>
      </c>
      <c r="AK232" s="123">
        <f t="shared" si="61"/>
        <v>30.03515279115253</v>
      </c>
      <c r="AL232" s="123">
        <f t="shared" si="62"/>
        <v>28.944208001121932</v>
      </c>
      <c r="AM232" s="123">
        <f t="shared" si="63"/>
        <v>42.308505810369596</v>
      </c>
      <c r="AN232" s="123">
        <f t="shared" si="64"/>
        <v>21.133119785399394</v>
      </c>
      <c r="AO232" s="123">
        <f t="shared" si="65"/>
        <v>53.500115909240442</v>
      </c>
      <c r="AP232" s="3">
        <f t="shared" si="68"/>
        <v>302.97054994779558</v>
      </c>
    </row>
    <row r="233" spans="1:42" ht="14">
      <c r="A233">
        <f t="shared" si="70"/>
        <v>75</v>
      </c>
      <c r="B233" s="20">
        <f t="shared" si="70"/>
        <v>155</v>
      </c>
      <c r="C233" s="27">
        <f t="shared" si="66"/>
        <v>248.5032143652877</v>
      </c>
      <c r="D233" s="124">
        <f>(($C$39*$C$118*0.72)*D$40)*('Product half-life and C flows'!B134/100)</f>
        <v>0.46707766099539183</v>
      </c>
      <c r="E233" s="27"/>
      <c r="F233" s="55">
        <f t="shared" si="73"/>
        <v>0</v>
      </c>
      <c r="G233" s="55">
        <f t="shared" si="73"/>
        <v>2.3461098798359923</v>
      </c>
      <c r="H233" s="124">
        <f>(H$118)*('Product half-life and C flows'!L134/100)</f>
        <v>1.2470948686684094</v>
      </c>
      <c r="I233" s="124">
        <f>(($C$39*$C$118*0.28)*H$41)*('Product half-life and C flows'!N134/100)</f>
        <v>3.0452915021624429</v>
      </c>
      <c r="J233" s="124">
        <f>(($C$39*$C$118*0.28)*H$41)*(+'Product half-life and C flows'!P134/100)</f>
        <v>1.521124626454766</v>
      </c>
      <c r="K233" s="55">
        <f t="shared" si="49"/>
        <v>4.1790082234578607</v>
      </c>
      <c r="L233" s="27"/>
      <c r="M233" s="83">
        <f>C$158*(0.4*D$14)*('Product half-life and C flows'!B94/100)</f>
        <v>5.7166678537766131</v>
      </c>
      <c r="N233" s="83">
        <f t="shared" si="67"/>
        <v>187.01003070596047</v>
      </c>
      <c r="O233" s="83">
        <f t="shared" si="71"/>
        <v>-5.7685506065242782</v>
      </c>
      <c r="P233" s="83">
        <f t="shared" si="71"/>
        <v>27.689042911316537</v>
      </c>
      <c r="Q233" s="83">
        <f>C$158*(0.6*C$15)*('Product half-life and C flows'!L94/100)</f>
        <v>27.254693762039164</v>
      </c>
      <c r="R233" s="83">
        <f>C$158*0.6*('Product half-life and C flows'!N94/100)</f>
        <v>39.555225934107234</v>
      </c>
      <c r="S233" s="83">
        <f>C$158*0.6*('Product half-life and C flows'!P94/100)</f>
        <v>19.757855111941673</v>
      </c>
      <c r="T233" s="83">
        <f t="shared" si="72"/>
        <v>49.321107685782579</v>
      </c>
      <c r="U233" s="3"/>
      <c r="V233" s="88"/>
      <c r="W233" s="88"/>
      <c r="X233" s="88"/>
      <c r="Y233" s="88"/>
      <c r="Z233" s="88"/>
      <c r="AA233" s="88"/>
      <c r="AB233" s="88"/>
      <c r="AC233" s="88"/>
      <c r="AE233">
        <f t="shared" si="53"/>
        <v>75</v>
      </c>
      <c r="AF233" s="3">
        <f t="shared" si="69"/>
        <v>40.148516120368662</v>
      </c>
      <c r="AG233" s="113">
        <f t="shared" si="54"/>
        <v>248.5032143652877</v>
      </c>
      <c r="AH233" s="123">
        <f t="shared" si="58"/>
        <v>6.1837455147720046</v>
      </c>
      <c r="AI233" s="123">
        <f t="shared" si="59"/>
        <v>187.01003070596047</v>
      </c>
      <c r="AJ233" s="123">
        <f t="shared" si="60"/>
        <v>-5.7685506065242782</v>
      </c>
      <c r="AK233" s="123">
        <f t="shared" si="61"/>
        <v>30.03515279115253</v>
      </c>
      <c r="AL233" s="123">
        <f t="shared" si="62"/>
        <v>28.501788630707573</v>
      </c>
      <c r="AM233" s="123">
        <f t="shared" si="63"/>
        <v>42.600517436269676</v>
      </c>
      <c r="AN233" s="123">
        <f t="shared" si="64"/>
        <v>21.278979738396441</v>
      </c>
      <c r="AO233" s="123">
        <f t="shared" si="65"/>
        <v>53.500115909240442</v>
      </c>
      <c r="AP233" s="3">
        <f t="shared" si="68"/>
        <v>303.65791869596245</v>
      </c>
    </row>
    <row r="234" spans="1:42" ht="14">
      <c r="A234">
        <f t="shared" si="70"/>
        <v>76</v>
      </c>
      <c r="B234" s="20">
        <f t="shared" si="70"/>
        <v>156</v>
      </c>
      <c r="C234" s="27">
        <f t="shared" si="66"/>
        <v>248.71598098026791</v>
      </c>
      <c r="D234" s="124">
        <f>(($C$39*$C$118*0.72)*D$40)*('Product half-life and C flows'!B135/100)</f>
        <v>0.45116728118469251</v>
      </c>
      <c r="E234" s="27"/>
      <c r="F234" s="55">
        <f t="shared" si="73"/>
        <v>0</v>
      </c>
      <c r="G234" s="55">
        <f t="shared" si="73"/>
        <v>2.3461098798359923</v>
      </c>
      <c r="H234" s="124">
        <f>(H$118)*('Product half-life and C flows'!L135/100)</f>
        <v>1.2280327154866093</v>
      </c>
      <c r="I234" s="124">
        <f>(($C$39*$C$118*0.28)*H$41)*('Product half-life and C flows'!N135/100)</f>
        <v>3.0548321098299338</v>
      </c>
      <c r="J234" s="124">
        <f>(($C$39*$C$118*0.28)*H$41)*(+'Product half-life and C flows'!P135/100)</f>
        <v>1.5258901647502161</v>
      </c>
      <c r="K234" s="55">
        <f t="shared" si="49"/>
        <v>4.1790082234578607</v>
      </c>
      <c r="L234" s="27"/>
      <c r="M234" s="83">
        <f>C$158*(0.4*D$14)*('Product half-life and C flows'!B95/100)</f>
        <v>5.5219371603596574</v>
      </c>
      <c r="N234" s="83">
        <f t="shared" si="67"/>
        <v>187.66978981615645</v>
      </c>
      <c r="O234" s="83">
        <f t="shared" si="71"/>
        <v>-5.7685506065242782</v>
      </c>
      <c r="P234" s="83">
        <f t="shared" si="71"/>
        <v>27.689042911316537</v>
      </c>
      <c r="Q234" s="83">
        <f>C$158*(0.6*C$15)*('Product half-life and C flows'!L95/100)</f>
        <v>26.83809903418998</v>
      </c>
      <c r="R234" s="83">
        <f>C$158*0.6*('Product half-life and C flows'!N95/100)</f>
        <v>39.83323348249192</v>
      </c>
      <c r="S234" s="83">
        <f>C$158*0.6*('Product half-life and C flows'!P95/100)</f>
        <v>19.896720021224734</v>
      </c>
      <c r="T234" s="83">
        <f t="shared" si="72"/>
        <v>49.321107685782579</v>
      </c>
      <c r="U234" s="3"/>
      <c r="V234" s="88"/>
      <c r="W234" s="88"/>
      <c r="X234" s="88"/>
      <c r="Y234" s="88"/>
      <c r="Z234" s="88"/>
      <c r="AA234" s="88"/>
      <c r="AB234" s="88"/>
      <c r="AC234" s="88"/>
      <c r="AE234">
        <f t="shared" si="53"/>
        <v>76</v>
      </c>
      <c r="AF234" s="3">
        <f t="shared" si="69"/>
        <v>40.151794898281814</v>
      </c>
      <c r="AG234" s="113">
        <f t="shared" si="54"/>
        <v>248.71598098026791</v>
      </c>
      <c r="AH234" s="123">
        <f t="shared" si="58"/>
        <v>5.9731044415443497</v>
      </c>
      <c r="AI234" s="123">
        <f t="shared" si="59"/>
        <v>187.66978981615645</v>
      </c>
      <c r="AJ234" s="123">
        <f t="shared" si="60"/>
        <v>-5.7685506065242782</v>
      </c>
      <c r="AK234" s="123">
        <f t="shared" si="61"/>
        <v>30.03515279115253</v>
      </c>
      <c r="AL234" s="123">
        <f t="shared" si="62"/>
        <v>28.06613174967659</v>
      </c>
      <c r="AM234" s="123">
        <f t="shared" si="63"/>
        <v>42.888065592321851</v>
      </c>
      <c r="AN234" s="123">
        <f t="shared" si="64"/>
        <v>21.42261018597495</v>
      </c>
      <c r="AO234" s="123">
        <f t="shared" si="65"/>
        <v>53.500115909240442</v>
      </c>
      <c r="AP234" s="3">
        <f t="shared" si="68"/>
        <v>304.31319952875816</v>
      </c>
    </row>
    <row r="235" spans="1:42" ht="14">
      <c r="A235">
        <f t="shared" si="70"/>
        <v>77</v>
      </c>
      <c r="B235" s="20">
        <f t="shared" si="70"/>
        <v>157</v>
      </c>
      <c r="C235" s="27">
        <f t="shared" si="66"/>
        <v>248.92257547327222</v>
      </c>
      <c r="D235" s="124">
        <f>(($C$39*$C$118*0.72)*D$40)*('Product half-life and C flows'!B136/100)</f>
        <v>0.43579886731854561</v>
      </c>
      <c r="E235" s="27"/>
      <c r="F235" s="55">
        <f t="shared" si="73"/>
        <v>0</v>
      </c>
      <c r="G235" s="55">
        <f t="shared" si="73"/>
        <v>2.3461098798359923</v>
      </c>
      <c r="H235" s="124">
        <f>(H$118)*('Product half-life and C flows'!L136/100)</f>
        <v>1.2092619320257953</v>
      </c>
      <c r="I235" s="124">
        <f>(($C$39*$C$118*0.28)*H$41)*('Product half-life and C flows'!N136/100)</f>
        <v>3.064226886952071</v>
      </c>
      <c r="J235" s="124">
        <f>(($C$39*$C$118*0.28)*H$41)*(+'Product half-life and C flows'!P136/100)</f>
        <v>1.5305828606154197</v>
      </c>
      <c r="K235" s="55">
        <f t="shared" si="49"/>
        <v>4.1790082234578607</v>
      </c>
      <c r="L235" s="27"/>
      <c r="M235" s="83">
        <f>C$158*(0.4*D$14)*('Product half-life and C flows'!B96/100)</f>
        <v>5.3338397092314933</v>
      </c>
      <c r="N235" s="83">
        <f t="shared" si="67"/>
        <v>188.29881042884679</v>
      </c>
      <c r="O235" s="83">
        <f t="shared" si="71"/>
        <v>-5.7685506065242782</v>
      </c>
      <c r="P235" s="83">
        <f t="shared" si="71"/>
        <v>27.689042911316537</v>
      </c>
      <c r="Q235" s="83">
        <f>C$158*(0.6*C$15)*('Product half-life and C flows'!L96/100)</f>
        <v>26.427872059682183</v>
      </c>
      <c r="R235" s="83">
        <f>C$158*0.6*('Product half-life and C flows'!N96/100)</f>
        <v>40.106991616813453</v>
      </c>
      <c r="S235" s="83">
        <f>C$158*0.6*('Product half-life and C flows'!P96/100)</f>
        <v>20.033462346060666</v>
      </c>
      <c r="T235" s="83">
        <f t="shared" si="72"/>
        <v>49.321107685782579</v>
      </c>
      <c r="U235" s="3"/>
      <c r="V235" s="88"/>
      <c r="W235" s="88"/>
      <c r="X235" s="88"/>
      <c r="Y235" s="88"/>
      <c r="Z235" s="88"/>
      <c r="AA235" s="88"/>
      <c r="AB235" s="88"/>
      <c r="AC235" s="88"/>
      <c r="AE235">
        <f t="shared" si="53"/>
        <v>77</v>
      </c>
      <c r="AF235" s="3">
        <f t="shared" si="69"/>
        <v>40.154732291040943</v>
      </c>
      <c r="AG235" s="113">
        <f t="shared" si="54"/>
        <v>248.92257547327222</v>
      </c>
      <c r="AH235" s="123">
        <f t="shared" si="58"/>
        <v>5.7696385765500393</v>
      </c>
      <c r="AI235" s="123">
        <f t="shared" si="59"/>
        <v>188.29881042884679</v>
      </c>
      <c r="AJ235" s="123">
        <f t="shared" si="60"/>
        <v>-5.7685506065242782</v>
      </c>
      <c r="AK235" s="123">
        <f t="shared" si="61"/>
        <v>30.03515279115253</v>
      </c>
      <c r="AL235" s="123">
        <f t="shared" si="62"/>
        <v>27.63713399170798</v>
      </c>
      <c r="AM235" s="123">
        <f t="shared" si="63"/>
        <v>43.171218503765523</v>
      </c>
      <c r="AN235" s="123">
        <f t="shared" si="64"/>
        <v>21.564045206676084</v>
      </c>
      <c r="AO235" s="123">
        <f t="shared" si="65"/>
        <v>53.500115909240442</v>
      </c>
      <c r="AP235" s="3">
        <f t="shared" si="68"/>
        <v>304.93781031562463</v>
      </c>
    </row>
    <row r="236" spans="1:42" ht="14">
      <c r="A236">
        <f t="shared" si="70"/>
        <v>78</v>
      </c>
      <c r="B236" s="20">
        <f t="shared" si="70"/>
        <v>158</v>
      </c>
      <c r="C236" s="27">
        <f t="shared" si="66"/>
        <v>249.12317352826426</v>
      </c>
      <c r="D236" s="124">
        <f>(($C$39*$C$118*0.72)*D$40)*('Product half-life and C flows'!B137/100)</f>
        <v>0.42095395804728125</v>
      </c>
      <c r="E236" s="27"/>
      <c r="F236" s="55">
        <f t="shared" si="73"/>
        <v>0</v>
      </c>
      <c r="G236" s="55">
        <f t="shared" si="73"/>
        <v>2.3461098798359923</v>
      </c>
      <c r="H236" s="124">
        <f>(H$118)*('Product half-life and C flows'!L137/100)</f>
        <v>1.1907780646277941</v>
      </c>
      <c r="I236" s="124">
        <f>(($C$39*$C$118*0.28)*H$41)*('Product half-life and C flows'!N137/100)</f>
        <v>3.0734780625847709</v>
      </c>
      <c r="J236" s="124">
        <f>(($C$39*$C$118*0.28)*H$41)*(+'Product half-life and C flows'!P137/100)</f>
        <v>1.5352038274649196</v>
      </c>
      <c r="K236" s="55">
        <f t="shared" si="49"/>
        <v>4.1790082234578607</v>
      </c>
      <c r="L236" s="27"/>
      <c r="M236" s="83">
        <f>C$158*(0.4*D$14)*('Product half-life and C flows'!B97/100)</f>
        <v>5.1521495478086354</v>
      </c>
      <c r="N236" s="83">
        <f t="shared" si="67"/>
        <v>188.8984562563364</v>
      </c>
      <c r="O236" s="83">
        <f t="shared" si="71"/>
        <v>-5.7685506065242782</v>
      </c>
      <c r="P236" s="83">
        <f t="shared" si="71"/>
        <v>27.689042911316537</v>
      </c>
      <c r="Q236" s="83">
        <f>C$158*(0.6*C$15)*('Product half-life and C flows'!L97/100)</f>
        <v>26.023915505832697</v>
      </c>
      <c r="R236" s="83">
        <f>C$158*0.6*('Product half-life and C flows'!N97/100)</f>
        <v>40.376565290415677</v>
      </c>
      <c r="S236" s="83">
        <f>C$158*0.6*('Product half-life and C flows'!P97/100)</f>
        <v>20.168114530677162</v>
      </c>
      <c r="T236" s="83">
        <f t="shared" si="72"/>
        <v>49.321107685782579</v>
      </c>
      <c r="U236" s="3"/>
      <c r="V236" s="88"/>
      <c r="W236" s="88"/>
      <c r="X236" s="88"/>
      <c r="Y236" s="88"/>
      <c r="Z236" s="88"/>
      <c r="AA236" s="88"/>
      <c r="AB236" s="88"/>
      <c r="AC236" s="88"/>
      <c r="AE236">
        <f t="shared" si="53"/>
        <v>78</v>
      </c>
      <c r="AF236" s="3">
        <f t="shared" si="69"/>
        <v>40.1573638293941</v>
      </c>
      <c r="AG236" s="113">
        <f t="shared" si="54"/>
        <v>249.12317352826426</v>
      </c>
      <c r="AH236" s="123">
        <f t="shared" si="58"/>
        <v>5.5731035058559169</v>
      </c>
      <c r="AI236" s="123">
        <f t="shared" si="59"/>
        <v>188.8984562563364</v>
      </c>
      <c r="AJ236" s="123">
        <f t="shared" si="60"/>
        <v>-5.7685506065242782</v>
      </c>
      <c r="AK236" s="123">
        <f t="shared" si="61"/>
        <v>30.03515279115253</v>
      </c>
      <c r="AL236" s="123">
        <f t="shared" si="62"/>
        <v>27.21469357046049</v>
      </c>
      <c r="AM236" s="123">
        <f t="shared" si="63"/>
        <v>43.450043353000446</v>
      </c>
      <c r="AN236" s="123">
        <f t="shared" si="64"/>
        <v>21.703318358142081</v>
      </c>
      <c r="AO236" s="123">
        <f t="shared" si="65"/>
        <v>53.500115909240442</v>
      </c>
      <c r="AP236" s="3">
        <f t="shared" si="68"/>
        <v>305.53311372256769</v>
      </c>
    </row>
    <row r="237" spans="1:42" ht="14">
      <c r="A237">
        <f t="shared" si="70"/>
        <v>79</v>
      </c>
      <c r="B237" s="20">
        <f t="shared" si="70"/>
        <v>159</v>
      </c>
      <c r="C237" s="27">
        <f t="shared" si="66"/>
        <v>249.31794602626988</v>
      </c>
      <c r="D237" s="124">
        <f>(($C$39*$C$118*0.72)*D$40)*('Product half-life and C flows'!B138/100)</f>
        <v>0.40661472088257439</v>
      </c>
      <c r="E237" s="27"/>
      <c r="F237" s="55">
        <f t="shared" si="73"/>
        <v>0</v>
      </c>
      <c r="G237" s="55">
        <f t="shared" si="73"/>
        <v>2.3461098798359923</v>
      </c>
      <c r="H237" s="124">
        <f>(H$118)*('Product half-life and C flows'!L138/100)</f>
        <v>1.1725767277096986</v>
      </c>
      <c r="I237" s="124">
        <f>(($C$39*$C$118*0.28)*H$41)*('Product half-life and C flows'!N138/100)</f>
        <v>3.0825878317122775</v>
      </c>
      <c r="J237" s="124">
        <f>(($C$39*$C$118*0.28)*H$41)*(+'Product half-life and C flows'!P138/100)</f>
        <v>1.5397541616944437</v>
      </c>
      <c r="K237" s="55">
        <f t="shared" si="49"/>
        <v>4.1790082234578607</v>
      </c>
      <c r="L237" s="27"/>
      <c r="M237" s="83">
        <f>C$158*(0.4*D$14)*('Product half-life and C flows'!B98/100)</f>
        <v>4.9766484202820758</v>
      </c>
      <c r="N237" s="83">
        <f t="shared" si="67"/>
        <v>189.47003718651004</v>
      </c>
      <c r="O237" s="83">
        <f t="shared" si="71"/>
        <v>-5.7685506065242782</v>
      </c>
      <c r="P237" s="83">
        <f t="shared" si="71"/>
        <v>27.689042911316537</v>
      </c>
      <c r="Q237" s="83">
        <f>C$158*(0.6*C$15)*('Product half-life and C flows'!L98/100)</f>
        <v>25.626133527712561</v>
      </c>
      <c r="R237" s="83">
        <f>C$158*0.6*('Product half-life and C flows'!N98/100)</f>
        <v>40.642018463814509</v>
      </c>
      <c r="S237" s="83">
        <f>C$158*0.6*('Product half-life and C flows'!P98/100)</f>
        <v>20.300708523383875</v>
      </c>
      <c r="T237" s="83">
        <f t="shared" si="72"/>
        <v>49.321107685782579</v>
      </c>
      <c r="U237" s="3"/>
      <c r="V237" s="88"/>
      <c r="W237" s="88"/>
      <c r="X237" s="88"/>
      <c r="Y237" s="88"/>
      <c r="Z237" s="88"/>
      <c r="AA237" s="88"/>
      <c r="AB237" s="88"/>
      <c r="AC237" s="88"/>
      <c r="AE237">
        <f t="shared" si="53"/>
        <v>79</v>
      </c>
      <c r="AF237" s="3">
        <f t="shared" si="69"/>
        <v>40.159721348908349</v>
      </c>
      <c r="AG237" s="113">
        <f t="shared" si="54"/>
        <v>249.31794602626988</v>
      </c>
      <c r="AH237" s="123">
        <f t="shared" si="58"/>
        <v>5.3832631411646501</v>
      </c>
      <c r="AI237" s="123">
        <f t="shared" si="59"/>
        <v>189.47003718651004</v>
      </c>
      <c r="AJ237" s="123">
        <f t="shared" si="60"/>
        <v>-5.7685506065242782</v>
      </c>
      <c r="AK237" s="123">
        <f t="shared" si="61"/>
        <v>30.03515279115253</v>
      </c>
      <c r="AL237" s="123">
        <f t="shared" si="62"/>
        <v>26.798710255422261</v>
      </c>
      <c r="AM237" s="123">
        <f t="shared" si="63"/>
        <v>43.724606295526783</v>
      </c>
      <c r="AN237" s="123">
        <f t="shared" si="64"/>
        <v>21.840462685078318</v>
      </c>
      <c r="AO237" s="123">
        <f t="shared" si="65"/>
        <v>53.500115909240442</v>
      </c>
      <c r="AP237" s="3">
        <f t="shared" si="68"/>
        <v>306.10041860716564</v>
      </c>
    </row>
    <row r="238" spans="1:42" ht="14">
      <c r="A238">
        <f t="shared" si="70"/>
        <v>80</v>
      </c>
      <c r="B238" s="20">
        <f t="shared" si="70"/>
        <v>160</v>
      </c>
      <c r="C238" s="27">
        <f t="shared" si="66"/>
        <v>249.50705916487851</v>
      </c>
      <c r="D238" s="124">
        <f>(($C$39*$C$118*0.72)*D$40)*('Product half-life and C flows'!B139/100)</f>
        <v>0.39276393077611471</v>
      </c>
      <c r="E238" s="27"/>
      <c r="F238" s="55">
        <f t="shared" si="73"/>
        <v>0</v>
      </c>
      <c r="G238" s="55">
        <f t="shared" si="73"/>
        <v>2.3461098798359923</v>
      </c>
      <c r="H238" s="124">
        <f>(H$118)*('Product half-life and C flows'!L139/100)</f>
        <v>1.1546536027233198</v>
      </c>
      <c r="I238" s="124">
        <f>(($C$39*$C$118*0.28)*H$41)*('Product half-life and C flows'!N139/100)</f>
        <v>3.0915583557679605</v>
      </c>
      <c r="J238" s="124">
        <f>(($C$39*$C$118*0.28)*H$41)*(+'Product half-life and C flows'!P139/100)</f>
        <v>1.5442349429410382</v>
      </c>
      <c r="K238" s="55">
        <f t="shared" si="49"/>
        <v>4.1790082234578607</v>
      </c>
      <c r="L238" s="27"/>
      <c r="M238" s="83">
        <f>C$158*(0.4*D$14)*('Product half-life and C flows'!B99/100)</f>
        <v>4.8071255054368995</v>
      </c>
      <c r="N238" s="83">
        <f t="shared" si="67"/>
        <v>190.01481072898468</v>
      </c>
      <c r="O238" s="83">
        <f t="shared" si="71"/>
        <v>-5.7685506065242782</v>
      </c>
      <c r="P238" s="83">
        <f t="shared" si="71"/>
        <v>27.689042911316537</v>
      </c>
      <c r="Q238" s="83">
        <f>C$158*(0.6*C$15)*('Product half-life and C flows'!L99/100)</f>
        <v>25.234431745406216</v>
      </c>
      <c r="R238" s="83">
        <f>C$158*0.6*('Product half-life and C flows'!N99/100)</f>
        <v>40.903414119873617</v>
      </c>
      <c r="S238" s="83">
        <f>C$158*0.6*('Product half-life and C flows'!P99/100)</f>
        <v>20.431275784152653</v>
      </c>
      <c r="T238" s="83">
        <f t="shared" si="72"/>
        <v>49.321107685782579</v>
      </c>
      <c r="U238" s="3"/>
      <c r="V238" s="89"/>
      <c r="W238" s="89"/>
      <c r="X238" s="89"/>
      <c r="Y238" s="89"/>
      <c r="Z238" s="89"/>
      <c r="AA238" s="89"/>
      <c r="AB238" s="88"/>
      <c r="AC238" s="89"/>
      <c r="AE238">
        <f t="shared" si="53"/>
        <v>80</v>
      </c>
      <c r="AF238" s="3">
        <f t="shared" si="69"/>
        <v>40.161833373714622</v>
      </c>
      <c r="AG238" s="113">
        <f t="shared" si="54"/>
        <v>249.50705916487851</v>
      </c>
      <c r="AH238" s="123">
        <f t="shared" si="58"/>
        <v>5.1998894362130139</v>
      </c>
      <c r="AI238" s="123">
        <f t="shared" si="59"/>
        <v>190.01481072898468</v>
      </c>
      <c r="AJ238" s="123">
        <f t="shared" si="60"/>
        <v>-5.7685506065242782</v>
      </c>
      <c r="AK238" s="123">
        <f t="shared" si="61"/>
        <v>30.03515279115253</v>
      </c>
      <c r="AL238" s="123">
        <f t="shared" si="62"/>
        <v>26.389085348129534</v>
      </c>
      <c r="AM238" s="123">
        <f t="shared" si="63"/>
        <v>43.994972475641575</v>
      </c>
      <c r="AN238" s="123">
        <f t="shared" si="64"/>
        <v>21.975510727093692</v>
      </c>
      <c r="AO238" s="123">
        <f t="shared" si="65"/>
        <v>53.500115909240442</v>
      </c>
      <c r="AP238" s="3">
        <f t="shared" si="68"/>
        <v>306.64098146447776</v>
      </c>
    </row>
    <row r="239" spans="1:42" ht="14">
      <c r="A239">
        <f>A238+1</f>
        <v>81</v>
      </c>
      <c r="B239" s="20">
        <f>B238+1</f>
        <v>161</v>
      </c>
      <c r="C239" s="27">
        <f t="shared" si="66"/>
        <v>249.69067457549997</v>
      </c>
      <c r="D239" s="27"/>
      <c r="E239" s="27"/>
      <c r="F239" s="27"/>
      <c r="G239" s="27"/>
      <c r="H239" s="27"/>
      <c r="I239" s="125"/>
      <c r="J239" s="27"/>
      <c r="K239" s="27"/>
      <c r="L239" s="27"/>
      <c r="M239" s="83">
        <f>C$158*(0.4*D$14)*('Product half-life and C flows'!B100/100)</f>
        <v>4.6433771634027119</v>
      </c>
      <c r="N239" s="85"/>
      <c r="O239" s="85">
        <f>O238</f>
        <v>-5.7685506065242782</v>
      </c>
      <c r="P239" s="85">
        <f>P238</f>
        <v>27.689042911316537</v>
      </c>
      <c r="Q239" s="83">
        <f>C$158*(0.6*C$15)*('Product half-life and C flows'!L100/100)</f>
        <v>24.848717221618454</v>
      </c>
      <c r="R239" s="85">
        <f>C$158*0.6*('Product half-life and C flows'!N100/100)</f>
        <v>41.160814278747978</v>
      </c>
      <c r="S239" s="85">
        <f>C$158*0.6*('Product half-life and C flows'!P100/100)</f>
        <v>20.559847292081908</v>
      </c>
      <c r="T239" s="85">
        <f>Q239</f>
        <v>24.848717221618454</v>
      </c>
      <c r="U239" s="3"/>
      <c r="V239" s="90">
        <f>N$238*(0.4*V$40)*('Product half-life and C flows'!B19/100)</f>
        <v>76.005924291593871</v>
      </c>
      <c r="W239" s="90">
        <f t="shared" ref="W239:W302" si="74">C$8*(1-EXP(-C$9*$B78))^3</f>
        <v>0</v>
      </c>
      <c r="X239" s="91">
        <f>(N$238*((0.4*X$40))-(N$238*0.03))</f>
        <v>-5.70044432186954</v>
      </c>
      <c r="Y239" s="91">
        <f>(N$238*((0.6*Y$41)))</f>
        <v>27.362132744973792</v>
      </c>
      <c r="Z239" s="91">
        <f>N$238*(0.6*Z$41)*('Product half-life and C flows'!L19/100)</f>
        <v>85.5066648280431</v>
      </c>
      <c r="AA239" s="91">
        <f>N$238*0.6*('Product half-life and C flows'!N19/100)</f>
        <v>0</v>
      </c>
      <c r="AB239" s="91">
        <f>N$238*0.6*('Product half-life and C flows'!P19/100)</f>
        <v>0</v>
      </c>
      <c r="AC239" s="91">
        <f>(Z239*AC$42)</f>
        <v>48.738798951984563</v>
      </c>
      <c r="AD239" s="18"/>
      <c r="AE239">
        <f t="shared" si="53"/>
        <v>81</v>
      </c>
      <c r="AF239" s="3">
        <f t="shared" si="69"/>
        <v>40.163725460509745</v>
      </c>
      <c r="AG239" s="113">
        <f t="shared" si="54"/>
        <v>249.69067457549997</v>
      </c>
      <c r="AH239" s="123">
        <f t="shared" si="58"/>
        <v>80.649301454996589</v>
      </c>
      <c r="AI239" s="123">
        <f t="shared" si="59"/>
        <v>0</v>
      </c>
      <c r="AJ239" s="123">
        <f t="shared" si="60"/>
        <v>-11.468994928393819</v>
      </c>
      <c r="AK239" s="123">
        <f t="shared" si="61"/>
        <v>55.051175656290326</v>
      </c>
      <c r="AL239" s="123">
        <f t="shared" si="62"/>
        <v>110.35538204966156</v>
      </c>
      <c r="AM239" s="123">
        <f t="shared" si="63"/>
        <v>41.160814278747978</v>
      </c>
      <c r="AN239" s="123">
        <f t="shared" si="64"/>
        <v>20.559847292081908</v>
      </c>
      <c r="AO239" s="123">
        <f t="shared" si="65"/>
        <v>73.587516173603021</v>
      </c>
      <c r="AP239" s="3">
        <f t="shared" si="68"/>
        <v>215.65822434838796</v>
      </c>
    </row>
    <row r="240" spans="1:42" ht="14">
      <c r="A240">
        <f t="shared" ref="A240:B255" si="75">A239+1</f>
        <v>82</v>
      </c>
      <c r="B240" s="20">
        <f t="shared" si="75"/>
        <v>162</v>
      </c>
      <c r="C240" s="27">
        <f t="shared" si="66"/>
        <v>249.86894943837055</v>
      </c>
      <c r="D240" s="27"/>
      <c r="E240" s="27"/>
      <c r="F240" s="27"/>
      <c r="G240" s="27"/>
      <c r="H240" s="27"/>
      <c r="I240" s="125"/>
      <c r="J240" s="27"/>
      <c r="K240" s="27"/>
      <c r="L240" s="27"/>
      <c r="M240" s="83">
        <f>C$158*(0.4*D$14)*('Product half-life and C flows'!B101/100)</f>
        <v>4.4852066910306796</v>
      </c>
      <c r="N240" s="85"/>
      <c r="O240" s="85">
        <f t="shared" ref="O240:P255" si="76">O239</f>
        <v>-5.7685506065242782</v>
      </c>
      <c r="P240" s="85">
        <f>P239</f>
        <v>27.689042911316537</v>
      </c>
      <c r="Q240" s="83">
        <f>C$158*(0.6*C$15)*('Product half-life and C flows'!L101/100)</f>
        <v>24.468898439623562</v>
      </c>
      <c r="R240" s="85">
        <f>C$158*0.6*('Product half-life and C flows'!N101/100)</f>
        <v>41.414280012599235</v>
      </c>
      <c r="S240" s="85">
        <f>C$158*0.6*('Product half-life and C flows'!P101/100)</f>
        <v>20.686453552746876</v>
      </c>
      <c r="T240" s="85">
        <f>T239</f>
        <v>24.848717221618454</v>
      </c>
      <c r="U240" s="3"/>
      <c r="V240" s="90">
        <f>N$238*(0.4*V$40)*('Product half-life and C flows'!B20/100)</f>
        <v>73.416883486761932</v>
      </c>
      <c r="W240" s="90">
        <f t="shared" si="74"/>
        <v>2.3299439689354041E-2</v>
      </c>
      <c r="X240" s="89">
        <f>X239</f>
        <v>-5.70044432186954</v>
      </c>
      <c r="Y240" s="89">
        <f>Y239</f>
        <v>27.362132744973792</v>
      </c>
      <c r="Z240" s="91">
        <f>N$238*(0.6*Z$41)*('Product half-life and C flows'!L20/100)</f>
        <v>84.199674330393677</v>
      </c>
      <c r="AA240" s="91">
        <f>N$238*0.6*('Product half-life and C flows'!N20/100)</f>
        <v>0.87219832543137998</v>
      </c>
      <c r="AB240" s="91">
        <f>N$238*0.6*('Product half-life and C flows'!P20/100)</f>
        <v>0.43566349921647352</v>
      </c>
      <c r="AC240" s="89">
        <f>AC239</f>
        <v>48.738798951984563</v>
      </c>
      <c r="AD240" s="18"/>
      <c r="AE240">
        <f t="shared" si="53"/>
        <v>82</v>
      </c>
      <c r="AF240" s="3">
        <f t="shared" si="69"/>
        <v>40.165420506910216</v>
      </c>
      <c r="AG240" s="113">
        <f t="shared" si="54"/>
        <v>249.86894943837055</v>
      </c>
      <c r="AH240" s="123">
        <f t="shared" si="58"/>
        <v>77.902090177792616</v>
      </c>
      <c r="AI240" s="123">
        <f t="shared" si="59"/>
        <v>2.3299439689354041E-2</v>
      </c>
      <c r="AJ240" s="123">
        <f t="shared" si="60"/>
        <v>-11.468994928393819</v>
      </c>
      <c r="AK240" s="123">
        <f t="shared" si="61"/>
        <v>55.051175656290326</v>
      </c>
      <c r="AL240" s="123">
        <f t="shared" si="62"/>
        <v>108.66857277001724</v>
      </c>
      <c r="AM240" s="123">
        <f t="shared" si="63"/>
        <v>42.286478338030612</v>
      </c>
      <c r="AN240" s="123">
        <f t="shared" si="64"/>
        <v>21.12211705196335</v>
      </c>
      <c r="AO240" s="123">
        <f t="shared" si="65"/>
        <v>73.587516173603021</v>
      </c>
      <c r="AP240" s="3">
        <f t="shared" si="68"/>
        <v>215.68264832759706</v>
      </c>
    </row>
    <row r="241" spans="1:42" ht="14">
      <c r="A241">
        <f t="shared" si="75"/>
        <v>83</v>
      </c>
      <c r="B241" s="20">
        <f t="shared" si="75"/>
        <v>163</v>
      </c>
      <c r="C241" s="27">
        <f t="shared" si="66"/>
        <v>250.04203659530623</v>
      </c>
      <c r="D241" s="27"/>
      <c r="E241" s="27"/>
      <c r="F241" s="27"/>
      <c r="G241" s="27"/>
      <c r="H241" s="27"/>
      <c r="I241" s="125"/>
      <c r="J241" s="27"/>
      <c r="K241" s="27"/>
      <c r="L241" s="27"/>
      <c r="M241" s="83">
        <f>C$158*(0.4*D$14)*('Product half-life and C flows'!B102/100)</f>
        <v>4.3324240856033249</v>
      </c>
      <c r="N241" s="85"/>
      <c r="O241" s="85">
        <f t="shared" si="76"/>
        <v>-5.7685506065242782</v>
      </c>
      <c r="P241" s="85">
        <f t="shared" si="76"/>
        <v>27.689042911316537</v>
      </c>
      <c r="Q241" s="83">
        <f>C$158*(0.6*C$15)*('Product half-life and C flows'!L102/100)</f>
        <v>24.094885281551605</v>
      </c>
      <c r="R241" s="85">
        <f>C$158*0.6*('Product half-life and C flows'!N102/100)</f>
        <v>41.663871460085922</v>
      </c>
      <c r="S241" s="85">
        <f>C$158*0.6*('Product half-life and C flows'!P102/100)</f>
        <v>20.811124605437524</v>
      </c>
      <c r="T241" s="85">
        <f t="shared" ref="T241:T304" si="77">T240</f>
        <v>24.848717221618454</v>
      </c>
      <c r="U241" s="3"/>
      <c r="V241" s="90">
        <f>N$238*(0.4*V$40)*('Product half-life and C flows'!B21/100)</f>
        <v>70.916034916305932</v>
      </c>
      <c r="W241" s="90">
        <f t="shared" si="74"/>
        <v>0.17308940564749506</v>
      </c>
      <c r="X241" s="89">
        <f t="shared" ref="X241:Y256" si="78">X240</f>
        <v>-5.70044432186954</v>
      </c>
      <c r="Y241" s="89">
        <f t="shared" si="78"/>
        <v>27.362132744973792</v>
      </c>
      <c r="Z241" s="91">
        <f>N$238*(0.6*Z$41)*('Product half-life and C flows'!L21/100)</f>
        <v>82.912661505413183</v>
      </c>
      <c r="AA241" s="91">
        <f>N$238*0.6*('Product half-life and C flows'!N21/100)</f>
        <v>1.7310648839683613</v>
      </c>
      <c r="AB241" s="91">
        <f>N$238*0.6*('Product half-life and C flows'!P21/100)</f>
        <v>0.86466777420997065</v>
      </c>
      <c r="AC241" s="89">
        <f t="shared" ref="AC241:AC304" si="79">AC240</f>
        <v>48.738798951984563</v>
      </c>
      <c r="AD241" s="18"/>
      <c r="AE241">
        <f t="shared" si="53"/>
        <v>83</v>
      </c>
      <c r="AF241" s="3">
        <f t="shared" si="69"/>
        <v>40.166939027834282</v>
      </c>
      <c r="AG241" s="113">
        <f t="shared" si="54"/>
        <v>250.04203659530623</v>
      </c>
      <c r="AH241" s="123">
        <f t="shared" si="58"/>
        <v>75.248459001909254</v>
      </c>
      <c r="AI241" s="123">
        <f t="shared" si="59"/>
        <v>0.17308940564749506</v>
      </c>
      <c r="AJ241" s="123">
        <f t="shared" si="60"/>
        <v>-11.468994928393819</v>
      </c>
      <c r="AK241" s="123">
        <f t="shared" si="61"/>
        <v>55.051175656290326</v>
      </c>
      <c r="AL241" s="123">
        <f t="shared" si="62"/>
        <v>107.00754678696478</v>
      </c>
      <c r="AM241" s="123">
        <f t="shared" si="63"/>
        <v>43.39493634405428</v>
      </c>
      <c r="AN241" s="123">
        <f t="shared" si="64"/>
        <v>21.675792379647493</v>
      </c>
      <c r="AO241" s="123">
        <f t="shared" si="65"/>
        <v>73.587516173603021</v>
      </c>
      <c r="AP241" s="3">
        <f t="shared" si="68"/>
        <v>215.83354564421057</v>
      </c>
    </row>
    <row r="242" spans="1:42" ht="14">
      <c r="A242">
        <f t="shared" si="75"/>
        <v>84</v>
      </c>
      <c r="B242" s="20">
        <f t="shared" si="75"/>
        <v>164</v>
      </c>
      <c r="C242" s="27">
        <f t="shared" si="66"/>
        <v>250.21008466020237</v>
      </c>
      <c r="D242" s="27"/>
      <c r="E242" s="27"/>
      <c r="F242" s="27"/>
      <c r="G242" s="27"/>
      <c r="H242" s="27"/>
      <c r="I242" s="125"/>
      <c r="J242" s="27"/>
      <c r="K242" s="27"/>
      <c r="L242" s="27"/>
      <c r="M242" s="83">
        <f>C$158*(0.4*D$14)*('Product half-life and C flows'!B103/100)</f>
        <v>4.1848458165932589</v>
      </c>
      <c r="N242" s="85"/>
      <c r="O242" s="85">
        <f t="shared" si="76"/>
        <v>-5.7685506065242782</v>
      </c>
      <c r="P242" s="85">
        <f t="shared" si="76"/>
        <v>27.689042911316537</v>
      </c>
      <c r="Q242" s="83">
        <f>C$158*(0.6*C$15)*('Product half-life and C flows'!L103/100)</f>
        <v>23.726589007006552</v>
      </c>
      <c r="R242" s="85">
        <f>C$158*0.6*('Product half-life and C flows'!N103/100)</f>
        <v>41.909647840632331</v>
      </c>
      <c r="S242" s="85">
        <f>C$158*0.6*('Product half-life and C flows'!P103/100)</f>
        <v>20.933890030285877</v>
      </c>
      <c r="T242" s="85">
        <f t="shared" si="77"/>
        <v>24.848717221618454</v>
      </c>
      <c r="U242" s="3"/>
      <c r="V242" s="90">
        <f>N$238*(0.4*V$40)*('Product half-life and C flows'!B22/100)</f>
        <v>68.500374428962715</v>
      </c>
      <c r="W242" s="90">
        <f t="shared" si="74"/>
        <v>0.54281342361735241</v>
      </c>
      <c r="X242" s="89">
        <f t="shared" si="78"/>
        <v>-5.70044432186954</v>
      </c>
      <c r="Y242" s="89">
        <f t="shared" si="78"/>
        <v>27.362132744973792</v>
      </c>
      <c r="Z242" s="91">
        <f>N$238*(0.6*Z$41)*('Product half-life and C flows'!L22/100)</f>
        <v>81.645320989439071</v>
      </c>
      <c r="AA242" s="91">
        <f>N$238*0.6*('Product half-life and C flows'!N22/100)</f>
        <v>2.5768034549617527</v>
      </c>
      <c r="AB242" s="91">
        <f>N$238*0.6*('Product half-life and C flows'!P22/100)</f>
        <v>1.2871146128680082</v>
      </c>
      <c r="AC242" s="89">
        <f t="shared" si="79"/>
        <v>48.738798951984563</v>
      </c>
      <c r="AD242" s="18"/>
      <c r="AE242">
        <f t="shared" si="53"/>
        <v>84</v>
      </c>
      <c r="AF242" s="3">
        <f t="shared" si="69"/>
        <v>40.16829940321373</v>
      </c>
      <c r="AG242" s="113">
        <f t="shared" si="54"/>
        <v>250.21008466020237</v>
      </c>
      <c r="AH242" s="123">
        <f t="shared" si="58"/>
        <v>72.685220245555968</v>
      </c>
      <c r="AI242" s="123">
        <f t="shared" si="59"/>
        <v>0.54281342361735241</v>
      </c>
      <c r="AJ242" s="123">
        <f t="shared" si="60"/>
        <v>-11.468994928393819</v>
      </c>
      <c r="AK242" s="123">
        <f t="shared" si="61"/>
        <v>55.051175656290326</v>
      </c>
      <c r="AL242" s="123">
        <f t="shared" si="62"/>
        <v>105.37190999644562</v>
      </c>
      <c r="AM242" s="123">
        <f t="shared" si="63"/>
        <v>44.486451295594087</v>
      </c>
      <c r="AN242" s="123">
        <f t="shared" si="64"/>
        <v>22.221004643153886</v>
      </c>
      <c r="AO242" s="123">
        <f t="shared" si="65"/>
        <v>73.587516173603021</v>
      </c>
      <c r="AP242" s="3">
        <f t="shared" si="68"/>
        <v>216.20436008670745</v>
      </c>
    </row>
    <row r="243" spans="1:42" ht="14">
      <c r="A243">
        <f t="shared" si="75"/>
        <v>85</v>
      </c>
      <c r="B243" s="20">
        <f t="shared" si="75"/>
        <v>165</v>
      </c>
      <c r="C243" s="27">
        <f t="shared" si="66"/>
        <v>250.37323812728687</v>
      </c>
      <c r="D243" s="27"/>
      <c r="E243" s="27"/>
      <c r="F243" s="27"/>
      <c r="G243" s="27"/>
      <c r="H243" s="27"/>
      <c r="I243" s="125"/>
      <c r="J243" s="27"/>
      <c r="K243" s="27"/>
      <c r="L243" s="27"/>
      <c r="M243" s="83">
        <f>C$158*(0.4*D$14)*('Product half-life and C flows'!B104/100)</f>
        <v>4.0422946051965898</v>
      </c>
      <c r="N243" s="85"/>
      <c r="O243" s="85">
        <f t="shared" si="76"/>
        <v>-5.7685506065242782</v>
      </c>
      <c r="P243" s="85">
        <f t="shared" si="76"/>
        <v>27.689042911316537</v>
      </c>
      <c r="Q243" s="83">
        <f>C$158*(0.6*C$15)*('Product half-life and C flows'!L104/100)</f>
        <v>23.363922232011248</v>
      </c>
      <c r="R243" s="85">
        <f>C$158*0.6*('Product half-life and C flows'!N104/100)</f>
        <v>42.151667468479197</v>
      </c>
      <c r="S243" s="85">
        <f>C$158*0.6*('Product half-life and C flows'!P104/100)</f>
        <v>21.054778955284309</v>
      </c>
      <c r="T243" s="85">
        <f t="shared" si="77"/>
        <v>24.848717221618454</v>
      </c>
      <c r="U243" s="3"/>
      <c r="V243" s="90">
        <f>N$238*(0.4*V$40)*('Product half-life and C flows'!B23/100)</f>
        <v>66.167000205889607</v>
      </c>
      <c r="W243" s="90">
        <f t="shared" si="74"/>
        <v>1.1963113621512833</v>
      </c>
      <c r="X243" s="89">
        <f t="shared" si="78"/>
        <v>-5.70044432186954</v>
      </c>
      <c r="Y243" s="89">
        <f t="shared" si="78"/>
        <v>27.362132744973792</v>
      </c>
      <c r="Z243" s="91">
        <f>N$238*(0.6*Z$41)*('Product half-life and C flows'!L23/100)</f>
        <v>80.397352086367832</v>
      </c>
      <c r="AA243" s="91">
        <f>N$238*0.6*('Product half-life and C flows'!N23/100)</f>
        <v>3.4096147029446247</v>
      </c>
      <c r="AB243" s="91">
        <f>N$238*0.6*('Product half-life and C flows'!P23/100)</f>
        <v>1.703104247225087</v>
      </c>
      <c r="AC243" s="89">
        <f t="shared" si="79"/>
        <v>48.738798951984563</v>
      </c>
      <c r="AD243" s="18"/>
      <c r="AE243">
        <f t="shared" si="53"/>
        <v>85</v>
      </c>
      <c r="AF243" s="3">
        <f t="shared" si="69"/>
        <v>40.169518099998044</v>
      </c>
      <c r="AG243" s="113">
        <f t="shared" si="54"/>
        <v>250.37323812728687</v>
      </c>
      <c r="AH243" s="123">
        <f t="shared" si="58"/>
        <v>70.209294811086195</v>
      </c>
      <c r="AI243" s="123">
        <f t="shared" si="59"/>
        <v>1.1963113621512833</v>
      </c>
      <c r="AJ243" s="123">
        <f t="shared" si="60"/>
        <v>-11.468994928393819</v>
      </c>
      <c r="AK243" s="123">
        <f t="shared" si="61"/>
        <v>55.051175656290326</v>
      </c>
      <c r="AL243" s="123">
        <f t="shared" si="62"/>
        <v>103.76127431837908</v>
      </c>
      <c r="AM243" s="123">
        <f t="shared" si="63"/>
        <v>45.561282171423819</v>
      </c>
      <c r="AN243" s="123">
        <f t="shared" si="64"/>
        <v>22.757883202509397</v>
      </c>
      <c r="AO243" s="123">
        <f t="shared" si="65"/>
        <v>73.587516173603021</v>
      </c>
      <c r="AP243" s="3">
        <f t="shared" si="68"/>
        <v>216.85893178236009</v>
      </c>
    </row>
    <row r="244" spans="1:42" ht="14">
      <c r="A244">
        <f t="shared" si="75"/>
        <v>86</v>
      </c>
      <c r="B244" s="20">
        <f t="shared" si="75"/>
        <v>166</v>
      </c>
      <c r="C244" s="27">
        <f t="shared" si="66"/>
        <v>250.5316374771345</v>
      </c>
      <c r="D244" s="27"/>
      <c r="E244" s="27"/>
      <c r="F244" s="27"/>
      <c r="G244" s="27"/>
      <c r="H244" s="27"/>
      <c r="I244" s="125"/>
      <c r="J244" s="27"/>
      <c r="K244" s="27"/>
      <c r="L244" s="27"/>
      <c r="M244" s="83">
        <f>C$158*(0.4*D$14)*('Product half-life and C flows'!B105/100)</f>
        <v>3.9045992113763015</v>
      </c>
      <c r="N244" s="85"/>
      <c r="O244" s="85">
        <f t="shared" si="76"/>
        <v>-5.7685506065242782</v>
      </c>
      <c r="P244" s="85">
        <f t="shared" si="76"/>
        <v>27.689042911316537</v>
      </c>
      <c r="Q244" s="83">
        <f>C$158*(0.6*C$15)*('Product half-life and C flows'!L105/100)</f>
        <v>23.006798908274227</v>
      </c>
      <c r="R244" s="85">
        <f>C$158*0.6*('Product half-life and C flows'!N105/100)</f>
        <v>42.389987766519702</v>
      </c>
      <c r="S244" s="85">
        <f>C$158*0.6*('Product half-life and C flows'!P105/100)</f>
        <v>21.173820063196647</v>
      </c>
      <c r="T244" s="85">
        <f t="shared" si="77"/>
        <v>24.848717221618454</v>
      </c>
      <c r="U244" s="3"/>
      <c r="V244" s="90">
        <f>N$238*(0.4*V$40)*('Product half-life and C flows'!B24/100)</f>
        <v>63.913109274846505</v>
      </c>
      <c r="W244" s="90">
        <f t="shared" si="74"/>
        <v>2.1738150521394615</v>
      </c>
      <c r="X244" s="89">
        <f t="shared" si="78"/>
        <v>-5.70044432186954</v>
      </c>
      <c r="Y244" s="89">
        <f t="shared" si="78"/>
        <v>27.362132744973792</v>
      </c>
      <c r="Z244" s="91">
        <f>N$238*(0.6*Z$41)*('Product half-life and C flows'!L24/100)</f>
        <v>79.168458696310182</v>
      </c>
      <c r="AA244" s="91">
        <f>N$238*0.6*('Product half-life and C flows'!N24/100)</f>
        <v>4.2296962252431012</v>
      </c>
      <c r="AB244" s="91">
        <f>N$238*0.6*('Product half-life and C flows'!P24/100)</f>
        <v>2.1127353772443067</v>
      </c>
      <c r="AC244" s="89">
        <f t="shared" si="79"/>
        <v>48.738798951984563</v>
      </c>
      <c r="AD244" s="18"/>
      <c r="AE244">
        <f t="shared" si="53"/>
        <v>86</v>
      </c>
      <c r="AF244" s="3">
        <f t="shared" si="69"/>
        <v>40.17060987110996</v>
      </c>
      <c r="AG244" s="113">
        <f t="shared" si="54"/>
        <v>250.5316374771345</v>
      </c>
      <c r="AH244" s="123">
        <f t="shared" si="58"/>
        <v>67.817708486222813</v>
      </c>
      <c r="AI244" s="123">
        <f t="shared" si="59"/>
        <v>2.1738150521394615</v>
      </c>
      <c r="AJ244" s="123">
        <f t="shared" si="60"/>
        <v>-11.468994928393819</v>
      </c>
      <c r="AK244" s="123">
        <f t="shared" si="61"/>
        <v>55.051175656290326</v>
      </c>
      <c r="AL244" s="123">
        <f t="shared" si="62"/>
        <v>102.1752576045844</v>
      </c>
      <c r="AM244" s="123">
        <f t="shared" si="63"/>
        <v>46.619683991762805</v>
      </c>
      <c r="AN244" s="123">
        <f t="shared" si="64"/>
        <v>23.286555440440953</v>
      </c>
      <c r="AO244" s="123">
        <f t="shared" si="65"/>
        <v>73.587516173603021</v>
      </c>
      <c r="AP244" s="3">
        <f t="shared" si="68"/>
        <v>217.83749281682412</v>
      </c>
    </row>
    <row r="245" spans="1:42" ht="14">
      <c r="A245">
        <f t="shared" si="75"/>
        <v>87</v>
      </c>
      <c r="B245" s="20">
        <f t="shared" si="75"/>
        <v>167</v>
      </c>
      <c r="C245" s="27">
        <f t="shared" si="66"/>
        <v>250.68541928045252</v>
      </c>
      <c r="D245" s="27"/>
      <c r="E245" s="27"/>
      <c r="F245" s="27"/>
      <c r="G245" s="27"/>
      <c r="H245" s="27"/>
      <c r="I245" s="125"/>
      <c r="J245" s="27"/>
      <c r="K245" s="27"/>
      <c r="L245" s="27"/>
      <c r="M245" s="83">
        <f>C$158*(0.4*D$14)*('Product half-life and C flows'!B106/100)</f>
        <v>3.7715942281596742</v>
      </c>
      <c r="N245" s="85"/>
      <c r="O245" s="85">
        <f t="shared" si="76"/>
        <v>-5.7685506065242782</v>
      </c>
      <c r="P245" s="85">
        <f t="shared" si="76"/>
        <v>27.689042911316537</v>
      </c>
      <c r="Q245" s="83">
        <f>C$158*(0.6*C$15)*('Product half-life and C flows'!L106/100)</f>
        <v>22.655134302773401</v>
      </c>
      <c r="R245" s="85">
        <f>C$158*0.6*('Product half-life and C flows'!N106/100)</f>
        <v>42.624665279923917</v>
      </c>
      <c r="S245" s="85">
        <f>C$158*0.6*('Product half-life and C flows'!P106/100)</f>
        <v>21.291041598363588</v>
      </c>
      <c r="T245" s="85">
        <f t="shared" si="77"/>
        <v>24.848717221618454</v>
      </c>
      <c r="U245" s="3"/>
      <c r="V245" s="90">
        <f>N$238*(0.4*V$40)*('Product half-life and C flows'!B25/100)</f>
        <v>61.735994143117729</v>
      </c>
      <c r="W245" s="90">
        <f t="shared" si="74"/>
        <v>3.4969162977871946</v>
      </c>
      <c r="X245" s="89">
        <f t="shared" si="78"/>
        <v>-5.70044432186954</v>
      </c>
      <c r="Y245" s="89">
        <f t="shared" si="78"/>
        <v>27.362132744973792</v>
      </c>
      <c r="Z245" s="91">
        <f>N$238*(0.6*Z$41)*('Product half-life and C flows'!L25/100)</f>
        <v>77.958349245336805</v>
      </c>
      <c r="AA245" s="91">
        <f>N$238*0.6*('Product half-life and C flows'!N25/100)</f>
        <v>5.0372425988593363</v>
      </c>
      <c r="AB245" s="91">
        <f>N$238*0.6*('Product half-life and C flows'!P25/100)</f>
        <v>2.5161051942354331</v>
      </c>
      <c r="AC245" s="89">
        <f t="shared" si="79"/>
        <v>48.738798951984563</v>
      </c>
      <c r="AD245" s="18"/>
      <c r="AE245">
        <f t="shared" si="53"/>
        <v>87</v>
      </c>
      <c r="AF245" s="3">
        <f t="shared" si="69"/>
        <v>40.171587933738401</v>
      </c>
      <c r="AG245" s="113">
        <f t="shared" si="54"/>
        <v>250.68541928045252</v>
      </c>
      <c r="AH245" s="123">
        <f t="shared" si="58"/>
        <v>65.507588371277407</v>
      </c>
      <c r="AI245" s="123">
        <f t="shared" si="59"/>
        <v>3.4969162977871946</v>
      </c>
      <c r="AJ245" s="123">
        <f t="shared" si="60"/>
        <v>-11.468994928393819</v>
      </c>
      <c r="AK245" s="123">
        <f t="shared" si="61"/>
        <v>55.051175656290326</v>
      </c>
      <c r="AL245" s="123">
        <f t="shared" si="62"/>
        <v>100.61348354811021</v>
      </c>
      <c r="AM245" s="123">
        <f t="shared" si="63"/>
        <v>47.661907878783254</v>
      </c>
      <c r="AN245" s="123">
        <f t="shared" si="64"/>
        <v>23.807146792599021</v>
      </c>
      <c r="AO245" s="123">
        <f t="shared" si="65"/>
        <v>73.587516173603021</v>
      </c>
      <c r="AP245" s="3">
        <f t="shared" si="68"/>
        <v>219.1616352451762</v>
      </c>
    </row>
    <row r="246" spans="1:42" ht="14">
      <c r="A246">
        <f t="shared" si="75"/>
        <v>88</v>
      </c>
      <c r="B246" s="20">
        <f t="shared" si="75"/>
        <v>168</v>
      </c>
      <c r="C246" s="27">
        <f t="shared" si="66"/>
        <v>250.83471629965354</v>
      </c>
      <c r="D246" s="27"/>
      <c r="E246" s="27"/>
      <c r="F246" s="27"/>
      <c r="G246" s="27"/>
      <c r="H246" s="27"/>
      <c r="I246" s="125"/>
      <c r="J246" s="27"/>
      <c r="K246" s="27"/>
      <c r="L246" s="27"/>
      <c r="M246" s="83">
        <f>C$158*(0.4*D$14)*('Product half-life and C flows'!B107/100)</f>
        <v>3.6431198829426901</v>
      </c>
      <c r="N246" s="85"/>
      <c r="O246" s="85">
        <f t="shared" si="76"/>
        <v>-5.7685506065242782</v>
      </c>
      <c r="P246" s="85">
        <f t="shared" si="76"/>
        <v>27.689042911316537</v>
      </c>
      <c r="Q246" s="83">
        <f>C$158*(0.6*C$15)*('Product half-life and C flows'!L107/100)</f>
        <v>22.308844977651866</v>
      </c>
      <c r="R246" s="85">
        <f>C$158*0.6*('Product half-life and C flows'!N107/100)</f>
        <v>42.855755689555025</v>
      </c>
      <c r="S246" s="85">
        <f>C$158*0.6*('Product half-life and C flows'!P107/100)</f>
        <v>21.406471373404099</v>
      </c>
      <c r="T246" s="85">
        <f t="shared" si="77"/>
        <v>24.848717221618454</v>
      </c>
      <c r="U246" s="3"/>
      <c r="V246" s="90">
        <f>N$238*(0.4*V$40)*('Product half-life and C flows'!B26/100)</f>
        <v>59.633039545128909</v>
      </c>
      <c r="W246" s="90">
        <f t="shared" si="74"/>
        <v>5.1726694305274696</v>
      </c>
      <c r="X246" s="89">
        <f t="shared" si="78"/>
        <v>-5.70044432186954</v>
      </c>
      <c r="Y246" s="89">
        <f t="shared" si="78"/>
        <v>27.362132744973792</v>
      </c>
      <c r="Z246" s="91">
        <f>N$238*(0.6*Z$41)*('Product half-life and C flows'!L26/100)</f>
        <v>76.766736616297933</v>
      </c>
      <c r="AA246" s="91">
        <f>N$238*0.6*('Product half-life and C flows'!N26/100)</f>
        <v>5.8324454266379391</v>
      </c>
      <c r="AB246" s="91">
        <f>N$238*0.6*('Product half-life and C flows'!P26/100)</f>
        <v>2.9133094039150551</v>
      </c>
      <c r="AC246" s="89">
        <f t="shared" si="79"/>
        <v>48.738798951984563</v>
      </c>
      <c r="AD246" s="18"/>
      <c r="AE246">
        <f t="shared" si="53"/>
        <v>88</v>
      </c>
      <c r="AF246" s="3">
        <f t="shared" si="69"/>
        <v>40.172464129108597</v>
      </c>
      <c r="AG246" s="113">
        <f t="shared" si="54"/>
        <v>250.83471629965354</v>
      </c>
      <c r="AH246" s="123">
        <f t="shared" si="58"/>
        <v>63.276159428071601</v>
      </c>
      <c r="AI246" s="123">
        <f t="shared" si="59"/>
        <v>5.1726694305274696</v>
      </c>
      <c r="AJ246" s="123">
        <f t="shared" si="60"/>
        <v>-11.468994928393819</v>
      </c>
      <c r="AK246" s="123">
        <f t="shared" si="61"/>
        <v>55.051175656290326</v>
      </c>
      <c r="AL246" s="123">
        <f t="shared" si="62"/>
        <v>99.075581593949806</v>
      </c>
      <c r="AM246" s="123">
        <f t="shared" si="63"/>
        <v>48.688201116192964</v>
      </c>
      <c r="AN246" s="123">
        <f t="shared" si="64"/>
        <v>24.319780777319153</v>
      </c>
      <c r="AO246" s="123">
        <f t="shared" si="65"/>
        <v>73.587516173603021</v>
      </c>
      <c r="AP246" s="3">
        <f t="shared" si="68"/>
        <v>220.83841364588591</v>
      </c>
    </row>
    <row r="247" spans="1:42" ht="14">
      <c r="A247">
        <f t="shared" si="75"/>
        <v>89</v>
      </c>
      <c r="B247" s="20">
        <f t="shared" si="75"/>
        <v>169</v>
      </c>
      <c r="C247" s="27">
        <f t="shared" si="66"/>
        <v>250.97965758823059</v>
      </c>
      <c r="D247" s="27"/>
      <c r="E247" s="27"/>
      <c r="F247" s="27"/>
      <c r="G247" s="27"/>
      <c r="H247" s="27"/>
      <c r="I247" s="125"/>
      <c r="J247" s="27"/>
      <c r="K247" s="27"/>
      <c r="L247" s="27"/>
      <c r="M247" s="83">
        <f>C$158*(0.4*D$14)*('Product half-life and C flows'!B108/100)</f>
        <v>3.5190218455627749</v>
      </c>
      <c r="N247" s="85"/>
      <c r="O247" s="85">
        <f t="shared" si="76"/>
        <v>-5.7685506065242782</v>
      </c>
      <c r="P247" s="85">
        <f t="shared" si="76"/>
        <v>27.689042911316537</v>
      </c>
      <c r="Q247" s="83">
        <f>C$158*(0.6*C$15)*('Product half-life and C flows'!L108/100)</f>
        <v>21.967848770420982</v>
      </c>
      <c r="R247" s="85">
        <f>C$158*0.6*('Product half-life and C flows'!N108/100)</f>
        <v>43.083313825180433</v>
      </c>
      <c r="S247" s="85">
        <f>C$158*0.6*('Product half-life and C flows'!P108/100)</f>
        <v>21.520136775814393</v>
      </c>
      <c r="T247" s="85">
        <f t="shared" si="77"/>
        <v>24.848717221618454</v>
      </c>
      <c r="U247" s="3"/>
      <c r="V247" s="90">
        <f>N$238*(0.4*V$40)*('Product half-life and C flows'!B27/100)</f>
        <v>57.601719300851968</v>
      </c>
      <c r="W247" s="90">
        <f t="shared" si="74"/>
        <v>7.196966127491617</v>
      </c>
      <c r="X247" s="89">
        <f t="shared" si="78"/>
        <v>-5.70044432186954</v>
      </c>
      <c r="Y247" s="89">
        <f t="shared" si="78"/>
        <v>27.362132744973792</v>
      </c>
      <c r="Z247" s="91">
        <f>N$238*(0.6*Z$41)*('Product half-life and C flows'!L27/100)</f>
        <v>75.593338080700377</v>
      </c>
      <c r="AA247" s="91">
        <f>N$238*0.6*('Product half-life and C flows'!N27/100)</f>
        <v>6.6154933827267062</v>
      </c>
      <c r="AB247" s="91">
        <f>N$238*0.6*('Product half-life and C flows'!P27/100)</f>
        <v>3.3044422491142393</v>
      </c>
      <c r="AC247" s="89">
        <f t="shared" si="79"/>
        <v>48.738798951984563</v>
      </c>
      <c r="AD247" s="18"/>
      <c r="AE247">
        <f t="shared" si="53"/>
        <v>89</v>
      </c>
      <c r="AF247" s="3">
        <f t="shared" si="69"/>
        <v>40.173249065649394</v>
      </c>
      <c r="AG247" s="113">
        <f t="shared" si="54"/>
        <v>250.97965758823059</v>
      </c>
      <c r="AH247" s="123">
        <f t="shared" si="58"/>
        <v>61.120741146414744</v>
      </c>
      <c r="AI247" s="123">
        <f t="shared" si="59"/>
        <v>7.196966127491617</v>
      </c>
      <c r="AJ247" s="123">
        <f t="shared" si="60"/>
        <v>-11.468994928393819</v>
      </c>
      <c r="AK247" s="123">
        <f t="shared" si="61"/>
        <v>55.051175656290326</v>
      </c>
      <c r="AL247" s="123">
        <f t="shared" si="62"/>
        <v>97.561186851121363</v>
      </c>
      <c r="AM247" s="123">
        <f t="shared" si="63"/>
        <v>49.698807207907137</v>
      </c>
      <c r="AN247" s="123">
        <f t="shared" si="64"/>
        <v>24.824579024928632</v>
      </c>
      <c r="AO247" s="123">
        <f t="shared" si="65"/>
        <v>73.587516173603021</v>
      </c>
      <c r="AP247" s="3">
        <f t="shared" si="68"/>
        <v>222.86371993934526</v>
      </c>
    </row>
    <row r="248" spans="1:42" ht="14">
      <c r="A248">
        <f t="shared" si="75"/>
        <v>90</v>
      </c>
      <c r="B248" s="20">
        <f t="shared" si="75"/>
        <v>170</v>
      </c>
      <c r="C248" s="27">
        <f t="shared" si="66"/>
        <v>251.12036858795463</v>
      </c>
      <c r="D248" s="27"/>
      <c r="E248" s="27"/>
      <c r="F248" s="27"/>
      <c r="G248" s="27"/>
      <c r="H248" s="27"/>
      <c r="I248" s="125"/>
      <c r="J248" s="27"/>
      <c r="K248" s="27"/>
      <c r="L248" s="27"/>
      <c r="M248" s="83">
        <f>C$158*(0.4*D$14)*('Product half-life and C flows'!B109/100)</f>
        <v>3.3991510429092417</v>
      </c>
      <c r="N248" s="85"/>
      <c r="O248" s="85">
        <f t="shared" si="76"/>
        <v>-5.7685506065242782</v>
      </c>
      <c r="P248" s="85">
        <f t="shared" si="76"/>
        <v>27.689042911316537</v>
      </c>
      <c r="Q248" s="83">
        <f>C$158*(0.6*C$15)*('Product half-life and C flows'!L109/100)</f>
        <v>21.632064774466045</v>
      </c>
      <c r="R248" s="85">
        <f>C$158*0.6*('Product half-life and C flows'!N109/100)</f>
        <v>43.30739367848102</v>
      </c>
      <c r="S248" s="85">
        <f>C$158*0.6*('Product half-life and C flows'!P109/100)</f>
        <v>21.632064774466041</v>
      </c>
      <c r="T248" s="85">
        <f t="shared" si="77"/>
        <v>24.848717221618454</v>
      </c>
      <c r="U248" s="3"/>
      <c r="V248" s="90">
        <f>N$238*(0.4*V$40)*('Product half-life and C flows'!B28/100)</f>
        <v>55.639593281224364</v>
      </c>
      <c r="W248" s="90">
        <f t="shared" si="74"/>
        <v>9.5572993662711845</v>
      </c>
      <c r="X248" s="89">
        <f t="shared" si="78"/>
        <v>-5.70044432186954</v>
      </c>
      <c r="Y248" s="89">
        <f t="shared" si="78"/>
        <v>27.362132744973792</v>
      </c>
      <c r="Z248" s="91">
        <f>N$238*(0.6*Z$41)*('Product half-life and C flows'!L28/100)</f>
        <v>74.43787523162581</v>
      </c>
      <c r="AA248" s="91">
        <f>N$238*0.6*('Product half-life and C flows'!N28/100)</f>
        <v>7.3865722573424755</v>
      </c>
      <c r="AB248" s="91">
        <f>N$238*0.6*('Product half-life and C flows'!P28/100)</f>
        <v>3.6895965321390989</v>
      </c>
      <c r="AC248" s="89">
        <f t="shared" si="79"/>
        <v>48.738798951984563</v>
      </c>
      <c r="AD248" s="18"/>
      <c r="AE248">
        <f t="shared" si="53"/>
        <v>90</v>
      </c>
      <c r="AF248" s="3">
        <f t="shared" si="69"/>
        <v>40.173952247279175</v>
      </c>
      <c r="AG248" s="113">
        <f t="shared" si="54"/>
        <v>251.12036858795463</v>
      </c>
      <c r="AH248" s="123">
        <f t="shared" si="58"/>
        <v>59.038744324133603</v>
      </c>
      <c r="AI248" s="123">
        <f t="shared" si="59"/>
        <v>9.5572993662711845</v>
      </c>
      <c r="AJ248" s="123">
        <f t="shared" si="60"/>
        <v>-11.468994928393819</v>
      </c>
      <c r="AK248" s="123">
        <f t="shared" si="61"/>
        <v>55.051175656290326</v>
      </c>
      <c r="AL248" s="123">
        <f t="shared" si="62"/>
        <v>96.069940006091855</v>
      </c>
      <c r="AM248" s="123">
        <f t="shared" si="63"/>
        <v>50.693965935823499</v>
      </c>
      <c r="AN248" s="123">
        <f t="shared" si="64"/>
        <v>25.32166130660514</v>
      </c>
      <c r="AO248" s="123">
        <f t="shared" si="65"/>
        <v>73.587516173603021</v>
      </c>
      <c r="AP248" s="3">
        <f t="shared" si="68"/>
        <v>225.22504734268816</v>
      </c>
    </row>
    <row r="249" spans="1:42" ht="14">
      <c r="A249">
        <f t="shared" si="75"/>
        <v>91</v>
      </c>
      <c r="B249" s="20">
        <f t="shared" si="75"/>
        <v>171</v>
      </c>
      <c r="C249" s="27">
        <f t="shared" si="66"/>
        <v>251.25697122391392</v>
      </c>
      <c r="D249" s="27"/>
      <c r="E249" s="27"/>
      <c r="F249" s="27"/>
      <c r="G249" s="27"/>
      <c r="H249" s="27"/>
      <c r="I249" s="125"/>
      <c r="J249" s="27"/>
      <c r="K249" s="27"/>
      <c r="L249" s="27"/>
      <c r="M249" s="83">
        <f>C$158*(0.4*D$14)*('Product half-life and C flows'!B110/100)</f>
        <v>3.2833634798488132</v>
      </c>
      <c r="N249" s="85"/>
      <c r="O249" s="85">
        <f t="shared" si="76"/>
        <v>-5.7685506065242782</v>
      </c>
      <c r="P249" s="85">
        <f t="shared" si="76"/>
        <v>27.689042911316537</v>
      </c>
      <c r="Q249" s="83">
        <f>C$158*(0.6*C$15)*('Product half-life and C flows'!L110/100)</f>
        <v>21.301413319849946</v>
      </c>
      <c r="R249" s="85">
        <f>C$158*0.6*('Product half-life and C flows'!N110/100)</f>
        <v>43.528048415861498</v>
      </c>
      <c r="S249" s="85">
        <f>C$158*0.6*('Product half-life and C flows'!P110/100)</f>
        <v>21.742281926004743</v>
      </c>
      <c r="T249" s="85">
        <f t="shared" si="77"/>
        <v>24.848717221618454</v>
      </c>
      <c r="U249" s="3"/>
      <c r="V249" s="90">
        <f>N$238*(0.4*V$40)*('Product half-life and C flows'!B29/100)</f>
        <v>53.744304476937366</v>
      </c>
      <c r="W249" s="90">
        <f t="shared" si="74"/>
        <v>12.235015602193171</v>
      </c>
      <c r="X249" s="89">
        <f t="shared" si="78"/>
        <v>-5.70044432186954</v>
      </c>
      <c r="Y249" s="89">
        <f t="shared" si="78"/>
        <v>27.362132744973792</v>
      </c>
      <c r="Z249" s="91">
        <f>N$238*(0.6*Z$41)*('Product half-life and C flows'!L29/100)</f>
        <v>73.30007391767441</v>
      </c>
      <c r="AA249" s="91">
        <f>N$238*0.6*('Product half-life and C flows'!N29/100)</f>
        <v>8.1458650008527016</v>
      </c>
      <c r="AB249" s="91">
        <f>N$238*0.6*('Product half-life and C flows'!P29/100)</f>
        <v>4.0688636367895619</v>
      </c>
      <c r="AC249" s="89">
        <f t="shared" si="79"/>
        <v>48.738798951984563</v>
      </c>
      <c r="AD249" s="18"/>
      <c r="AE249">
        <f t="shared" si="53"/>
        <v>91</v>
      </c>
      <c r="AF249" s="3">
        <f t="shared" si="69"/>
        <v>40.174582188354336</v>
      </c>
      <c r="AG249" s="113">
        <f t="shared" si="54"/>
        <v>251.25697122391392</v>
      </c>
      <c r="AH249" s="123">
        <f t="shared" ref="AH249:AH280" si="80">D249+M249+V249</f>
        <v>57.027667956786182</v>
      </c>
      <c r="AI249" s="123">
        <f t="shared" ref="AI249:AI280" si="81">E249+N249+W249</f>
        <v>12.235015602193171</v>
      </c>
      <c r="AJ249" s="123">
        <f t="shared" ref="AJ249:AJ280" si="82">F249+O249+X249</f>
        <v>-11.468994928393819</v>
      </c>
      <c r="AK249" s="123">
        <f t="shared" ref="AK249:AK280" si="83">G249+P249+Y249</f>
        <v>55.051175656290326</v>
      </c>
      <c r="AL249" s="123">
        <f t="shared" ref="AL249:AL280" si="84">H249+Q249+Z249</f>
        <v>94.601487237524353</v>
      </c>
      <c r="AM249" s="123">
        <f t="shared" ref="AM249:AM280" si="85">I249+R249+AA249</f>
        <v>51.6739134167142</v>
      </c>
      <c r="AN249" s="123">
        <f t="shared" ref="AN249:AN280" si="86">J249+S249+AB249</f>
        <v>25.811145562794305</v>
      </c>
      <c r="AO249" s="123">
        <f t="shared" si="65"/>
        <v>73.587516173603021</v>
      </c>
      <c r="AP249" s="3">
        <f t="shared" si="68"/>
        <v>227.90374254712253</v>
      </c>
    </row>
    <row r="250" spans="1:42" ht="14">
      <c r="A250">
        <f t="shared" si="75"/>
        <v>92</v>
      </c>
      <c r="B250" s="20">
        <f t="shared" si="75"/>
        <v>172</v>
      </c>
      <c r="C250" s="27">
        <f t="shared" si="66"/>
        <v>251.38958399741992</v>
      </c>
      <c r="D250" s="27"/>
      <c r="E250" s="27"/>
      <c r="F250" s="27"/>
      <c r="G250" s="27"/>
      <c r="H250" s="27"/>
      <c r="I250" s="125"/>
      <c r="J250" s="27"/>
      <c r="K250" s="27"/>
      <c r="L250" s="27"/>
      <c r="M250" s="83">
        <f>C$158*(0.4*D$14)*('Product half-life and C flows'!B111/100)</f>
        <v>3.1715200662510696</v>
      </c>
      <c r="N250" s="85"/>
      <c r="O250" s="85">
        <f t="shared" si="76"/>
        <v>-5.7685506065242782</v>
      </c>
      <c r="P250" s="85">
        <f t="shared" si="76"/>
        <v>27.689042911316537</v>
      </c>
      <c r="Q250" s="83">
        <f>C$158*(0.6*C$15)*('Product half-life and C flows'!L111/100)</f>
        <v>20.975815954410244</v>
      </c>
      <c r="R250" s="85">
        <f>C$158*0.6*('Product half-life and C flows'!N111/100)</f>
        <v>43.745330391064925</v>
      </c>
      <c r="S250" s="85">
        <f>C$158*0.6*('Product half-life and C flows'!P111/100)</f>
        <v>21.850814381151306</v>
      </c>
      <c r="T250" s="85">
        <f t="shared" si="77"/>
        <v>24.848717221618454</v>
      </c>
      <c r="U250" s="3"/>
      <c r="V250" s="90">
        <f>N$238*(0.4*V$40)*('Product half-life and C flows'!B30/100)</f>
        <v>51.913576167072016</v>
      </c>
      <c r="W250" s="90">
        <f t="shared" si="74"/>
        <v>15.207139091037117</v>
      </c>
      <c r="X250" s="89">
        <f t="shared" si="78"/>
        <v>-5.70044432186954</v>
      </c>
      <c r="Y250" s="89">
        <f t="shared" si="78"/>
        <v>27.362132744973792</v>
      </c>
      <c r="Z250" s="91">
        <f>N$238*(0.6*Z$41)*('Product half-life and C flows'!L30/100)</f>
        <v>72.179664177918326</v>
      </c>
      <c r="AA250" s="91">
        <f>N$238*0.6*('Product half-life and C flows'!N30/100)</f>
        <v>8.893551767183272</v>
      </c>
      <c r="AB250" s="91">
        <f>N$238*0.6*('Product half-life and C flows'!P30/100)</f>
        <v>4.4423335500415941</v>
      </c>
      <c r="AC250" s="89">
        <f t="shared" si="79"/>
        <v>48.738798951984563</v>
      </c>
      <c r="AD250" s="18"/>
      <c r="AE250">
        <f t="shared" si="53"/>
        <v>92</v>
      </c>
      <c r="AF250" s="3">
        <f t="shared" si="69"/>
        <v>40.175146516664604</v>
      </c>
      <c r="AG250" s="113">
        <f t="shared" si="54"/>
        <v>251.38958399741992</v>
      </c>
      <c r="AH250" s="123">
        <f t="shared" si="80"/>
        <v>55.085096233323085</v>
      </c>
      <c r="AI250" s="123">
        <f t="shared" si="81"/>
        <v>15.207139091037117</v>
      </c>
      <c r="AJ250" s="123">
        <f t="shared" si="82"/>
        <v>-11.468994928393819</v>
      </c>
      <c r="AK250" s="123">
        <f t="shared" si="83"/>
        <v>55.051175656290326</v>
      </c>
      <c r="AL250" s="123">
        <f t="shared" si="84"/>
        <v>93.155480132328563</v>
      </c>
      <c r="AM250" s="123">
        <f t="shared" si="85"/>
        <v>52.638882158248194</v>
      </c>
      <c r="AN250" s="123">
        <f t="shared" si="86"/>
        <v>26.293147931192898</v>
      </c>
      <c r="AO250" s="123">
        <f t="shared" si="65"/>
        <v>73.587516173603021</v>
      </c>
      <c r="AP250" s="3">
        <f t="shared" si="68"/>
        <v>230.87683004070328</v>
      </c>
    </row>
    <row r="251" spans="1:42" ht="14">
      <c r="A251">
        <f t="shared" si="75"/>
        <v>93</v>
      </c>
      <c r="B251" s="20">
        <f t="shared" si="75"/>
        <v>173</v>
      </c>
      <c r="C251" s="27">
        <f t="shared" si="66"/>
        <v>251.51832207680226</v>
      </c>
      <c r="D251" s="27"/>
      <c r="E251" s="27"/>
      <c r="F251" s="27"/>
      <c r="G251" s="27"/>
      <c r="H251" s="27"/>
      <c r="I251" s="125"/>
      <c r="J251" s="27"/>
      <c r="K251" s="27"/>
      <c r="L251" s="27"/>
      <c r="M251" s="83">
        <f>C$158*(0.4*D$14)*('Product half-life and C flows'!B112/100)</f>
        <v>3.0634864499060401</v>
      </c>
      <c r="N251" s="85"/>
      <c r="O251" s="85">
        <f t="shared" si="76"/>
        <v>-5.7685506065242782</v>
      </c>
      <c r="P251" s="85">
        <f t="shared" si="76"/>
        <v>27.689042911316537</v>
      </c>
      <c r="Q251" s="83">
        <f>C$158*(0.6*C$15)*('Product half-life and C flows'!L112/100)</f>
        <v>20.65519542514518</v>
      </c>
      <c r="R251" s="85">
        <f>C$158*0.6*('Product half-life and C flows'!N112/100)</f>
        <v>43.959291157594478</v>
      </c>
      <c r="S251" s="85">
        <f>C$158*0.6*('Product half-life and C flows'!P112/100)</f>
        <v>21.957687890906325</v>
      </c>
      <c r="T251" s="85">
        <f t="shared" si="77"/>
        <v>24.848717221618454</v>
      </c>
      <c r="U251" s="3"/>
      <c r="V251" s="90">
        <f>N$238*(0.4*V$40)*('Product half-life and C flows'!B31/100)</f>
        <v>50.145209184181901</v>
      </c>
      <c r="W251" s="90">
        <f t="shared" si="74"/>
        <v>18.447839359936097</v>
      </c>
      <c r="X251" s="89">
        <f t="shared" si="78"/>
        <v>-5.70044432186954</v>
      </c>
      <c r="Y251" s="89">
        <f t="shared" si="78"/>
        <v>27.362132744973792</v>
      </c>
      <c r="Z251" s="91">
        <f>N$238*(0.6*Z$41)*('Product half-life and C flows'!L31/100)</f>
        <v>71.076380177849046</v>
      </c>
      <c r="AA251" s="91">
        <f>N$238*0.6*('Product half-life and C flows'!N31/100)</f>
        <v>9.629809956562827</v>
      </c>
      <c r="AB251" s="91">
        <f>N$238*0.6*('Product half-life and C flows'!P31/100)</f>
        <v>4.8100948833980155</v>
      </c>
      <c r="AC251" s="89">
        <f t="shared" si="79"/>
        <v>48.738798951984563</v>
      </c>
      <c r="AD251" s="18"/>
      <c r="AE251">
        <f t="shared" si="53"/>
        <v>93</v>
      </c>
      <c r="AF251" s="3">
        <f t="shared" si="69"/>
        <v>40.175652065716079</v>
      </c>
      <c r="AG251" s="113">
        <f t="shared" si="54"/>
        <v>251.51832207680226</v>
      </c>
      <c r="AH251" s="123">
        <f t="shared" si="80"/>
        <v>53.208695634087938</v>
      </c>
      <c r="AI251" s="123">
        <f t="shared" si="81"/>
        <v>18.447839359936097</v>
      </c>
      <c r="AJ251" s="123">
        <f t="shared" si="82"/>
        <v>-11.468994928393819</v>
      </c>
      <c r="AK251" s="123">
        <f t="shared" si="83"/>
        <v>55.051175656290326</v>
      </c>
      <c r="AL251" s="123">
        <f t="shared" si="84"/>
        <v>91.731575602994226</v>
      </c>
      <c r="AM251" s="123">
        <f t="shared" si="85"/>
        <v>53.589101114157302</v>
      </c>
      <c r="AN251" s="123">
        <f t="shared" si="86"/>
        <v>26.76778277430434</v>
      </c>
      <c r="AO251" s="123">
        <f t="shared" si="65"/>
        <v>73.587516173603021</v>
      </c>
      <c r="AP251" s="3">
        <f t="shared" si="68"/>
        <v>234.11847957928848</v>
      </c>
    </row>
    <row r="252" spans="1:42" ht="14">
      <c r="A252">
        <f t="shared" si="75"/>
        <v>94</v>
      </c>
      <c r="B252" s="20">
        <f t="shared" si="75"/>
        <v>174</v>
      </c>
      <c r="C252" s="27">
        <f t="shared" si="66"/>
        <v>251.64329738611983</v>
      </c>
      <c r="D252" s="27"/>
      <c r="E252" s="27"/>
      <c r="F252" s="27"/>
      <c r="G252" s="27"/>
      <c r="H252" s="27"/>
      <c r="I252" s="125"/>
      <c r="J252" s="27"/>
      <c r="K252" s="27"/>
      <c r="L252" s="27"/>
      <c r="M252" s="83">
        <f>C$158*(0.4*D$14)*('Product half-life and C flows'!B113/100)</f>
        <v>2.9591328551332481</v>
      </c>
      <c r="N252" s="85"/>
      <c r="O252" s="85">
        <f t="shared" si="76"/>
        <v>-5.7685506065242782</v>
      </c>
      <c r="P252" s="85">
        <f t="shared" si="76"/>
        <v>27.689042911316537</v>
      </c>
      <c r="Q252" s="83">
        <f>C$158*(0.6*C$15)*('Product half-life and C flows'!L113/100)</f>
        <v>20.339475659884233</v>
      </c>
      <c r="R252" s="85">
        <f>C$158*0.6*('Product half-life and C flows'!N113/100)</f>
        <v>44.169981480945289</v>
      </c>
      <c r="S252" s="85">
        <f>C$158*0.6*('Product half-life and C flows'!P113/100)</f>
        <v>22.062927812659979</v>
      </c>
      <c r="T252" s="85">
        <f t="shared" si="77"/>
        <v>24.848717221618454</v>
      </c>
      <c r="U252" s="3"/>
      <c r="V252" s="90">
        <f>N$238*(0.4*V$40)*('Product half-life and C flows'!B32/100)</f>
        <v>48.437079272537119</v>
      </c>
      <c r="W252" s="90">
        <f t="shared" si="74"/>
        <v>21.929601827142822</v>
      </c>
      <c r="X252" s="89">
        <f t="shared" si="78"/>
        <v>-5.70044432186954</v>
      </c>
      <c r="Y252" s="89">
        <f t="shared" si="78"/>
        <v>27.362132744973792</v>
      </c>
      <c r="Z252" s="91">
        <f>N$238*(0.6*Z$41)*('Product half-life and C flows'!L32/100)</f>
        <v>69.989960146304341</v>
      </c>
      <c r="AA252" s="91">
        <f>N$238*0.6*('Product half-life and C flows'!N32/100)</f>
        <v>10.354814257613667</v>
      </c>
      <c r="AB252" s="91">
        <f>N$238*0.6*('Product half-life and C flows'!P32/100)</f>
        <v>5.172234893912921</v>
      </c>
      <c r="AC252" s="89">
        <f t="shared" si="79"/>
        <v>48.738798951984563</v>
      </c>
      <c r="AD252" s="18"/>
      <c r="AE252">
        <f t="shared" si="53"/>
        <v>94</v>
      </c>
      <c r="AF252" s="3">
        <f t="shared" si="69"/>
        <v>40.176104957414879</v>
      </c>
      <c r="AG252" s="113">
        <f t="shared" si="54"/>
        <v>251.64329738611983</v>
      </c>
      <c r="AH252" s="123">
        <f t="shared" si="80"/>
        <v>51.396212127670367</v>
      </c>
      <c r="AI252" s="123">
        <f t="shared" si="81"/>
        <v>21.929601827142822</v>
      </c>
      <c r="AJ252" s="123">
        <f t="shared" si="82"/>
        <v>-11.468994928393819</v>
      </c>
      <c r="AK252" s="123">
        <f t="shared" si="83"/>
        <v>55.051175656290326</v>
      </c>
      <c r="AL252" s="123">
        <f t="shared" si="84"/>
        <v>90.32943580618857</v>
      </c>
      <c r="AM252" s="123">
        <f t="shared" si="85"/>
        <v>54.524795738558957</v>
      </c>
      <c r="AN252" s="123">
        <f t="shared" si="86"/>
        <v>27.235162706572901</v>
      </c>
      <c r="AO252" s="123">
        <f t="shared" si="65"/>
        <v>73.587516173603021</v>
      </c>
      <c r="AP252" s="3">
        <f t="shared" si="68"/>
        <v>237.60117680635977</v>
      </c>
    </row>
    <row r="253" spans="1:42" ht="14">
      <c r="A253">
        <f t="shared" si="75"/>
        <v>95</v>
      </c>
      <c r="B253" s="20">
        <f t="shared" si="75"/>
        <v>175</v>
      </c>
      <c r="C253" s="27">
        <f t="shared" si="66"/>
        <v>251.76461869181495</v>
      </c>
      <c r="D253" s="27"/>
      <c r="E253" s="27"/>
      <c r="F253" s="27"/>
      <c r="G253" s="27"/>
      <c r="H253" s="27"/>
      <c r="I253" s="125"/>
      <c r="J253" s="27"/>
      <c r="K253" s="27"/>
      <c r="L253" s="27"/>
      <c r="M253" s="83">
        <f>C$158*(0.4*D$14)*('Product half-life and C flows'!B114/100)</f>
        <v>2.8583339268883061</v>
      </c>
      <c r="N253" s="85"/>
      <c r="O253" s="85">
        <f t="shared" si="76"/>
        <v>-5.7685506065242782</v>
      </c>
      <c r="P253" s="85">
        <f t="shared" si="76"/>
        <v>27.689042911316537</v>
      </c>
      <c r="Q253" s="83">
        <f>C$158*(0.6*C$15)*('Product half-life and C flows'!L114/100)</f>
        <v>20.028581749238779</v>
      </c>
      <c r="R253" s="85">
        <f>C$158*0.6*('Product half-life and C flows'!N114/100)</f>
        <v>44.377451350649352</v>
      </c>
      <c r="S253" s="85">
        <f>C$158*0.6*('Product half-life and C flows'!P114/100)</f>
        <v>22.166559116208465</v>
      </c>
      <c r="T253" s="85">
        <f t="shared" si="77"/>
        <v>24.848717221618454</v>
      </c>
      <c r="U253" s="3"/>
      <c r="V253" s="90">
        <f>N$238*(0.4*V$40)*('Product half-life and C flows'!B33/100)</f>
        <v>46.787134536356227</v>
      </c>
      <c r="W253" s="90">
        <f t="shared" si="74"/>
        <v>25.624152208889779</v>
      </c>
      <c r="X253" s="89">
        <f t="shared" si="78"/>
        <v>-5.70044432186954</v>
      </c>
      <c r="Y253" s="89">
        <f t="shared" si="78"/>
        <v>27.362132744973792</v>
      </c>
      <c r="Z253" s="91">
        <f>N$238*(0.6*Z$41)*('Product half-life and C flows'!L33/100)</f>
        <v>68.920146313358771</v>
      </c>
      <c r="AA253" s="91">
        <f>N$238*0.6*('Product half-life and C flows'!N33/100)</f>
        <v>11.068736688799344</v>
      </c>
      <c r="AB253" s="91">
        <f>N$238*0.6*('Product half-life and C flows'!P33/100)</f>
        <v>5.5288395048947772</v>
      </c>
      <c r="AC253" s="89">
        <f t="shared" si="79"/>
        <v>48.738798951984563</v>
      </c>
      <c r="AD253" s="18"/>
      <c r="AE253">
        <f t="shared" si="53"/>
        <v>95</v>
      </c>
      <c r="AF253" s="3">
        <f t="shared" si="69"/>
        <v>40.176510676148482</v>
      </c>
      <c r="AG253" s="113">
        <f t="shared" si="54"/>
        <v>251.76461869181495</v>
      </c>
      <c r="AH253" s="123">
        <f t="shared" si="80"/>
        <v>49.645468463244534</v>
      </c>
      <c r="AI253" s="123">
        <f t="shared" si="81"/>
        <v>25.624152208889779</v>
      </c>
      <c r="AJ253" s="123">
        <f t="shared" si="82"/>
        <v>-11.468994928393819</v>
      </c>
      <c r="AK253" s="123">
        <f t="shared" si="83"/>
        <v>55.051175656290326</v>
      </c>
      <c r="AL253" s="123">
        <f t="shared" si="84"/>
        <v>88.948728062597553</v>
      </c>
      <c r="AM253" s="123">
        <f t="shared" si="85"/>
        <v>55.4461880394487</v>
      </c>
      <c r="AN253" s="123">
        <f t="shared" si="86"/>
        <v>27.695398621103241</v>
      </c>
      <c r="AO253" s="123">
        <f t="shared" si="65"/>
        <v>73.587516173603021</v>
      </c>
      <c r="AP253" s="3">
        <f t="shared" si="68"/>
        <v>241.29664765993576</v>
      </c>
    </row>
    <row r="254" spans="1:42" ht="14">
      <c r="A254">
        <f t="shared" si="75"/>
        <v>96</v>
      </c>
      <c r="B254" s="20">
        <f t="shared" si="75"/>
        <v>176</v>
      </c>
      <c r="C254" s="27">
        <f t="shared" si="66"/>
        <v>251.88239168733907</v>
      </c>
      <c r="D254" s="27"/>
      <c r="E254" s="27"/>
      <c r="F254" s="27"/>
      <c r="G254" s="27"/>
      <c r="H254" s="27"/>
      <c r="I254" s="125"/>
      <c r="J254" s="27"/>
      <c r="K254" s="27"/>
      <c r="L254" s="27"/>
      <c r="M254" s="83">
        <f>C$158*(0.4*D$14)*('Product half-life and C flows'!B115/100)</f>
        <v>2.7609685801798287</v>
      </c>
      <c r="N254" s="85"/>
      <c r="O254" s="85">
        <f t="shared" si="76"/>
        <v>-5.7685506065242782</v>
      </c>
      <c r="P254" s="85">
        <f t="shared" si="76"/>
        <v>27.689042911316537</v>
      </c>
      <c r="Q254" s="83">
        <f>C$158*(0.6*C$15)*('Product half-life and C flows'!L115/100)</f>
        <v>19.722439928828727</v>
      </c>
      <c r="R254" s="85">
        <f>C$158*0.6*('Product half-life and C flows'!N115/100)</f>
        <v>44.581749992136324</v>
      </c>
      <c r="S254" s="85">
        <f>C$158*0.6*('Product half-life and C flows'!P115/100)</f>
        <v>22.268606389678478</v>
      </c>
      <c r="T254" s="85">
        <f t="shared" si="77"/>
        <v>24.848717221618454</v>
      </c>
      <c r="U254" s="3"/>
      <c r="V254" s="90">
        <f>N$238*(0.4*V$40)*('Product half-life and C flows'!B34/100)</f>
        <v>45.193392974960787</v>
      </c>
      <c r="W254" s="90">
        <f t="shared" si="74"/>
        <v>29.503177390087529</v>
      </c>
      <c r="X254" s="89">
        <f t="shared" si="78"/>
        <v>-5.70044432186954</v>
      </c>
      <c r="Y254" s="89">
        <f t="shared" si="78"/>
        <v>27.362132744973792</v>
      </c>
      <c r="Z254" s="91">
        <f>N$238*(0.6*Z$41)*('Product half-life and C flows'!L34/100)</f>
        <v>67.866684849163931</v>
      </c>
      <c r="AA254" s="91">
        <f>N$238*0.6*('Product half-life and C flows'!N34/100)</f>
        <v>11.771746639238696</v>
      </c>
      <c r="AB254" s="91">
        <f>N$238*0.6*('Product half-life and C flows'!P34/100)</f>
        <v>5.8799933262930546</v>
      </c>
      <c r="AC254" s="89">
        <f t="shared" si="79"/>
        <v>48.738798951984563</v>
      </c>
      <c r="AD254" s="18"/>
      <c r="AE254">
        <f t="shared" si="53"/>
        <v>96</v>
      </c>
      <c r="AF254" s="3">
        <f t="shared" si="69"/>
        <v>40.176874135158833</v>
      </c>
      <c r="AG254" s="113">
        <f t="shared" si="54"/>
        <v>251.88239168733907</v>
      </c>
      <c r="AH254" s="123">
        <f t="shared" si="80"/>
        <v>47.954361555140615</v>
      </c>
      <c r="AI254" s="123">
        <f t="shared" si="81"/>
        <v>29.503177390087529</v>
      </c>
      <c r="AJ254" s="123">
        <f t="shared" si="82"/>
        <v>-11.468994928393819</v>
      </c>
      <c r="AK254" s="123">
        <f t="shared" si="83"/>
        <v>55.051175656290326</v>
      </c>
      <c r="AL254" s="123">
        <f t="shared" si="84"/>
        <v>87.589124777992652</v>
      </c>
      <c r="AM254" s="123">
        <f t="shared" si="85"/>
        <v>56.353496631375023</v>
      </c>
      <c r="AN254" s="123">
        <f t="shared" si="86"/>
        <v>28.148599715971532</v>
      </c>
      <c r="AO254" s="123">
        <f t="shared" si="65"/>
        <v>73.587516173603021</v>
      </c>
      <c r="AP254" s="3">
        <f t="shared" si="68"/>
        <v>245.17657924332323</v>
      </c>
    </row>
    <row r="255" spans="1:42" ht="14">
      <c r="A255">
        <f t="shared" si="75"/>
        <v>97</v>
      </c>
      <c r="B255" s="20">
        <f t="shared" si="75"/>
        <v>177</v>
      </c>
      <c r="C255" s="27">
        <f t="shared" si="66"/>
        <v>251.9967190757788</v>
      </c>
      <c r="D255" s="27"/>
      <c r="E255" s="27"/>
      <c r="F255" s="27"/>
      <c r="G255" s="27"/>
      <c r="H255" s="27"/>
      <c r="I255" s="125"/>
      <c r="J255" s="27"/>
      <c r="K255" s="27"/>
      <c r="L255" s="27"/>
      <c r="M255" s="83">
        <f>C$158*(0.4*D$14)*('Product half-life and C flows'!B116/100)</f>
        <v>2.666919854615748</v>
      </c>
      <c r="N255" s="85"/>
      <c r="O255" s="85">
        <f t="shared" si="76"/>
        <v>-5.7685506065242782</v>
      </c>
      <c r="P255" s="85">
        <f t="shared" si="76"/>
        <v>27.689042911316537</v>
      </c>
      <c r="Q255" s="83">
        <f>C$158*(0.6*C$15)*('Product half-life and C flows'!L116/100)</f>
        <v>19.420977561780742</v>
      </c>
      <c r="R255" s="85">
        <f>C$158*0.6*('Product half-life and C flows'!N116/100)</f>
        <v>44.78292587841301</v>
      </c>
      <c r="S255" s="85">
        <f>C$158*0.6*('Product half-life and C flows'!P116/100)</f>
        <v>22.369093845361142</v>
      </c>
      <c r="T255" s="85">
        <f t="shared" si="77"/>
        <v>24.848717221618454</v>
      </c>
      <c r="U255" s="3"/>
      <c r="V255" s="90">
        <f>N$238*(0.4*V$40)*('Product half-life and C flows'!B35/100)</f>
        <v>43.653940101891536</v>
      </c>
      <c r="W255" s="90">
        <f t="shared" si="74"/>
        <v>33.538878670669241</v>
      </c>
      <c r="X255" s="89">
        <f t="shared" si="78"/>
        <v>-5.70044432186954</v>
      </c>
      <c r="Y255" s="89">
        <f t="shared" si="78"/>
        <v>27.362132744973792</v>
      </c>
      <c r="Z255" s="91">
        <f>N$238*(0.6*Z$41)*('Product half-life and C flows'!L35/100)</f>
        <v>66.829325803723378</v>
      </c>
      <c r="AA255" s="91">
        <f>N$238*0.6*('Product half-life and C flows'!N35/100)</f>
        <v>12.464010908896032</v>
      </c>
      <c r="AB255" s="91">
        <f>N$238*0.6*('Product half-life and C flows'!P35/100)</f>
        <v>6.2257796747732419</v>
      </c>
      <c r="AC255" s="89">
        <f t="shared" si="79"/>
        <v>48.738798951984563</v>
      </c>
      <c r="AD255" s="18"/>
      <c r="AE255">
        <f t="shared" si="53"/>
        <v>97</v>
      </c>
      <c r="AF255" s="3">
        <f t="shared" si="69"/>
        <v>40.177199736008504</v>
      </c>
      <c r="AG255" s="113">
        <f t="shared" si="54"/>
        <v>251.9967190757788</v>
      </c>
      <c r="AH255" s="123">
        <f t="shared" si="80"/>
        <v>46.320859956507284</v>
      </c>
      <c r="AI255" s="123">
        <f t="shared" si="81"/>
        <v>33.538878670669241</v>
      </c>
      <c r="AJ255" s="123">
        <f t="shared" si="82"/>
        <v>-11.468994928393819</v>
      </c>
      <c r="AK255" s="123">
        <f t="shared" si="83"/>
        <v>55.051175656290326</v>
      </c>
      <c r="AL255" s="123">
        <f t="shared" si="84"/>
        <v>86.250303365504124</v>
      </c>
      <c r="AM255" s="123">
        <f t="shared" si="85"/>
        <v>57.246936787309039</v>
      </c>
      <c r="AN255" s="123">
        <f t="shared" si="86"/>
        <v>28.594873520134385</v>
      </c>
      <c r="AO255" s="123">
        <f t="shared" si="65"/>
        <v>73.587516173603021</v>
      </c>
      <c r="AP255" s="3">
        <f t="shared" si="68"/>
        <v>249.21317307151332</v>
      </c>
    </row>
    <row r="256" spans="1:42" ht="14">
      <c r="A256">
        <f t="shared" ref="A256:B271" si="87">A255+1</f>
        <v>98</v>
      </c>
      <c r="B256" s="20">
        <f t="shared" si="87"/>
        <v>178</v>
      </c>
      <c r="C256" s="27">
        <f t="shared" si="66"/>
        <v>252.10770065051355</v>
      </c>
      <c r="D256" s="27"/>
      <c r="E256" s="27"/>
      <c r="F256" s="27"/>
      <c r="G256" s="27"/>
      <c r="H256" s="27"/>
      <c r="I256" s="125"/>
      <c r="J256" s="27"/>
      <c r="K256" s="27"/>
      <c r="L256" s="27"/>
      <c r="M256" s="83">
        <f>C$158*(0.4*D$14)*('Product half-life and C flows'!B117/100)</f>
        <v>2.5760747739043168</v>
      </c>
      <c r="N256" s="85"/>
      <c r="O256" s="85">
        <f t="shared" ref="O256:P271" si="88">O255</f>
        <v>-5.7685506065242782</v>
      </c>
      <c r="P256" s="85">
        <f t="shared" si="88"/>
        <v>27.689042911316537</v>
      </c>
      <c r="Q256" s="83">
        <f>C$158*(0.6*C$15)*('Product half-life and C flows'!L117/100)</f>
        <v>19.124123121494055</v>
      </c>
      <c r="R256" s="85">
        <f>C$158*0.6*('Product half-life and C flows'!N117/100)</f>
        <v>44.981026741564328</v>
      </c>
      <c r="S256" s="85">
        <f>C$158*0.6*('Product half-life and C flows'!P117/100)</f>
        <v>22.468045325456707</v>
      </c>
      <c r="T256" s="85">
        <f t="shared" si="77"/>
        <v>24.848717221618454</v>
      </c>
      <c r="U256" s="3"/>
      <c r="V256" s="90">
        <f>N$238*(0.4*V$40)*('Product half-life and C flows'!B36/100)</f>
        <v>42.166926645126203</v>
      </c>
      <c r="W256" s="90">
        <f t="shared" si="74"/>
        <v>37.704387555938411</v>
      </c>
      <c r="X256" s="89">
        <f t="shared" si="78"/>
        <v>-5.70044432186954</v>
      </c>
      <c r="Y256" s="89">
        <f t="shared" si="78"/>
        <v>27.362132744973792</v>
      </c>
      <c r="Z256" s="91">
        <f>N$238*(0.6*Z$41)*('Product half-life and C flows'!L36/100)</f>
        <v>65.807823047588073</v>
      </c>
      <c r="AA256" s="91">
        <f>N$238*0.6*('Product half-life and C flows'!N36/100)</f>
        <v>13.14569374815699</v>
      </c>
      <c r="AB256" s="91">
        <f>N$238*0.6*('Product half-life and C flows'!P36/100)</f>
        <v>6.5662805934850095</v>
      </c>
      <c r="AC256" s="89">
        <f t="shared" si="79"/>
        <v>48.738798951984563</v>
      </c>
      <c r="AD256" s="18"/>
      <c r="AE256">
        <f t="shared" si="53"/>
        <v>98</v>
      </c>
      <c r="AF256" s="3">
        <f t="shared" si="69"/>
        <v>40.177491421857944</v>
      </c>
      <c r="AG256" s="113">
        <f t="shared" si="54"/>
        <v>252.10770065051355</v>
      </c>
      <c r="AH256" s="123">
        <f t="shared" si="80"/>
        <v>44.74300141903052</v>
      </c>
      <c r="AI256" s="123">
        <f t="shared" si="81"/>
        <v>37.704387555938411</v>
      </c>
      <c r="AJ256" s="123">
        <f t="shared" si="82"/>
        <v>-11.468994928393819</v>
      </c>
      <c r="AK256" s="123">
        <f t="shared" si="83"/>
        <v>55.051175656290326</v>
      </c>
      <c r="AL256" s="123">
        <f t="shared" si="84"/>
        <v>84.931946169082124</v>
      </c>
      <c r="AM256" s="123">
        <f t="shared" si="85"/>
        <v>58.126720489721322</v>
      </c>
      <c r="AN256" s="123">
        <f t="shared" si="86"/>
        <v>29.034325918941718</v>
      </c>
      <c r="AO256" s="123">
        <f t="shared" si="65"/>
        <v>73.587516173603021</v>
      </c>
      <c r="AP256" s="3">
        <f t="shared" si="68"/>
        <v>253.3795608615801</v>
      </c>
    </row>
    <row r="257" spans="1:42" ht="14">
      <c r="A257">
        <f t="shared" si="87"/>
        <v>99</v>
      </c>
      <c r="B257" s="20">
        <f t="shared" si="87"/>
        <v>179</v>
      </c>
      <c r="C257" s="27">
        <f t="shared" si="66"/>
        <v>252.21543337393487</v>
      </c>
      <c r="D257" s="27"/>
      <c r="E257" s="27"/>
      <c r="F257" s="27"/>
      <c r="G257" s="27"/>
      <c r="H257" s="27"/>
      <c r="I257" s="125"/>
      <c r="J257" s="27"/>
      <c r="K257" s="27"/>
      <c r="L257" s="27"/>
      <c r="M257" s="83">
        <f>C$158*(0.4*D$14)*('Product half-life and C flows'!B118/100)</f>
        <v>2.4883242101410379</v>
      </c>
      <c r="N257" s="85"/>
      <c r="O257" s="85">
        <f t="shared" si="88"/>
        <v>-5.7685506065242782</v>
      </c>
      <c r="P257" s="85">
        <f t="shared" si="88"/>
        <v>27.689042911316537</v>
      </c>
      <c r="Q257" s="83">
        <f>C$158*(0.6*C$15)*('Product half-life and C flows'!L118/100)</f>
        <v>18.831806174669659</v>
      </c>
      <c r="R257" s="85">
        <f>C$158*0.6*('Product half-life and C flows'!N118/100)</f>
        <v>45.176099584078479</v>
      </c>
      <c r="S257" s="85">
        <f>C$158*0.6*('Product half-life and C flows'!P118/100)</f>
        <v>22.565484307731502</v>
      </c>
      <c r="T257" s="85">
        <f t="shared" si="77"/>
        <v>24.848717221618454</v>
      </c>
      <c r="U257" s="3"/>
      <c r="V257" s="90">
        <f>N$238*(0.4*V$40)*('Product half-life and C flows'!B37/100)</f>
        <v>40.73056632563646</v>
      </c>
      <c r="W257" s="90">
        <f t="shared" si="74"/>
        <v>41.974069387440238</v>
      </c>
      <c r="X257" s="89">
        <f t="shared" ref="X257:Y272" si="89">X256</f>
        <v>-5.70044432186954</v>
      </c>
      <c r="Y257" s="89">
        <f t="shared" si="89"/>
        <v>27.362132744973792</v>
      </c>
      <c r="Z257" s="91">
        <f>N$238*(0.6*Z$41)*('Product half-life and C flows'!L37/100)</f>
        <v>64.801934213458452</v>
      </c>
      <c r="AA257" s="91">
        <f>N$238*0.6*('Product half-life and C flows'!N37/100)</f>
        <v>13.816956896799482</v>
      </c>
      <c r="AB257" s="91">
        <f>N$238*0.6*('Product half-life and C flows'!P37/100)</f>
        <v>6.9015768715282135</v>
      </c>
      <c r="AC257" s="89">
        <f t="shared" si="79"/>
        <v>48.738798951984563</v>
      </c>
      <c r="AD257" s="18"/>
      <c r="AE257">
        <f t="shared" si="53"/>
        <v>99</v>
      </c>
      <c r="AF257" s="3">
        <f t="shared" si="69"/>
        <v>40.177752725197493</v>
      </c>
      <c r="AG257" s="113">
        <f t="shared" si="54"/>
        <v>252.21543337393487</v>
      </c>
      <c r="AH257" s="123">
        <f t="shared" si="80"/>
        <v>43.218890535777497</v>
      </c>
      <c r="AI257" s="123">
        <f t="shared" si="81"/>
        <v>41.974069387440238</v>
      </c>
      <c r="AJ257" s="123">
        <f t="shared" si="82"/>
        <v>-11.468994928393819</v>
      </c>
      <c r="AK257" s="123">
        <f t="shared" si="83"/>
        <v>55.051175656290326</v>
      </c>
      <c r="AL257" s="123">
        <f t="shared" si="84"/>
        <v>83.633740388128103</v>
      </c>
      <c r="AM257" s="123">
        <f t="shared" si="85"/>
        <v>58.993056480877961</v>
      </c>
      <c r="AN257" s="123">
        <f t="shared" si="86"/>
        <v>29.467061179259716</v>
      </c>
      <c r="AO257" s="123">
        <f t="shared" si="65"/>
        <v>73.587516173603021</v>
      </c>
      <c r="AP257" s="3">
        <f t="shared" si="68"/>
        <v>257.65010816360251</v>
      </c>
    </row>
    <row r="258" spans="1:42" ht="14">
      <c r="A258">
        <f t="shared" si="87"/>
        <v>100</v>
      </c>
      <c r="B258" s="20">
        <f t="shared" si="87"/>
        <v>180</v>
      </c>
      <c r="C258" s="27">
        <f t="shared" si="66"/>
        <v>252.32001145425949</v>
      </c>
      <c r="D258" s="27"/>
      <c r="E258" s="27"/>
      <c r="F258" s="27"/>
      <c r="G258" s="27"/>
      <c r="H258" s="27"/>
      <c r="I258" s="125"/>
      <c r="J258" s="27"/>
      <c r="K258" s="27"/>
      <c r="L258" s="27"/>
      <c r="M258" s="83">
        <f>C$158*(0.4*D$14)*('Product half-life and C flows'!B119/100)</f>
        <v>2.4035627527184498</v>
      </c>
      <c r="N258" s="85"/>
      <c r="O258" s="85">
        <f t="shared" si="88"/>
        <v>-5.7685506065242782</v>
      </c>
      <c r="P258" s="85">
        <f t="shared" si="88"/>
        <v>27.689042911316537</v>
      </c>
      <c r="Q258" s="83">
        <f>C$158*(0.6*C$15)*('Product half-life and C flows'!L119/100)</f>
        <v>18.543957364598931</v>
      </c>
      <c r="R258" s="85">
        <f>C$158*0.6*('Product half-life and C flows'!N119/100)</f>
        <v>45.368190689999004</v>
      </c>
      <c r="S258" s="85">
        <f>C$158*0.6*('Product half-life and C flows'!P119/100)</f>
        <v>22.661433911088412</v>
      </c>
      <c r="T258" s="85">
        <f t="shared" si="77"/>
        <v>24.848717221618454</v>
      </c>
      <c r="U258" s="3"/>
      <c r="V258" s="90">
        <f>N$238*(0.4*V$40)*('Product half-life and C flows'!B38/100)</f>
        <v>39.343133711615216</v>
      </c>
      <c r="W258" s="90">
        <f t="shared" si="74"/>
        <v>46.323735982377741</v>
      </c>
      <c r="X258" s="89">
        <f t="shared" si="89"/>
        <v>-5.70044432186954</v>
      </c>
      <c r="Y258" s="89">
        <f t="shared" si="89"/>
        <v>27.362132744973792</v>
      </c>
      <c r="Z258" s="91">
        <f>N$238*(0.6*Z$41)*('Product half-life and C flows'!L38/100)</f>
        <v>63.81142063867901</v>
      </c>
      <c r="AA258" s="91">
        <f>N$238*0.6*('Product half-life and C flows'!N38/100)</f>
        <v>14.477959622368973</v>
      </c>
      <c r="AB258" s="91">
        <f>N$238*0.6*('Product half-life and C flows'!P38/100)</f>
        <v>7.2317480631213655</v>
      </c>
      <c r="AC258" s="89">
        <f t="shared" si="79"/>
        <v>48.738798951984563</v>
      </c>
      <c r="AD258" s="18"/>
      <c r="AE258">
        <f t="shared" si="53"/>
        <v>100</v>
      </c>
      <c r="AF258" s="3">
        <f t="shared" si="69"/>
        <v>40.177986810610797</v>
      </c>
      <c r="AG258" s="113">
        <f t="shared" si="54"/>
        <v>252.32001145425949</v>
      </c>
      <c r="AH258" s="123">
        <f t="shared" si="80"/>
        <v>41.746696464333667</v>
      </c>
      <c r="AI258" s="123">
        <f t="shared" si="81"/>
        <v>46.323735982377741</v>
      </c>
      <c r="AJ258" s="123">
        <f t="shared" si="82"/>
        <v>-11.468994928393819</v>
      </c>
      <c r="AK258" s="123">
        <f t="shared" si="83"/>
        <v>55.051175656290326</v>
      </c>
      <c r="AL258" s="123">
        <f t="shared" si="84"/>
        <v>82.355378003277934</v>
      </c>
      <c r="AM258" s="123">
        <f t="shared" si="85"/>
        <v>59.846150312367975</v>
      </c>
      <c r="AN258" s="123">
        <f t="shared" si="86"/>
        <v>29.893181974209778</v>
      </c>
      <c r="AO258" s="123">
        <f t="shared" si="65"/>
        <v>73.587516173603021</v>
      </c>
      <c r="AP258" s="3">
        <f t="shared" si="68"/>
        <v>262.00062700012995</v>
      </c>
    </row>
    <row r="259" spans="1:42" ht="14">
      <c r="A259">
        <f t="shared" si="87"/>
        <v>101</v>
      </c>
      <c r="B259" s="20">
        <f t="shared" si="87"/>
        <v>181</v>
      </c>
      <c r="C259" s="27">
        <f t="shared" si="66"/>
        <v>252.42152642046821</v>
      </c>
      <c r="D259" s="27"/>
      <c r="E259" s="27"/>
      <c r="F259" s="27"/>
      <c r="G259" s="27"/>
      <c r="H259" s="27"/>
      <c r="I259" s="125"/>
      <c r="J259" s="27"/>
      <c r="K259" s="27"/>
      <c r="L259" s="27"/>
      <c r="M259" s="83">
        <f>C$158*(0.4*D$14)*('Product half-life and C flows'!B120/100)</f>
        <v>2.3216885817013568</v>
      </c>
      <c r="N259" s="85"/>
      <c r="O259" s="85">
        <f t="shared" si="88"/>
        <v>-5.7685506065242782</v>
      </c>
      <c r="P259" s="85">
        <f t="shared" si="88"/>
        <v>27.689042911316537</v>
      </c>
      <c r="Q259" s="83">
        <f>C$158*(0.6*C$15)*('Product half-life and C flows'!L120/100)</f>
        <v>18.260508394707667</v>
      </c>
      <c r="R259" s="85">
        <f>C$158*0.6*('Product half-life and C flows'!N120/100)</f>
        <v>45.557345635906444</v>
      </c>
      <c r="S259" s="85">
        <f>C$158*0.6*('Product half-life and C flows'!P120/100)</f>
        <v>22.755916901052167</v>
      </c>
      <c r="T259" s="85">
        <f t="shared" si="77"/>
        <v>24.848717221618454</v>
      </c>
      <c r="U259" s="3"/>
      <c r="V259" s="90">
        <f>N$238*(0.4*V$40)*('Product half-life and C flows'!B39/100)</f>
        <v>38.002962145796936</v>
      </c>
      <c r="W259" s="90">
        <f t="shared" si="74"/>
        <v>50.730784954682932</v>
      </c>
      <c r="X259" s="89">
        <f t="shared" si="89"/>
        <v>-5.70044432186954</v>
      </c>
      <c r="Y259" s="89">
        <f t="shared" si="89"/>
        <v>27.362132744973792</v>
      </c>
      <c r="Z259" s="91">
        <f>N$238*(0.6*Z$41)*('Product half-life and C flows'!L39/100)</f>
        <v>62.836047308611867</v>
      </c>
      <c r="AA259" s="91">
        <f>N$238*0.6*('Product half-life and C flows'!N39/100)</f>
        <v>15.128858757967112</v>
      </c>
      <c r="AB259" s="91">
        <f>N$238*0.6*('Product half-life and C flows'!P39/100)</f>
        <v>7.5568725064770792</v>
      </c>
      <c r="AC259" s="89">
        <f t="shared" si="79"/>
        <v>48.738798951984563</v>
      </c>
      <c r="AD259" s="18"/>
      <c r="AE259">
        <f t="shared" si="53"/>
        <v>101</v>
      </c>
      <c r="AF259" s="3">
        <f t="shared" si="69"/>
        <v>40.178196513086711</v>
      </c>
      <c r="AG259" s="113">
        <f t="shared" si="54"/>
        <v>252.42152642046821</v>
      </c>
      <c r="AH259" s="123">
        <f t="shared" si="80"/>
        <v>40.324650727498295</v>
      </c>
      <c r="AI259" s="123">
        <f t="shared" si="81"/>
        <v>50.730784954682932</v>
      </c>
      <c r="AJ259" s="123">
        <f t="shared" si="82"/>
        <v>-11.468994928393819</v>
      </c>
      <c r="AK259" s="123">
        <f t="shared" si="83"/>
        <v>55.051175656290326</v>
      </c>
      <c r="AL259" s="123">
        <f t="shared" si="84"/>
        <v>81.096555703319538</v>
      </c>
      <c r="AM259" s="123">
        <f t="shared" si="85"/>
        <v>60.686204393873552</v>
      </c>
      <c r="AN259" s="123">
        <f t="shared" si="86"/>
        <v>30.312789407529245</v>
      </c>
      <c r="AO259" s="123">
        <f t="shared" si="65"/>
        <v>73.587516173603021</v>
      </c>
      <c r="AP259" s="3">
        <f t="shared" si="68"/>
        <v>266.40851518730176</v>
      </c>
    </row>
    <row r="260" spans="1:42" ht="14">
      <c r="A260">
        <f t="shared" si="87"/>
        <v>102</v>
      </c>
      <c r="B260" s="20">
        <f t="shared" si="87"/>
        <v>182</v>
      </c>
      <c r="C260" s="27">
        <f t="shared" si="66"/>
        <v>252.52006719540384</v>
      </c>
      <c r="D260" s="27"/>
      <c r="E260" s="27"/>
      <c r="F260" s="27"/>
      <c r="G260" s="27"/>
      <c r="H260" s="27"/>
      <c r="I260" s="125"/>
      <c r="J260" s="27"/>
      <c r="K260" s="27"/>
      <c r="L260" s="27"/>
      <c r="M260" s="83">
        <f>C$158*(0.4*D$14)*('Product half-life and C flows'!B121/100)</f>
        <v>2.2426033455153398</v>
      </c>
      <c r="N260" s="85"/>
      <c r="O260" s="85">
        <f t="shared" si="88"/>
        <v>-5.7685506065242782</v>
      </c>
      <c r="P260" s="85">
        <f t="shared" si="88"/>
        <v>27.689042911316537</v>
      </c>
      <c r="Q260" s="83">
        <f>C$158*(0.6*C$15)*('Product half-life and C flows'!L121/100)</f>
        <v>17.981392012351666</v>
      </c>
      <c r="R260" s="85">
        <f>C$158*0.6*('Product half-life and C flows'!N121/100)</f>
        <v>45.743609301732015</v>
      </c>
      <c r="S260" s="85">
        <f>C$158*0.6*('Product half-life and C flows'!P121/100)</f>
        <v>22.848955695170829</v>
      </c>
      <c r="T260" s="85">
        <f t="shared" si="77"/>
        <v>24.848717221618454</v>
      </c>
      <c r="U260" s="3"/>
      <c r="V260" s="90">
        <f>N$238*(0.4*V$40)*('Product half-life and C flows'!B40/100)</f>
        <v>36.708441743380966</v>
      </c>
      <c r="W260" s="90">
        <f t="shared" si="74"/>
        <v>55.174280435662595</v>
      </c>
      <c r="X260" s="89">
        <f t="shared" si="89"/>
        <v>-5.70044432186954</v>
      </c>
      <c r="Y260" s="89">
        <f t="shared" si="89"/>
        <v>27.362132744973792</v>
      </c>
      <c r="Z260" s="91">
        <f>N$238*(0.6*Z$41)*('Product half-life and C flows'!L40/100)</f>
        <v>61.875582800875961</v>
      </c>
      <c r="AA260" s="91">
        <f>N$238*0.6*('Product half-life and C flows'!N40/100)</f>
        <v>15.769808739462871</v>
      </c>
      <c r="AB260" s="91">
        <f>N$238*0.6*('Product half-life and C flows'!P40/100)</f>
        <v>7.877027342389046</v>
      </c>
      <c r="AC260" s="89">
        <f t="shared" si="79"/>
        <v>48.738798951984563</v>
      </c>
      <c r="AD260" s="18"/>
      <c r="AE260">
        <f t="shared" si="53"/>
        <v>102</v>
      </c>
      <c r="AF260" s="3">
        <f t="shared" si="69"/>
        <v>40.178384372342514</v>
      </c>
      <c r="AG260" s="113">
        <f t="shared" si="54"/>
        <v>252.52006719540384</v>
      </c>
      <c r="AH260" s="123">
        <f t="shared" si="80"/>
        <v>38.951045088896308</v>
      </c>
      <c r="AI260" s="123">
        <f t="shared" si="81"/>
        <v>55.174280435662595</v>
      </c>
      <c r="AJ260" s="123">
        <f t="shared" si="82"/>
        <v>-11.468994928393819</v>
      </c>
      <c r="AK260" s="123">
        <f t="shared" si="83"/>
        <v>55.051175656290326</v>
      </c>
      <c r="AL260" s="123">
        <f t="shared" si="84"/>
        <v>79.856974813227623</v>
      </c>
      <c r="AM260" s="123">
        <f t="shared" si="85"/>
        <v>61.513418041194882</v>
      </c>
      <c r="AN260" s="123">
        <f t="shared" si="86"/>
        <v>30.725983037559875</v>
      </c>
      <c r="AO260" s="123">
        <f t="shared" si="65"/>
        <v>73.587516173603021</v>
      </c>
      <c r="AP260" s="3">
        <f t="shared" si="68"/>
        <v>270.8528370555415</v>
      </c>
    </row>
    <row r="261" spans="1:42" ht="14">
      <c r="A261">
        <f t="shared" si="87"/>
        <v>103</v>
      </c>
      <c r="B261" s="20">
        <f t="shared" si="87"/>
        <v>183</v>
      </c>
      <c r="C261" s="27">
        <f t="shared" si="66"/>
        <v>252.6157201670591</v>
      </c>
      <c r="D261" s="27"/>
      <c r="E261" s="27"/>
      <c r="F261" s="27"/>
      <c r="G261" s="27"/>
      <c r="H261" s="27"/>
      <c r="I261" s="125"/>
      <c r="J261" s="27"/>
      <c r="K261" s="27"/>
      <c r="L261" s="27"/>
      <c r="M261" s="83">
        <f>C$158*(0.4*D$14)*('Product half-life and C flows'!B122/100)</f>
        <v>2.1662120428016634</v>
      </c>
      <c r="N261" s="85"/>
      <c r="O261" s="85">
        <f t="shared" si="88"/>
        <v>-5.7685506065242782</v>
      </c>
      <c r="P261" s="85">
        <f t="shared" si="88"/>
        <v>27.689042911316537</v>
      </c>
      <c r="Q261" s="83">
        <f>C$158*(0.6*C$15)*('Product half-life and C flows'!L122/100)</f>
        <v>17.706541992860025</v>
      </c>
      <c r="R261" s="85">
        <f>C$158*0.6*('Product half-life and C flows'!N122/100)</f>
        <v>45.927025881406102</v>
      </c>
      <c r="S261" s="85">
        <f>C$158*0.6*('Product half-life and C flows'!P122/100)</f>
        <v>22.940572368334713</v>
      </c>
      <c r="T261" s="85">
        <f t="shared" si="77"/>
        <v>24.848717221618454</v>
      </c>
      <c r="U261" s="3"/>
      <c r="V261" s="90">
        <f>N$238*(0.4*V$40)*('Product half-life and C flows'!B41/100)</f>
        <v>35.458017458152966</v>
      </c>
      <c r="W261" s="90">
        <f t="shared" si="74"/>
        <v>59.634987416407405</v>
      </c>
      <c r="X261" s="89">
        <f t="shared" si="89"/>
        <v>-5.70044432186954</v>
      </c>
      <c r="Y261" s="89">
        <f t="shared" si="89"/>
        <v>27.362132744973792</v>
      </c>
      <c r="Z261" s="91">
        <f>N$238*(0.6*Z$41)*('Product half-life and C flows'!L41/100)</f>
        <v>60.929799230438533</v>
      </c>
      <c r="AA261" s="91">
        <f>N$238*0.6*('Product half-life and C flows'!N41/100)</f>
        <v>16.400961642134789</v>
      </c>
      <c r="AB261" s="91">
        <f>N$238*0.6*('Product half-life and C flows'!P41/100)</f>
        <v>8.1922885325348584</v>
      </c>
      <c r="AC261" s="89">
        <f t="shared" si="79"/>
        <v>48.738798951984563</v>
      </c>
      <c r="AD261" s="18"/>
      <c r="AE261">
        <f t="shared" si="53"/>
        <v>103</v>
      </c>
      <c r="AF261" s="3">
        <f t="shared" si="69"/>
        <v>40.178552663573747</v>
      </c>
      <c r="AG261" s="113">
        <f t="shared" si="54"/>
        <v>252.6157201670591</v>
      </c>
      <c r="AH261" s="123">
        <f t="shared" si="80"/>
        <v>37.624229500954627</v>
      </c>
      <c r="AI261" s="123">
        <f t="shared" si="81"/>
        <v>59.634987416407405</v>
      </c>
      <c r="AJ261" s="123">
        <f t="shared" si="82"/>
        <v>-11.468994928393819</v>
      </c>
      <c r="AK261" s="123">
        <f t="shared" si="83"/>
        <v>55.051175656290326</v>
      </c>
      <c r="AL261" s="123">
        <f t="shared" si="84"/>
        <v>78.636341223298558</v>
      </c>
      <c r="AM261" s="123">
        <f t="shared" si="85"/>
        <v>62.327987523540891</v>
      </c>
      <c r="AN261" s="123">
        <f t="shared" si="86"/>
        <v>31.132860900869574</v>
      </c>
      <c r="AO261" s="123">
        <f t="shared" si="65"/>
        <v>73.587516173603021</v>
      </c>
      <c r="AP261" s="3">
        <f t="shared" si="68"/>
        <v>275.31435779201291</v>
      </c>
    </row>
    <row r="262" spans="1:42" ht="14">
      <c r="A262">
        <f t="shared" si="87"/>
        <v>104</v>
      </c>
      <c r="B262" s="20">
        <f t="shared" si="87"/>
        <v>184</v>
      </c>
      <c r="C262" s="27">
        <f t="shared" si="66"/>
        <v>252.70856925809096</v>
      </c>
      <c r="D262" s="27"/>
      <c r="E262" s="27"/>
      <c r="F262" s="27"/>
      <c r="G262" s="27"/>
      <c r="H262" s="27"/>
      <c r="I262" s="125"/>
      <c r="J262" s="27"/>
      <c r="K262" s="27"/>
      <c r="L262" s="27"/>
      <c r="M262" s="83">
        <f>C$158*(0.4*D$14)*('Product half-life and C flows'!B123/100)</f>
        <v>2.092422908296629</v>
      </c>
      <c r="N262" s="85"/>
      <c r="O262" s="85">
        <f t="shared" si="88"/>
        <v>-5.7685506065242782</v>
      </c>
      <c r="P262" s="85">
        <f t="shared" si="88"/>
        <v>27.689042911316537</v>
      </c>
      <c r="Q262" s="83">
        <f>C$158*(0.6*C$15)*('Product half-life and C flows'!L123/100)</f>
        <v>17.435893123822293</v>
      </c>
      <c r="R262" s="85">
        <f>C$158*0.6*('Product half-life and C flows'!N123/100)</f>
        <v>46.107638893343946</v>
      </c>
      <c r="S262" s="85">
        <f>C$158*0.6*('Product half-life and C flows'!P123/100)</f>
        <v>23.030788658013954</v>
      </c>
      <c r="T262" s="85">
        <f t="shared" si="77"/>
        <v>24.848717221618454</v>
      </c>
      <c r="U262" s="3"/>
      <c r="V262" s="90">
        <f>N$238*(0.4*V$40)*('Product half-life and C flows'!B42/100)</f>
        <v>34.250187214481358</v>
      </c>
      <c r="W262" s="90">
        <f t="shared" si="74"/>
        <v>64.09536982929194</v>
      </c>
      <c r="X262" s="89">
        <f t="shared" si="89"/>
        <v>-5.70044432186954</v>
      </c>
      <c r="Y262" s="89">
        <f t="shared" si="89"/>
        <v>27.362132744973792</v>
      </c>
      <c r="Z262" s="91">
        <f>N$238*(0.6*Z$41)*('Product half-life and C flows'!L42/100)</f>
        <v>59.998472195545766</v>
      </c>
      <c r="AA262" s="91">
        <f>N$238*0.6*('Product half-life and C flows'!N42/100)</f>
        <v>17.022467216753224</v>
      </c>
      <c r="AB262" s="91">
        <f>N$238*0.6*('Product half-life and C flows'!P42/100)</f>
        <v>8.5027308774991113</v>
      </c>
      <c r="AC262" s="89">
        <f t="shared" si="79"/>
        <v>48.738798951984563</v>
      </c>
      <c r="AD262" s="18"/>
      <c r="AE262">
        <f t="shared" si="53"/>
        <v>104</v>
      </c>
      <c r="AF262" s="3">
        <f t="shared" si="69"/>
        <v>40.178703425002411</v>
      </c>
      <c r="AG262" s="113">
        <f t="shared" si="54"/>
        <v>252.70856925809096</v>
      </c>
      <c r="AH262" s="123">
        <f t="shared" si="80"/>
        <v>36.342610122777984</v>
      </c>
      <c r="AI262" s="123">
        <f t="shared" si="81"/>
        <v>64.09536982929194</v>
      </c>
      <c r="AJ262" s="123">
        <f t="shared" si="82"/>
        <v>-11.468994928393819</v>
      </c>
      <c r="AK262" s="123">
        <f t="shared" si="83"/>
        <v>55.051175656290326</v>
      </c>
      <c r="AL262" s="123">
        <f t="shared" si="84"/>
        <v>77.434365319368055</v>
      </c>
      <c r="AM262" s="123">
        <f t="shared" si="85"/>
        <v>63.130106110097174</v>
      </c>
      <c r="AN262" s="123">
        <f t="shared" si="86"/>
        <v>31.533519535513065</v>
      </c>
      <c r="AO262" s="123">
        <f t="shared" si="65"/>
        <v>73.587516173603021</v>
      </c>
      <c r="AP262" s="3">
        <f t="shared" si="68"/>
        <v>279.77554152216675</v>
      </c>
    </row>
    <row r="263" spans="1:42" ht="14">
      <c r="A263">
        <f t="shared" si="87"/>
        <v>105</v>
      </c>
      <c r="B263" s="20">
        <f t="shared" si="87"/>
        <v>185</v>
      </c>
      <c r="C263" s="27">
        <f t="shared" si="66"/>
        <v>252.79869599359142</v>
      </c>
      <c r="D263" s="27"/>
      <c r="E263" s="27"/>
      <c r="F263" s="27"/>
      <c r="G263" s="27"/>
      <c r="H263" s="27"/>
      <c r="I263" s="125"/>
      <c r="J263" s="27"/>
      <c r="K263" s="27"/>
      <c r="L263" s="27"/>
      <c r="M263" s="83">
        <f>C$158*(0.4*D$14)*('Product half-life and C flows'!B124/100)</f>
        <v>2.0211473025982944</v>
      </c>
      <c r="N263" s="85"/>
      <c r="O263" s="85">
        <f t="shared" si="88"/>
        <v>-5.7685506065242782</v>
      </c>
      <c r="P263" s="85">
        <f t="shared" si="88"/>
        <v>27.689042911316537</v>
      </c>
      <c r="Q263" s="83">
        <f>C$158*(0.6*C$15)*('Product half-life and C flows'!L124/100)</f>
        <v>17.169381189615816</v>
      </c>
      <c r="R263" s="85">
        <f>C$158*0.6*('Product half-life and C flows'!N124/100)</f>
        <v>46.285491190771076</v>
      </c>
      <c r="S263" s="85">
        <f>C$158*0.6*('Product half-life and C flows'!P124/100)</f>
        <v>23.119625969416113</v>
      </c>
      <c r="T263" s="85">
        <f t="shared" si="77"/>
        <v>24.848717221618454</v>
      </c>
      <c r="U263" s="3"/>
      <c r="V263" s="90">
        <f>N$238*(0.4*V$40)*('Product half-life and C flows'!B43/100)</f>
        <v>33.083500102944804</v>
      </c>
      <c r="W263" s="90">
        <f t="shared" si="74"/>
        <v>68.539560713299451</v>
      </c>
      <c r="X263" s="89">
        <f t="shared" si="89"/>
        <v>-5.70044432186954</v>
      </c>
      <c r="Y263" s="89">
        <f t="shared" si="89"/>
        <v>27.362132744973792</v>
      </c>
      <c r="Z263" s="91">
        <f>N$238*(0.6*Z$41)*('Product half-life and C flows'!L43/100)</f>
        <v>59.081380724480177</v>
      </c>
      <c r="AA263" s="91">
        <f>N$238*0.6*('Product half-life and C flows'!N43/100)</f>
        <v>17.634472925110991</v>
      </c>
      <c r="AB263" s="91">
        <f>N$238*0.6*('Product half-life and C flows'!P43/100)</f>
        <v>8.808428034520972</v>
      </c>
      <c r="AC263" s="89">
        <f t="shared" si="79"/>
        <v>48.738798951984563</v>
      </c>
      <c r="AD263" s="18"/>
      <c r="AE263">
        <f t="shared" si="53"/>
        <v>105</v>
      </c>
      <c r="AF263" s="3">
        <f t="shared" si="69"/>
        <v>40.178838482556749</v>
      </c>
      <c r="AG263" s="113">
        <f t="shared" si="54"/>
        <v>252.79869599359142</v>
      </c>
      <c r="AH263" s="123">
        <f t="shared" si="80"/>
        <v>35.104647405543098</v>
      </c>
      <c r="AI263" s="123">
        <f t="shared" si="81"/>
        <v>68.539560713299451</v>
      </c>
      <c r="AJ263" s="123">
        <f t="shared" si="82"/>
        <v>-11.468994928393819</v>
      </c>
      <c r="AK263" s="123">
        <f t="shared" si="83"/>
        <v>55.051175656290326</v>
      </c>
      <c r="AL263" s="123">
        <f t="shared" si="84"/>
        <v>76.250761914095989</v>
      </c>
      <c r="AM263" s="123">
        <f t="shared" si="85"/>
        <v>63.919964115882067</v>
      </c>
      <c r="AN263" s="123">
        <f t="shared" si="86"/>
        <v>31.928054003937085</v>
      </c>
      <c r="AO263" s="123">
        <f t="shared" si="65"/>
        <v>73.587516173603021</v>
      </c>
      <c r="AP263" s="3">
        <f t="shared" si="68"/>
        <v>284.22052147511107</v>
      </c>
    </row>
    <row r="264" spans="1:42" ht="14">
      <c r="A264">
        <f t="shared" si="87"/>
        <v>106</v>
      </c>
      <c r="B264" s="20">
        <f t="shared" si="87"/>
        <v>186</v>
      </c>
      <c r="C264" s="27">
        <f t="shared" si="66"/>
        <v>252.88617956715063</v>
      </c>
      <c r="D264" s="27"/>
      <c r="E264" s="27"/>
      <c r="F264" s="27"/>
      <c r="G264" s="27"/>
      <c r="H264" s="27"/>
      <c r="I264" s="125"/>
      <c r="J264" s="27"/>
      <c r="K264" s="27"/>
      <c r="L264" s="27"/>
      <c r="M264" s="83">
        <f>C$158*(0.4*D$14)*('Product half-life and C flows'!B125/100)</f>
        <v>1.9522996056881516</v>
      </c>
      <c r="N264" s="85"/>
      <c r="O264" s="85">
        <f t="shared" si="88"/>
        <v>-5.7685506065242782</v>
      </c>
      <c r="P264" s="85">
        <f t="shared" si="88"/>
        <v>27.689042911316537</v>
      </c>
      <c r="Q264" s="83">
        <f>C$158*(0.6*C$15)*('Product half-life and C flows'!L125/100)</f>
        <v>16.906942956169608</v>
      </c>
      <c r="R264" s="85">
        <f>C$158*0.6*('Product half-life and C flows'!N125/100)</f>
        <v>46.460624971890844</v>
      </c>
      <c r="S264" s="85">
        <f>C$158*0.6*('Product half-life and C flows'!P125/100)</f>
        <v>23.207105380564848</v>
      </c>
      <c r="T264" s="85">
        <f t="shared" si="77"/>
        <v>24.848717221618454</v>
      </c>
      <c r="U264" s="3"/>
      <c r="V264" s="90">
        <f>N$238*(0.4*V$40)*('Product half-life and C flows'!B44/100)</f>
        <v>31.956554637423253</v>
      </c>
      <c r="W264" s="90">
        <f t="shared" si="74"/>
        <v>72.953311317543225</v>
      </c>
      <c r="X264" s="89">
        <f t="shared" si="89"/>
        <v>-5.70044432186954</v>
      </c>
      <c r="Y264" s="89">
        <f t="shared" si="89"/>
        <v>27.362132744973792</v>
      </c>
      <c r="Z264" s="91">
        <f>N$238*(0.6*Z$41)*('Product half-life and C flows'!L44/100)</f>
        <v>58.178307223131576</v>
      </c>
      <c r="AA264" s="91">
        <f>N$238*0.6*('Product half-life and C flows'!N44/100)</f>
        <v>18.237123975010959</v>
      </c>
      <c r="AB264" s="91">
        <f>N$238*0.6*('Product half-life and C flows'!P44/100)</f>
        <v>9.109452534970508</v>
      </c>
      <c r="AC264" s="89">
        <f t="shared" si="79"/>
        <v>48.738798951984563</v>
      </c>
      <c r="AD264" s="18"/>
      <c r="AE264">
        <f t="shared" si="53"/>
        <v>106</v>
      </c>
      <c r="AF264" s="3">
        <f t="shared" si="69"/>
        <v>40.178959471981166</v>
      </c>
      <c r="AG264" s="113">
        <f t="shared" si="54"/>
        <v>252.88617956715063</v>
      </c>
      <c r="AH264" s="123">
        <f t="shared" si="80"/>
        <v>33.908854243111406</v>
      </c>
      <c r="AI264" s="123">
        <f t="shared" si="81"/>
        <v>72.953311317543225</v>
      </c>
      <c r="AJ264" s="123">
        <f t="shared" si="82"/>
        <v>-11.468994928393819</v>
      </c>
      <c r="AK264" s="123">
        <f t="shared" si="83"/>
        <v>55.051175656290326</v>
      </c>
      <c r="AL264" s="123">
        <f t="shared" si="84"/>
        <v>75.085250179301184</v>
      </c>
      <c r="AM264" s="123">
        <f t="shared" si="85"/>
        <v>64.697748946901811</v>
      </c>
      <c r="AN264" s="123">
        <f t="shared" si="86"/>
        <v>32.316557915535356</v>
      </c>
      <c r="AO264" s="123">
        <f t="shared" si="65"/>
        <v>73.587516173603021</v>
      </c>
      <c r="AP264" s="3">
        <f t="shared" si="68"/>
        <v>288.63504908717812</v>
      </c>
    </row>
    <row r="265" spans="1:42" ht="14">
      <c r="A265">
        <f t="shared" si="87"/>
        <v>107</v>
      </c>
      <c r="B265" s="20">
        <f t="shared" si="87"/>
        <v>187</v>
      </c>
      <c r="C265" s="27">
        <f t="shared" si="66"/>
        <v>252.97109690524462</v>
      </c>
      <c r="D265" s="27"/>
      <c r="E265" s="27"/>
      <c r="F265" s="27"/>
      <c r="G265" s="27"/>
      <c r="H265" s="27"/>
      <c r="I265" s="125"/>
      <c r="J265" s="27"/>
      <c r="K265" s="27"/>
      <c r="L265" s="27"/>
      <c r="M265" s="83">
        <f>C$158*(0.4*D$14)*('Product half-life and C flows'!B126/100)</f>
        <v>1.8857971140798371</v>
      </c>
      <c r="N265" s="85"/>
      <c r="O265" s="85">
        <f t="shared" si="88"/>
        <v>-5.7685506065242782</v>
      </c>
      <c r="P265" s="85">
        <f t="shared" si="88"/>
        <v>27.689042911316537</v>
      </c>
      <c r="Q265" s="83">
        <f>C$158*(0.6*C$15)*('Product half-life and C flows'!L126/100)</f>
        <v>16.648516155961079</v>
      </c>
      <c r="R265" s="85">
        <f>C$158*0.6*('Product half-life and C flows'!N126/100)</f>
        <v>46.633081789896657</v>
      </c>
      <c r="S265" s="85">
        <f>C$158*0.6*('Product half-life and C flows'!P126/100)</f>
        <v>23.293247647301023</v>
      </c>
      <c r="T265" s="85">
        <f t="shared" si="77"/>
        <v>24.848717221618454</v>
      </c>
      <c r="U265" s="3"/>
      <c r="V265" s="90">
        <f>N$238*(0.4*V$40)*('Product half-life and C flows'!B45/100)</f>
        <v>30.867997071558865</v>
      </c>
      <c r="W265" s="90">
        <f t="shared" si="74"/>
        <v>77.323924746512787</v>
      </c>
      <c r="X265" s="89">
        <f t="shared" si="89"/>
        <v>-5.70044432186954</v>
      </c>
      <c r="Y265" s="89">
        <f t="shared" si="89"/>
        <v>27.362132744973792</v>
      </c>
      <c r="Z265" s="91">
        <f>N$238*(0.6*Z$41)*('Product half-life and C flows'!L45/100)</f>
        <v>57.289037423369464</v>
      </c>
      <c r="AA265" s="91">
        <f>N$238*0.6*('Product half-life and C flows'!N45/100)</f>
        <v>18.83056335471888</v>
      </c>
      <c r="AB265" s="91">
        <f>N$238*0.6*('Product half-life and C flows'!P45/100)</f>
        <v>9.4058758015578814</v>
      </c>
      <c r="AC265" s="89">
        <f t="shared" si="79"/>
        <v>48.738798951984563</v>
      </c>
      <c r="AD265" s="18"/>
      <c r="AE265">
        <f t="shared" si="53"/>
        <v>107</v>
      </c>
      <c r="AF265" s="3">
        <f t="shared" si="69"/>
        <v>40.179067858643826</v>
      </c>
      <c r="AG265" s="113">
        <f t="shared" si="54"/>
        <v>252.97109690524462</v>
      </c>
      <c r="AH265" s="123">
        <f t="shared" si="80"/>
        <v>32.753794185638704</v>
      </c>
      <c r="AI265" s="123">
        <f t="shared" si="81"/>
        <v>77.323924746512787</v>
      </c>
      <c r="AJ265" s="123">
        <f t="shared" si="82"/>
        <v>-11.468994928393819</v>
      </c>
      <c r="AK265" s="123">
        <f t="shared" si="83"/>
        <v>55.051175656290326</v>
      </c>
      <c r="AL265" s="123">
        <f t="shared" si="84"/>
        <v>73.93755357933054</v>
      </c>
      <c r="AM265" s="123">
        <f t="shared" si="85"/>
        <v>65.463645144615541</v>
      </c>
      <c r="AN265" s="123">
        <f t="shared" si="86"/>
        <v>32.699123448858906</v>
      </c>
      <c r="AO265" s="123">
        <f t="shared" si="65"/>
        <v>73.587516173603021</v>
      </c>
      <c r="AP265" s="3">
        <f t="shared" si="68"/>
        <v>293.00642764721431</v>
      </c>
    </row>
    <row r="266" spans="1:42" ht="14">
      <c r="A266">
        <f t="shared" si="87"/>
        <v>108</v>
      </c>
      <c r="B266" s="20">
        <f t="shared" si="87"/>
        <v>188</v>
      </c>
      <c r="C266" s="27">
        <f t="shared" si="66"/>
        <v>253.05352272998161</v>
      </c>
      <c r="D266" s="27"/>
      <c r="E266" s="27"/>
      <c r="F266" s="27"/>
      <c r="G266" s="27"/>
      <c r="H266" s="27"/>
      <c r="I266" s="125"/>
      <c r="J266" s="27"/>
      <c r="K266" s="27"/>
      <c r="L266" s="27"/>
      <c r="M266" s="83">
        <f>C$158*(0.4*D$14)*('Product half-life and C flows'!B127/100)</f>
        <v>1.8215599414713448</v>
      </c>
      <c r="N266" s="85"/>
      <c r="O266" s="85">
        <f t="shared" si="88"/>
        <v>-5.7685506065242782</v>
      </c>
      <c r="P266" s="85">
        <f t="shared" si="88"/>
        <v>27.689042911316537</v>
      </c>
      <c r="Q266" s="83">
        <f>C$158*(0.6*C$15)*('Product half-life and C flows'!L127/100)</f>
        <v>16.394039473242099</v>
      </c>
      <c r="R266" s="85">
        <f>C$158*0.6*('Product half-life and C flows'!N127/100)</f>
        <v>46.802902562831122</v>
      </c>
      <c r="S266" s="85">
        <f>C$158*0.6*('Product half-life and C flows'!P127/100)</f>
        <v>23.378073208207351</v>
      </c>
      <c r="T266" s="85">
        <f t="shared" si="77"/>
        <v>24.848717221618454</v>
      </c>
      <c r="U266" s="3"/>
      <c r="V266" s="90">
        <f>N$238*(0.4*V$40)*('Product half-life and C flows'!B46/100)</f>
        <v>29.816519772564455</v>
      </c>
      <c r="W266" s="90">
        <f t="shared" si="74"/>
        <v>81.640178702812037</v>
      </c>
      <c r="X266" s="89">
        <f t="shared" si="89"/>
        <v>-5.70044432186954</v>
      </c>
      <c r="Y266" s="89">
        <f t="shared" si="89"/>
        <v>27.362132744973792</v>
      </c>
      <c r="Z266" s="91">
        <f>N$238*(0.6*Z$41)*('Product half-life and C flows'!L46/100)</f>
        <v>56.413360332204633</v>
      </c>
      <c r="AA266" s="91">
        <f>N$238*0.6*('Product half-life and C flows'!N46/100)</f>
        <v>19.414931866889543</v>
      </c>
      <c r="AB266" s="91">
        <f>N$238*0.6*('Product half-life and C flows'!P46/100)</f>
        <v>9.6977681652794914</v>
      </c>
      <c r="AC266" s="89">
        <f t="shared" si="79"/>
        <v>48.738798951984563</v>
      </c>
      <c r="AD266" s="18"/>
      <c r="AE266">
        <f t="shared" si="53"/>
        <v>108</v>
      </c>
      <c r="AF266" s="3">
        <f t="shared" si="69"/>
        <v>40.179164955281564</v>
      </c>
      <c r="AG266" s="113">
        <f t="shared" si="54"/>
        <v>253.05352272998161</v>
      </c>
      <c r="AH266" s="123">
        <f t="shared" si="80"/>
        <v>31.638079714035801</v>
      </c>
      <c r="AI266" s="123">
        <f t="shared" si="81"/>
        <v>81.640178702812037</v>
      </c>
      <c r="AJ266" s="123">
        <f t="shared" si="82"/>
        <v>-11.468994928393819</v>
      </c>
      <c r="AK266" s="123">
        <f t="shared" si="83"/>
        <v>55.051175656290326</v>
      </c>
      <c r="AL266" s="123">
        <f t="shared" si="84"/>
        <v>72.807399805446735</v>
      </c>
      <c r="AM266" s="123">
        <f t="shared" si="85"/>
        <v>66.217834429720668</v>
      </c>
      <c r="AN266" s="123">
        <f t="shared" si="86"/>
        <v>33.075841373486838</v>
      </c>
      <c r="AO266" s="123">
        <f t="shared" si="65"/>
        <v>73.587516173603021</v>
      </c>
      <c r="AP266" s="3">
        <f t="shared" si="68"/>
        <v>297.32343503936272</v>
      </c>
    </row>
    <row r="267" spans="1:42" ht="14">
      <c r="A267">
        <f t="shared" si="87"/>
        <v>109</v>
      </c>
      <c r="B267" s="20">
        <f t="shared" si="87"/>
        <v>189</v>
      </c>
      <c r="C267" s="27">
        <f t="shared" si="66"/>
        <v>253.13352962024038</v>
      </c>
      <c r="D267" s="27"/>
      <c r="E267" s="27"/>
      <c r="F267" s="27"/>
      <c r="G267" s="27"/>
      <c r="H267" s="27"/>
      <c r="I267" s="125"/>
      <c r="J267" s="27"/>
      <c r="K267" s="27"/>
      <c r="L267" s="27"/>
      <c r="M267" s="83">
        <f>C$158*(0.4*D$14)*('Product half-life and C flows'!B128/100)</f>
        <v>1.7595109227813874</v>
      </c>
      <c r="N267" s="85"/>
      <c r="O267" s="85">
        <f t="shared" si="88"/>
        <v>-5.7685506065242782</v>
      </c>
      <c r="P267" s="85">
        <f t="shared" si="88"/>
        <v>27.689042911316537</v>
      </c>
      <c r="Q267" s="83">
        <f>C$158*(0.6*C$15)*('Product half-life and C flows'!L128/100)</f>
        <v>16.143452529490911</v>
      </c>
      <c r="R267" s="85">
        <f>C$158*0.6*('Product half-life and C flows'!N128/100)</f>
        <v>46.970127583294421</v>
      </c>
      <c r="S267" s="85">
        <f>C$158*0.6*('Product half-life and C flows'!P128/100)</f>
        <v>23.461602189457743</v>
      </c>
      <c r="T267" s="85">
        <f t="shared" si="77"/>
        <v>24.848717221618454</v>
      </c>
      <c r="U267" s="3"/>
      <c r="V267" s="90">
        <f>N$238*(0.4*V$40)*('Product half-life and C flows'!B47/100)</f>
        <v>28.800859650425984</v>
      </c>
      <c r="W267" s="90">
        <f t="shared" si="74"/>
        <v>85.892241007417155</v>
      </c>
      <c r="X267" s="89">
        <f t="shared" si="89"/>
        <v>-5.70044432186954</v>
      </c>
      <c r="Y267" s="89">
        <f t="shared" si="89"/>
        <v>27.362132744973792</v>
      </c>
      <c r="Z267" s="91">
        <f>N$238*(0.6*Z$41)*('Product half-life and C flows'!L47/100)</f>
        <v>55.551068181727935</v>
      </c>
      <c r="AA267" s="91">
        <f>N$238*0.6*('Product half-life and C flows'!N47/100)</f>
        <v>19.99036816197432</v>
      </c>
      <c r="AB267" s="91">
        <f>N$238*0.6*('Product half-life and C flows'!P47/100)</f>
        <v>9.9851988821050544</v>
      </c>
      <c r="AC267" s="89">
        <f t="shared" si="79"/>
        <v>48.738798951984563</v>
      </c>
      <c r="AD267" s="18"/>
      <c r="AE267">
        <f t="shared" si="53"/>
        <v>109</v>
      </c>
      <c r="AF267" s="3">
        <f t="shared" si="69"/>
        <v>40.179251937896915</v>
      </c>
      <c r="AG267" s="113">
        <f t="shared" si="54"/>
        <v>253.13352962024038</v>
      </c>
      <c r="AH267" s="123">
        <f t="shared" si="80"/>
        <v>30.560370573207372</v>
      </c>
      <c r="AI267" s="123">
        <f t="shared" si="81"/>
        <v>85.892241007417155</v>
      </c>
      <c r="AJ267" s="123">
        <f t="shared" si="82"/>
        <v>-11.468994928393819</v>
      </c>
      <c r="AK267" s="123">
        <f t="shared" si="83"/>
        <v>55.051175656290326</v>
      </c>
      <c r="AL267" s="123">
        <f t="shared" si="84"/>
        <v>71.694520711218843</v>
      </c>
      <c r="AM267" s="123">
        <f t="shared" si="85"/>
        <v>66.960495745268744</v>
      </c>
      <c r="AN267" s="123">
        <f t="shared" si="86"/>
        <v>33.446801071562795</v>
      </c>
      <c r="AO267" s="123">
        <f t="shared" si="65"/>
        <v>73.587516173603021</v>
      </c>
      <c r="AP267" s="3">
        <f t="shared" si="68"/>
        <v>301.57623926336402</v>
      </c>
    </row>
    <row r="268" spans="1:42" ht="14">
      <c r="A268">
        <f t="shared" si="87"/>
        <v>110</v>
      </c>
      <c r="B268" s="20">
        <f t="shared" si="87"/>
        <v>190</v>
      </c>
      <c r="C268" s="27">
        <f t="shared" si="66"/>
        <v>253.21118807123344</v>
      </c>
      <c r="D268" s="27"/>
      <c r="E268" s="27"/>
      <c r="F268" s="27"/>
      <c r="G268" s="27"/>
      <c r="H268" s="27"/>
      <c r="I268" s="125"/>
      <c r="J268" s="27"/>
      <c r="K268" s="27"/>
      <c r="L268" s="27"/>
      <c r="M268" s="83">
        <f>C$158*(0.4*D$14)*('Product half-life and C flows'!B129/100)</f>
        <v>1.6995755214546207</v>
      </c>
      <c r="N268" s="85"/>
      <c r="O268" s="85">
        <f t="shared" si="88"/>
        <v>-5.7685506065242782</v>
      </c>
      <c r="P268" s="85">
        <f t="shared" si="88"/>
        <v>27.689042911316537</v>
      </c>
      <c r="Q268" s="83">
        <f>C$158*(0.6*C$15)*('Product half-life and C flows'!L129/100)</f>
        <v>15.896695869086356</v>
      </c>
      <c r="R268" s="85">
        <f>C$158*0.6*('Product half-life and C flows'!N129/100)</f>
        <v>47.134796528004401</v>
      </c>
      <c r="S268" s="85">
        <f>C$158*0.6*('Product half-life and C flows'!P129/100)</f>
        <v>23.543854409592598</v>
      </c>
      <c r="T268" s="85">
        <f t="shared" si="77"/>
        <v>24.848717221618454</v>
      </c>
      <c r="U268" s="3"/>
      <c r="V268" s="90">
        <f>N$238*(0.4*V$40)*('Product half-life and C flows'!B48/100)</f>
        <v>27.819796640612189</v>
      </c>
      <c r="W268" s="90">
        <f t="shared" si="74"/>
        <v>90.071580847281012</v>
      </c>
      <c r="X268" s="89">
        <f t="shared" si="89"/>
        <v>-5.70044432186954</v>
      </c>
      <c r="Y268" s="89">
        <f t="shared" si="89"/>
        <v>27.362132744973792</v>
      </c>
      <c r="Z268" s="91">
        <f>N$238*(0.6*Z$41)*('Product half-life and C flows'!L48/100)</f>
        <v>54.701956379813964</v>
      </c>
      <c r="AA268" s="91">
        <f>N$238*0.6*('Product half-life and C flows'!N48/100)</f>
        <v>20.557008771118252</v>
      </c>
      <c r="AB268" s="91">
        <f>N$238*0.6*('Product half-life and C flows'!P48/100)</f>
        <v>10.268236149409715</v>
      </c>
      <c r="AC268" s="89">
        <f t="shared" si="79"/>
        <v>48.738798951984563</v>
      </c>
      <c r="AD268" s="18"/>
      <c r="AE268">
        <f t="shared" si="53"/>
        <v>110</v>
      </c>
      <c r="AF268" s="3">
        <f t="shared" si="69"/>
        <v>40.179329859999513</v>
      </c>
      <c r="AG268" s="113">
        <f t="shared" si="54"/>
        <v>253.21118807123344</v>
      </c>
      <c r="AH268" s="123">
        <f t="shared" si="80"/>
        <v>29.519372162066809</v>
      </c>
      <c r="AI268" s="123">
        <f t="shared" si="81"/>
        <v>90.071580847281012</v>
      </c>
      <c r="AJ268" s="123">
        <f t="shared" si="82"/>
        <v>-11.468994928393819</v>
      </c>
      <c r="AK268" s="123">
        <f t="shared" si="83"/>
        <v>55.051175656290326</v>
      </c>
      <c r="AL268" s="123">
        <f t="shared" si="84"/>
        <v>70.598652248900322</v>
      </c>
      <c r="AM268" s="123">
        <f t="shared" si="85"/>
        <v>67.691805299122649</v>
      </c>
      <c r="AN268" s="123">
        <f t="shared" si="86"/>
        <v>33.812090559002314</v>
      </c>
      <c r="AO268" s="123">
        <f t="shared" si="65"/>
        <v>73.587516173603021</v>
      </c>
      <c r="AP268" s="3">
        <f t="shared" si="68"/>
        <v>305.75630968220275</v>
      </c>
    </row>
    <row r="269" spans="1:42" ht="14">
      <c r="A269">
        <f t="shared" si="87"/>
        <v>111</v>
      </c>
      <c r="B269" s="20">
        <f t="shared" si="87"/>
        <v>191</v>
      </c>
      <c r="C269" s="27">
        <f t="shared" si="66"/>
        <v>253.28656655252919</v>
      </c>
      <c r="D269" s="27"/>
      <c r="E269" s="27"/>
      <c r="F269" s="27"/>
      <c r="G269" s="27"/>
      <c r="H269" s="27"/>
      <c r="I269" s="125"/>
      <c r="J269" s="27"/>
      <c r="K269" s="27"/>
      <c r="L269" s="27"/>
      <c r="M269" s="83">
        <f>C$158*(0.4*D$14)*('Product half-life and C flows'!B130/100)</f>
        <v>1.641681739924407</v>
      </c>
      <c r="N269" s="85"/>
      <c r="O269" s="85">
        <f t="shared" si="88"/>
        <v>-5.7685506065242782</v>
      </c>
      <c r="P269" s="85">
        <f t="shared" si="88"/>
        <v>27.689042911316537</v>
      </c>
      <c r="Q269" s="83">
        <f>C$158*(0.6*C$15)*('Product half-life and C flows'!L130/100)</f>
        <v>15.653710945201167</v>
      </c>
      <c r="R269" s="85">
        <f>C$158*0.6*('Product half-life and C flows'!N130/100)</f>
        <v>47.296948467210449</v>
      </c>
      <c r="S269" s="85">
        <f>C$158*0.6*('Product half-life and C flows'!P130/100)</f>
        <v>23.624849384220997</v>
      </c>
      <c r="T269" s="85">
        <f t="shared" si="77"/>
        <v>24.848717221618454</v>
      </c>
      <c r="U269" s="3"/>
      <c r="V269" s="90">
        <f>N$238*(0.4*V$40)*('Product half-life and C flows'!B49/100)</f>
        <v>26.872152238468683</v>
      </c>
      <c r="W269" s="90">
        <f t="shared" si="74"/>
        <v>94.170878092914066</v>
      </c>
      <c r="X269" s="89">
        <f t="shared" si="89"/>
        <v>-5.70044432186954</v>
      </c>
      <c r="Y269" s="89">
        <f t="shared" si="89"/>
        <v>27.362132744973792</v>
      </c>
      <c r="Z269" s="91">
        <f>N$238*(0.6*Z$41)*('Product half-life and C flows'!L49/100)</f>
        <v>53.865823461578543</v>
      </c>
      <c r="AA269" s="91">
        <f>N$238*0.6*('Product half-life and C flows'!N49/100)</f>
        <v>21.114988138554022</v>
      </c>
      <c r="AB269" s="91">
        <f>N$238*0.6*('Product half-life and C flows'!P49/100)</f>
        <v>10.546947122154853</v>
      </c>
      <c r="AC269" s="89">
        <f t="shared" si="79"/>
        <v>48.738798951984563</v>
      </c>
      <c r="AD269" s="18"/>
      <c r="AE269">
        <f t="shared" si="53"/>
        <v>111</v>
      </c>
      <c r="AF269" s="3">
        <f t="shared" si="69"/>
        <v>40.179399665364478</v>
      </c>
      <c r="AG269" s="113">
        <f t="shared" si="54"/>
        <v>253.28656655252919</v>
      </c>
      <c r="AH269" s="123">
        <f t="shared" si="80"/>
        <v>28.513833978393091</v>
      </c>
      <c r="AI269" s="123">
        <f t="shared" si="81"/>
        <v>94.170878092914066</v>
      </c>
      <c r="AJ269" s="123">
        <f t="shared" si="82"/>
        <v>-11.468994928393819</v>
      </c>
      <c r="AK269" s="123">
        <f t="shared" si="83"/>
        <v>55.051175656290326</v>
      </c>
      <c r="AL269" s="123">
        <f t="shared" si="84"/>
        <v>69.519534406779712</v>
      </c>
      <c r="AM269" s="123">
        <f t="shared" si="85"/>
        <v>68.411936605764467</v>
      </c>
      <c r="AN269" s="123">
        <f t="shared" si="86"/>
        <v>34.171796506375848</v>
      </c>
      <c r="AO269" s="123">
        <f t="shared" si="65"/>
        <v>73.587516173603021</v>
      </c>
      <c r="AP269" s="3">
        <f t="shared" si="68"/>
        <v>309.85632633973063</v>
      </c>
    </row>
    <row r="270" spans="1:42" ht="14">
      <c r="A270">
        <f t="shared" si="87"/>
        <v>112</v>
      </c>
      <c r="B270" s="20">
        <f t="shared" si="87"/>
        <v>192</v>
      </c>
      <c r="C270" s="27">
        <f t="shared" si="66"/>
        <v>253.35973156456512</v>
      </c>
      <c r="D270" s="27"/>
      <c r="E270" s="27"/>
      <c r="F270" s="27"/>
      <c r="G270" s="27"/>
      <c r="H270" s="27"/>
      <c r="I270" s="125"/>
      <c r="J270" s="27"/>
      <c r="K270" s="27"/>
      <c r="L270" s="27"/>
      <c r="M270" s="83">
        <f>C$158*(0.4*D$14)*('Product half-life and C flows'!B131/100)</f>
        <v>1.5857600331255348</v>
      </c>
      <c r="N270" s="85"/>
      <c r="O270" s="85">
        <f t="shared" si="88"/>
        <v>-5.7685506065242782</v>
      </c>
      <c r="P270" s="85">
        <f t="shared" si="88"/>
        <v>27.689042911316537</v>
      </c>
      <c r="Q270" s="83">
        <f>C$158*(0.6*C$15)*('Product half-life and C flows'!L131/100)</f>
        <v>15.414440105910774</v>
      </c>
      <c r="R270" s="85">
        <f>C$158*0.6*('Product half-life and C flows'!N131/100)</f>
        <v>47.45662187396357</v>
      </c>
      <c r="S270" s="85">
        <f>C$158*0.6*('Product half-life and C flows'!P131/100)</f>
        <v>23.704606330651128</v>
      </c>
      <c r="T270" s="85">
        <f t="shared" si="77"/>
        <v>24.848717221618454</v>
      </c>
      <c r="U270" s="3"/>
      <c r="V270" s="90">
        <f>N$238*(0.4*V$40)*('Product half-life and C flows'!B50/100)</f>
        <v>25.956788083536011</v>
      </c>
      <c r="W270" s="90">
        <f t="shared" si="74"/>
        <v>98.183932525184531</v>
      </c>
      <c r="X270" s="89">
        <f t="shared" si="89"/>
        <v>-5.70044432186954</v>
      </c>
      <c r="Y270" s="89">
        <f t="shared" si="89"/>
        <v>27.362132744973792</v>
      </c>
      <c r="Z270" s="91">
        <f>N$238*(0.6*Z$41)*('Product half-life and C flows'!L50/100)</f>
        <v>53.042471041578004</v>
      </c>
      <c r="AA270" s="91">
        <f>N$238*0.6*('Product half-life and C flows'!N50/100)</f>
        <v>21.664438653501044</v>
      </c>
      <c r="AB270" s="91">
        <f>N$238*0.6*('Product half-life and C flows'!P50/100)</f>
        <v>10.821397928821698</v>
      </c>
      <c r="AC270" s="89">
        <f t="shared" si="79"/>
        <v>48.738798951984563</v>
      </c>
      <c r="AD270" s="18"/>
      <c r="AE270">
        <f t="shared" ref="AE270:AE318" si="90">A270</f>
        <v>112</v>
      </c>
      <c r="AF270" s="3">
        <f t="shared" si="69"/>
        <v>40.179462199461902</v>
      </c>
      <c r="AG270" s="113">
        <f t="shared" ref="AG270:AG318" si="91">C270</f>
        <v>253.35973156456512</v>
      </c>
      <c r="AH270" s="123">
        <f t="shared" si="80"/>
        <v>27.542548116661546</v>
      </c>
      <c r="AI270" s="123">
        <f t="shared" si="81"/>
        <v>98.183932525184531</v>
      </c>
      <c r="AJ270" s="123">
        <f t="shared" si="82"/>
        <v>-11.468994928393819</v>
      </c>
      <c r="AK270" s="123">
        <f t="shared" si="83"/>
        <v>55.051175656290326</v>
      </c>
      <c r="AL270" s="123">
        <f t="shared" si="84"/>
        <v>68.456911147488782</v>
      </c>
      <c r="AM270" s="123">
        <f t="shared" si="85"/>
        <v>69.121060527464607</v>
      </c>
      <c r="AN270" s="123">
        <f t="shared" si="86"/>
        <v>34.526004259472828</v>
      </c>
      <c r="AO270" s="123">
        <f t="shared" si="65"/>
        <v>73.587516173603021</v>
      </c>
      <c r="AP270" s="3">
        <f t="shared" si="68"/>
        <v>313.87008918750729</v>
      </c>
    </row>
    <row r="271" spans="1:42" ht="14">
      <c r="A271">
        <f t="shared" si="87"/>
        <v>113</v>
      </c>
      <c r="B271" s="20">
        <f t="shared" si="87"/>
        <v>193</v>
      </c>
      <c r="C271" s="27">
        <f t="shared" si="66"/>
        <v>253.43074769368454</v>
      </c>
      <c r="D271" s="27"/>
      <c r="E271" s="27"/>
      <c r="F271" s="27"/>
      <c r="G271" s="27"/>
      <c r="H271" s="27"/>
      <c r="I271" s="125"/>
      <c r="J271" s="27"/>
      <c r="K271" s="27"/>
      <c r="L271" s="27"/>
      <c r="M271" s="83">
        <f>C$158*(0.4*D$14)*('Product half-life and C flows'!B132/100)</f>
        <v>1.5317432249530198</v>
      </c>
      <c r="N271" s="85"/>
      <c r="O271" s="85">
        <f t="shared" si="88"/>
        <v>-5.7685506065242782</v>
      </c>
      <c r="P271" s="85">
        <f t="shared" si="88"/>
        <v>27.689042911316537</v>
      </c>
      <c r="Q271" s="83">
        <f>C$158*(0.6*C$15)*('Product half-life and C flows'!L132/100)</f>
        <v>15.178826580514512</v>
      </c>
      <c r="R271" s="85">
        <f>C$158*0.6*('Product half-life and C flows'!N132/100)</f>
        <v>47.613854633244678</v>
      </c>
      <c r="S271" s="85">
        <f>C$158*0.6*('Product half-life and C flows'!P132/100)</f>
        <v>23.78314417244988</v>
      </c>
      <c r="T271" s="85">
        <f t="shared" si="77"/>
        <v>24.848717221618454</v>
      </c>
      <c r="U271" s="3"/>
      <c r="V271" s="90">
        <f>N$238*(0.4*V$40)*('Product half-life and C flows'!B51/100)</f>
        <v>25.072604592090954</v>
      </c>
      <c r="W271" s="90">
        <f t="shared" si="74"/>
        <v>102.1055743946893</v>
      </c>
      <c r="X271" s="89">
        <f t="shared" si="89"/>
        <v>-5.70044432186954</v>
      </c>
      <c r="Y271" s="89">
        <f t="shared" si="89"/>
        <v>27.362132744973792</v>
      </c>
      <c r="Z271" s="91">
        <f>N$238*(0.6*Z$41)*('Product half-life and C flows'!L51/100)</f>
        <v>52.231703766739216</v>
      </c>
      <c r="AA271" s="91">
        <f>N$238*0.6*('Product half-life and C flows'!N51/100)</f>
        <v>22.205490681576801</v>
      </c>
      <c r="AB271" s="91">
        <f>N$238*0.6*('Product half-life and C flows'!P51/100)</f>
        <v>11.091653687101298</v>
      </c>
      <c r="AC271" s="89">
        <f t="shared" si="79"/>
        <v>48.738798951984563</v>
      </c>
      <c r="AD271" s="18"/>
      <c r="AE271">
        <f t="shared" si="90"/>
        <v>113</v>
      </c>
      <c r="AF271" s="3">
        <f t="shared" si="69"/>
        <v>40.179518219696078</v>
      </c>
      <c r="AG271" s="113">
        <f t="shared" si="91"/>
        <v>253.43074769368454</v>
      </c>
      <c r="AH271" s="123">
        <f t="shared" si="80"/>
        <v>26.604347817043973</v>
      </c>
      <c r="AI271" s="123">
        <f t="shared" si="81"/>
        <v>102.1055743946893</v>
      </c>
      <c r="AJ271" s="123">
        <f t="shared" si="82"/>
        <v>-11.468994928393819</v>
      </c>
      <c r="AK271" s="123">
        <f t="shared" si="83"/>
        <v>55.051175656290326</v>
      </c>
      <c r="AL271" s="123">
        <f t="shared" si="84"/>
        <v>67.410530347253726</v>
      </c>
      <c r="AM271" s="123">
        <f t="shared" si="85"/>
        <v>69.819345314821476</v>
      </c>
      <c r="AN271" s="123">
        <f t="shared" si="86"/>
        <v>34.87479785955118</v>
      </c>
      <c r="AO271" s="123">
        <f t="shared" si="65"/>
        <v>73.587516173603021</v>
      </c>
      <c r="AP271" s="3">
        <f t="shared" si="68"/>
        <v>317.79242864421218</v>
      </c>
    </row>
    <row r="272" spans="1:42" ht="14">
      <c r="A272">
        <f t="shared" ref="A272:B287" si="92">A271+1</f>
        <v>114</v>
      </c>
      <c r="B272" s="20">
        <f t="shared" si="92"/>
        <v>194</v>
      </c>
      <c r="C272" s="27">
        <f t="shared" si="66"/>
        <v>253.49967766573064</v>
      </c>
      <c r="D272" s="27"/>
      <c r="E272" s="27"/>
      <c r="F272" s="27"/>
      <c r="G272" s="27"/>
      <c r="H272" s="27"/>
      <c r="I272" s="125"/>
      <c r="J272" s="27"/>
      <c r="K272" s="27"/>
      <c r="L272" s="27"/>
      <c r="M272" s="83">
        <f>C$158*(0.4*D$14)*('Product half-life and C flows'!B133/100)</f>
        <v>1.479566427566624</v>
      </c>
      <c r="N272" s="85"/>
      <c r="O272" s="85">
        <f t="shared" ref="O272:P287" si="93">O271</f>
        <v>-5.7685506065242782</v>
      </c>
      <c r="P272" s="85">
        <f t="shared" si="93"/>
        <v>27.689042911316537</v>
      </c>
      <c r="Q272" s="83">
        <f>C$158*(0.6*C$15)*('Product half-life and C flows'!L133/100)</f>
        <v>14.946814466065927</v>
      </c>
      <c r="R272" s="85">
        <f>C$158*0.6*('Product half-life and C flows'!N133/100)</f>
        <v>47.768684050953368</v>
      </c>
      <c r="S272" s="85">
        <f>C$158*0.6*('Product half-life and C flows'!P133/100)</f>
        <v>23.860481543932742</v>
      </c>
      <c r="T272" s="85">
        <f t="shared" si="77"/>
        <v>24.848717221618454</v>
      </c>
      <c r="U272" s="3"/>
      <c r="V272" s="90">
        <f>N$238*(0.4*V$40)*('Product half-life and C flows'!B52/100)</f>
        <v>24.218539636268559</v>
      </c>
      <c r="W272" s="90">
        <f t="shared" si="74"/>
        <v>105.93157739478167</v>
      </c>
      <c r="X272" s="89">
        <f t="shared" si="89"/>
        <v>-5.70044432186954</v>
      </c>
      <c r="Y272" s="89">
        <f t="shared" si="89"/>
        <v>27.362132744973792</v>
      </c>
      <c r="Z272" s="91">
        <f>N$238*(0.6*Z$41)*('Product half-life and C flows'!L52/100)</f>
        <v>51.433329270009004</v>
      </c>
      <c r="AA272" s="91">
        <f>N$238*0.6*('Product half-life and C flows'!N52/100)</f>
        <v>22.738272595728091</v>
      </c>
      <c r="AB272" s="91">
        <f>N$238*0.6*('Product half-life and C flows'!P52/100)</f>
        <v>11.3577785193447</v>
      </c>
      <c r="AC272" s="89">
        <f t="shared" si="79"/>
        <v>48.738798951984563</v>
      </c>
      <c r="AD272" s="18"/>
      <c r="AE272">
        <f t="shared" si="90"/>
        <v>114</v>
      </c>
      <c r="AF272" s="3">
        <f t="shared" si="69"/>
        <v>40.17956840457834</v>
      </c>
      <c r="AG272" s="113">
        <f t="shared" si="91"/>
        <v>253.49967766573064</v>
      </c>
      <c r="AH272" s="123">
        <f t="shared" si="80"/>
        <v>25.698106063835183</v>
      </c>
      <c r="AI272" s="123">
        <f t="shared" si="81"/>
        <v>105.93157739478167</v>
      </c>
      <c r="AJ272" s="123">
        <f t="shared" si="82"/>
        <v>-11.468994928393819</v>
      </c>
      <c r="AK272" s="123">
        <f t="shared" si="83"/>
        <v>55.051175656290326</v>
      </c>
      <c r="AL272" s="123">
        <f t="shared" si="84"/>
        <v>66.380143736074928</v>
      </c>
      <c r="AM272" s="123">
        <f t="shared" si="85"/>
        <v>70.506956646681459</v>
      </c>
      <c r="AN272" s="123">
        <f t="shared" si="86"/>
        <v>35.218260063277441</v>
      </c>
      <c r="AO272" s="123">
        <f t="shared" si="65"/>
        <v>73.587516173603021</v>
      </c>
      <c r="AP272" s="3">
        <f t="shared" si="68"/>
        <v>321.61911856871205</v>
      </c>
    </row>
    <row r="273" spans="1:42" ht="14">
      <c r="A273">
        <f t="shared" si="92"/>
        <v>115</v>
      </c>
      <c r="B273" s="20">
        <f t="shared" si="92"/>
        <v>195</v>
      </c>
      <c r="C273" s="27">
        <f t="shared" si="66"/>
        <v>253.56658239822829</v>
      </c>
      <c r="D273" s="27"/>
      <c r="E273" s="27"/>
      <c r="F273" s="27"/>
      <c r="G273" s="27"/>
      <c r="H273" s="27"/>
      <c r="I273" s="125"/>
      <c r="J273" s="27"/>
      <c r="K273" s="27"/>
      <c r="L273" s="27"/>
      <c r="M273" s="83">
        <f>C$158*(0.4*D$14)*('Product half-life and C flows'!B134/100)</f>
        <v>1.4291669634441531</v>
      </c>
      <c r="N273" s="85"/>
      <c r="O273" s="85">
        <f t="shared" si="93"/>
        <v>-5.7685506065242782</v>
      </c>
      <c r="P273" s="85">
        <f t="shared" si="93"/>
        <v>27.689042911316537</v>
      </c>
      <c r="Q273" s="83">
        <f>C$158*(0.6*C$15)*('Product half-life and C flows'!L134/100)</f>
        <v>14.718348714108894</v>
      </c>
      <c r="R273" s="85">
        <f>C$158*0.6*('Product half-life and C flows'!N134/100)</f>
        <v>47.921146862759358</v>
      </c>
      <c r="S273" s="85">
        <f>C$158*0.6*('Product half-life and C flows'!P134/100)</f>
        <v>23.936636794585088</v>
      </c>
      <c r="T273" s="85">
        <f t="shared" si="77"/>
        <v>24.848717221618454</v>
      </c>
      <c r="U273" s="3"/>
      <c r="V273" s="90">
        <f>N$238*(0.4*V$40)*('Product half-life and C flows'!B53/100)</f>
        <v>23.393567268178113</v>
      </c>
      <c r="W273" s="90">
        <f t="shared" si="74"/>
        <v>109.65857484893542</v>
      </c>
      <c r="X273" s="89">
        <f t="shared" ref="X273:Y288" si="94">X272</f>
        <v>-5.70044432186954</v>
      </c>
      <c r="Y273" s="89">
        <f t="shared" si="94"/>
        <v>27.362132744973792</v>
      </c>
      <c r="Z273" s="91">
        <f>N$238*(0.6*Z$41)*('Product half-life and C flows'!L53/100)</f>
        <v>50.64715812471217</v>
      </c>
      <c r="AA273" s="91">
        <f>N$238*0.6*('Product half-life and C flows'!N53/100)</f>
        <v>23.262910806689515</v>
      </c>
      <c r="AB273" s="91">
        <f>N$238*0.6*('Product half-life and C flows'!P53/100)</f>
        <v>11.619835567776979</v>
      </c>
      <c r="AC273" s="89">
        <f t="shared" si="79"/>
        <v>48.738798951984563</v>
      </c>
      <c r="AD273" s="18"/>
      <c r="AE273">
        <f t="shared" si="90"/>
        <v>115</v>
      </c>
      <c r="AF273" s="3">
        <f t="shared" si="69"/>
        <v>40.179613361944433</v>
      </c>
      <c r="AG273" s="113">
        <f t="shared" si="91"/>
        <v>253.56658239822829</v>
      </c>
      <c r="AH273" s="123">
        <f t="shared" si="80"/>
        <v>24.822734231622267</v>
      </c>
      <c r="AI273" s="123">
        <f t="shared" si="81"/>
        <v>109.65857484893542</v>
      </c>
      <c r="AJ273" s="123">
        <f t="shared" si="82"/>
        <v>-11.468994928393819</v>
      </c>
      <c r="AK273" s="123">
        <f t="shared" si="83"/>
        <v>55.051175656290326</v>
      </c>
      <c r="AL273" s="123">
        <f t="shared" si="84"/>
        <v>65.365506838821062</v>
      </c>
      <c r="AM273" s="123">
        <f t="shared" si="85"/>
        <v>71.184057669448876</v>
      </c>
      <c r="AN273" s="123">
        <f t="shared" si="86"/>
        <v>35.556472362362065</v>
      </c>
      <c r="AO273" s="123">
        <f t="shared" si="65"/>
        <v>73.587516173603021</v>
      </c>
      <c r="AP273" s="3">
        <f t="shared" si="68"/>
        <v>325.34679244746394</v>
      </c>
    </row>
    <row r="274" spans="1:42" ht="14">
      <c r="A274">
        <f t="shared" si="92"/>
        <v>116</v>
      </c>
      <c r="B274" s="20">
        <f t="shared" si="92"/>
        <v>196</v>
      </c>
      <c r="C274" s="27">
        <f t="shared" si="66"/>
        <v>253.63152105118664</v>
      </c>
      <c r="D274" s="27"/>
      <c r="E274" s="27"/>
      <c r="F274" s="27"/>
      <c r="G274" s="27"/>
      <c r="H274" s="27"/>
      <c r="I274" s="125"/>
      <c r="J274" s="27"/>
      <c r="K274" s="27"/>
      <c r="L274" s="27"/>
      <c r="M274" s="83">
        <f>C$158*(0.4*D$14)*('Product half-life and C flows'!B135/100)</f>
        <v>1.3804842900899148</v>
      </c>
      <c r="N274" s="85"/>
      <c r="O274" s="85">
        <f t="shared" si="93"/>
        <v>-5.7685506065242782</v>
      </c>
      <c r="P274" s="85">
        <f t="shared" si="93"/>
        <v>27.689042911316537</v>
      </c>
      <c r="Q274" s="83">
        <f>C$158*(0.6*C$15)*('Product half-life and C flows'!L135/100)</f>
        <v>14.493375117616539</v>
      </c>
      <c r="R274" s="85">
        <f>C$158*0.6*('Product half-life and C flows'!N135/100)</f>
        <v>48.071279242818591</v>
      </c>
      <c r="S274" s="85">
        <f>C$158*0.6*('Product half-life and C flows'!P135/100)</f>
        <v>24.011627993415871</v>
      </c>
      <c r="T274" s="85">
        <f t="shared" si="77"/>
        <v>24.848717221618454</v>
      </c>
      <c r="U274" s="3"/>
      <c r="V274" s="90">
        <f>N$238*(0.4*V$40)*('Product half-life and C flows'!B54/100)</f>
        <v>22.596696487480401</v>
      </c>
      <c r="W274" s="90">
        <f t="shared" si="74"/>
        <v>113.28397968457668</v>
      </c>
      <c r="X274" s="89">
        <f t="shared" si="94"/>
        <v>-5.70044432186954</v>
      </c>
      <c r="Y274" s="89">
        <f t="shared" si="94"/>
        <v>27.362132744973792</v>
      </c>
      <c r="Z274" s="91">
        <f>N$238*(0.6*Z$41)*('Product half-life and C flows'!L54/100)</f>
        <v>49.873003799607012</v>
      </c>
      <c r="AA274" s="91">
        <f>N$238*0.6*('Product half-life and C flows'!N54/100)</f>
        <v>23.779529792976355</v>
      </c>
      <c r="AB274" s="91">
        <f>N$238*0.6*('Product half-life and C flows'!P54/100)</f>
        <v>11.877887009478698</v>
      </c>
      <c r="AC274" s="89">
        <f t="shared" si="79"/>
        <v>48.738798951984563</v>
      </c>
      <c r="AD274" s="18"/>
      <c r="AE274">
        <f t="shared" si="90"/>
        <v>116</v>
      </c>
      <c r="AF274" s="3">
        <f t="shared" si="69"/>
        <v>40.179653636316104</v>
      </c>
      <c r="AG274" s="113">
        <f t="shared" si="91"/>
        <v>253.63152105118664</v>
      </c>
      <c r="AH274" s="123">
        <f t="shared" si="80"/>
        <v>23.977180777570315</v>
      </c>
      <c r="AI274" s="123">
        <f t="shared" si="81"/>
        <v>113.28397968457668</v>
      </c>
      <c r="AJ274" s="123">
        <f t="shared" si="82"/>
        <v>-11.468994928393819</v>
      </c>
      <c r="AK274" s="123">
        <f t="shared" si="83"/>
        <v>55.051175656290326</v>
      </c>
      <c r="AL274" s="123">
        <f t="shared" si="84"/>
        <v>64.366378917223557</v>
      </c>
      <c r="AM274" s="123">
        <f t="shared" si="85"/>
        <v>71.850809035794953</v>
      </c>
      <c r="AN274" s="123">
        <f t="shared" si="86"/>
        <v>35.889515002894569</v>
      </c>
      <c r="AO274" s="123">
        <f t="shared" si="65"/>
        <v>73.587516173603021</v>
      </c>
      <c r="AP274" s="3">
        <f t="shared" si="68"/>
        <v>328.97286336838624</v>
      </c>
    </row>
    <row r="275" spans="1:42" ht="14">
      <c r="A275">
        <f t="shared" si="92"/>
        <v>117</v>
      </c>
      <c r="B275" s="20">
        <f t="shared" si="92"/>
        <v>197</v>
      </c>
      <c r="C275" s="27">
        <f t="shared" si="66"/>
        <v>253.69455107655273</v>
      </c>
      <c r="D275" s="27"/>
      <c r="E275" s="27"/>
      <c r="F275" s="27"/>
      <c r="G275" s="27"/>
      <c r="H275" s="27"/>
      <c r="I275" s="125"/>
      <c r="J275" s="27"/>
      <c r="K275" s="27"/>
      <c r="L275" s="27"/>
      <c r="M275" s="83">
        <f>C$158*(0.4*D$14)*('Product half-life and C flows'!B136/100)</f>
        <v>1.3334599273078744</v>
      </c>
      <c r="N275" s="85"/>
      <c r="O275" s="85">
        <f t="shared" si="93"/>
        <v>-5.7685506065242782</v>
      </c>
      <c r="P275" s="85">
        <f t="shared" si="93"/>
        <v>27.689042911316537</v>
      </c>
      <c r="Q275" s="83">
        <f>C$158*(0.6*C$15)*('Product half-life and C flows'!L136/100)</f>
        <v>14.271840298129804</v>
      </c>
      <c r="R275" s="85">
        <f>C$158*0.6*('Product half-life and C flows'!N136/100)</f>
        <v>48.21911681235607</v>
      </c>
      <c r="S275" s="85">
        <f>C$158*0.6*('Product half-life and C flows'!P136/100)</f>
        <v>24.085472933244784</v>
      </c>
      <c r="T275" s="85">
        <f t="shared" si="77"/>
        <v>24.848717221618454</v>
      </c>
      <c r="U275" s="3"/>
      <c r="V275" s="90">
        <f>N$238*(0.4*V$40)*('Product half-life and C flows'!B55/100)</f>
        <v>21.826970050945768</v>
      </c>
      <c r="W275" s="90">
        <f t="shared" si="74"/>
        <v>116.8059085803754</v>
      </c>
      <c r="X275" s="89">
        <f t="shared" si="94"/>
        <v>-5.70044432186954</v>
      </c>
      <c r="Y275" s="89">
        <f t="shared" si="94"/>
        <v>27.362132744973792</v>
      </c>
      <c r="Z275" s="91">
        <f>N$238*(0.6*Z$41)*('Product half-life and C flows'!L55/100)</f>
        <v>49.110682614627976</v>
      </c>
      <c r="AA275" s="91">
        <f>N$238*0.6*('Product half-life and C flows'!N55/100)</f>
        <v>24.288252130419036</v>
      </c>
      <c r="AB275" s="91">
        <f>N$238*0.6*('Product half-life and C flows'!P55/100)</f>
        <v>12.131994071138378</v>
      </c>
      <c r="AC275" s="89">
        <f t="shared" si="79"/>
        <v>48.738798951984563</v>
      </c>
      <c r="AD275" s="18"/>
      <c r="AE275">
        <f t="shared" si="90"/>
        <v>117</v>
      </c>
      <c r="AF275" s="3">
        <f t="shared" si="69"/>
        <v>40.179689715495861</v>
      </c>
      <c r="AG275" s="113">
        <f t="shared" si="91"/>
        <v>253.69455107655273</v>
      </c>
      <c r="AH275" s="123">
        <f t="shared" si="80"/>
        <v>23.160429978253642</v>
      </c>
      <c r="AI275" s="123">
        <f t="shared" si="81"/>
        <v>116.8059085803754</v>
      </c>
      <c r="AJ275" s="123">
        <f t="shared" si="82"/>
        <v>-11.468994928393819</v>
      </c>
      <c r="AK275" s="123">
        <f t="shared" si="83"/>
        <v>55.051175656290326</v>
      </c>
      <c r="AL275" s="123">
        <f t="shared" si="84"/>
        <v>63.382522912757778</v>
      </c>
      <c r="AM275" s="123">
        <f t="shared" si="85"/>
        <v>72.507368942775102</v>
      </c>
      <c r="AN275" s="123">
        <f t="shared" si="86"/>
        <v>36.21746700438316</v>
      </c>
      <c r="AO275" s="123">
        <f t="shared" si="65"/>
        <v>73.587516173603021</v>
      </c>
      <c r="AP275" s="3">
        <f t="shared" si="68"/>
        <v>332.49544816818792</v>
      </c>
    </row>
    <row r="276" spans="1:42" ht="14">
      <c r="A276">
        <f t="shared" si="92"/>
        <v>118</v>
      </c>
      <c r="B276" s="20">
        <f t="shared" si="92"/>
        <v>198</v>
      </c>
      <c r="C276" s="27">
        <f t="shared" si="66"/>
        <v>253.75572826634831</v>
      </c>
      <c r="D276" s="27"/>
      <c r="E276" s="27"/>
      <c r="F276" s="27"/>
      <c r="G276" s="27"/>
      <c r="H276" s="27"/>
      <c r="I276" s="125"/>
      <c r="J276" s="27"/>
      <c r="K276" s="27"/>
      <c r="L276" s="27"/>
      <c r="M276" s="83">
        <f>C$158*(0.4*D$14)*('Product half-life and C flows'!B137/100)</f>
        <v>1.288037386952158</v>
      </c>
      <c r="N276" s="85"/>
      <c r="O276" s="85">
        <f t="shared" si="93"/>
        <v>-5.7685506065242782</v>
      </c>
      <c r="P276" s="85">
        <f t="shared" si="93"/>
        <v>27.689042911316537</v>
      </c>
      <c r="Q276" s="83">
        <f>C$158*(0.6*C$15)*('Product half-life and C flows'!L137/100)</f>
        <v>14.053691693092551</v>
      </c>
      <c r="R276" s="85">
        <f>C$158*0.6*('Product half-life and C flows'!N137/100)</f>
        <v>48.364694648117606</v>
      </c>
      <c r="S276" s="85">
        <f>C$158*0.6*('Product half-life and C flows'!P137/100)</f>
        <v>24.158189134923862</v>
      </c>
      <c r="T276" s="85">
        <f t="shared" si="77"/>
        <v>24.848717221618454</v>
      </c>
      <c r="U276" s="3"/>
      <c r="V276" s="90">
        <f>N$238*(0.4*V$40)*('Product half-life and C flows'!B56/100)</f>
        <v>21.083463322563102</v>
      </c>
      <c r="W276" s="90">
        <f t="shared" si="74"/>
        <v>120.2231105250745</v>
      </c>
      <c r="X276" s="89">
        <f t="shared" si="94"/>
        <v>-5.70044432186954</v>
      </c>
      <c r="Y276" s="89">
        <f t="shared" si="94"/>
        <v>27.362132744973792</v>
      </c>
      <c r="Z276" s="91">
        <f>N$238*(0.6*Z$41)*('Product half-life and C flows'!L56/100)</f>
        <v>48.360013697304652</v>
      </c>
      <c r="AA276" s="91">
        <f>N$238*0.6*('Product half-life and C flows'!N56/100)</f>
        <v>24.789198521246131</v>
      </c>
      <c r="AB276" s="91">
        <f>N$238*0.6*('Product half-life and C flows'!P56/100)</f>
        <v>12.382217043579484</v>
      </c>
      <c r="AC276" s="89">
        <f t="shared" si="79"/>
        <v>48.738798951984563</v>
      </c>
      <c r="AD276" s="18"/>
      <c r="AE276">
        <f t="shared" si="90"/>
        <v>118</v>
      </c>
      <c r="AF276" s="3">
        <f t="shared" si="69"/>
        <v>40.179722036475013</v>
      </c>
      <c r="AG276" s="113">
        <f t="shared" si="91"/>
        <v>253.75572826634831</v>
      </c>
      <c r="AH276" s="123">
        <f t="shared" si="80"/>
        <v>22.37150070951526</v>
      </c>
      <c r="AI276" s="123">
        <f t="shared" si="81"/>
        <v>120.2231105250745</v>
      </c>
      <c r="AJ276" s="123">
        <f t="shared" si="82"/>
        <v>-11.468994928393819</v>
      </c>
      <c r="AK276" s="123">
        <f t="shared" si="83"/>
        <v>55.051175656290326</v>
      </c>
      <c r="AL276" s="123">
        <f t="shared" si="84"/>
        <v>62.413705390397205</v>
      </c>
      <c r="AM276" s="123">
        <f t="shared" si="85"/>
        <v>73.153893169363741</v>
      </c>
      <c r="AN276" s="123">
        <f t="shared" si="86"/>
        <v>36.540406178503346</v>
      </c>
      <c r="AO276" s="123">
        <f t="shared" si="65"/>
        <v>73.587516173603021</v>
      </c>
      <c r="AP276" s="3">
        <f t="shared" si="68"/>
        <v>335.91329599123532</v>
      </c>
    </row>
    <row r="277" spans="1:42" ht="14">
      <c r="A277">
        <f t="shared" si="92"/>
        <v>119</v>
      </c>
      <c r="B277" s="20">
        <f t="shared" si="92"/>
        <v>199</v>
      </c>
      <c r="C277" s="27">
        <f t="shared" si="66"/>
        <v>253.81510679951975</v>
      </c>
      <c r="D277" s="27"/>
      <c r="E277" s="27"/>
      <c r="F277" s="27"/>
      <c r="G277" s="27"/>
      <c r="H277" s="27"/>
      <c r="I277" s="125"/>
      <c r="J277" s="27"/>
      <c r="K277" s="27"/>
      <c r="L277" s="27"/>
      <c r="M277" s="83">
        <f>C$158*(0.4*D$14)*('Product half-life and C flows'!B138/100)</f>
        <v>1.2441621050705187</v>
      </c>
      <c r="N277" s="85"/>
      <c r="O277" s="85">
        <f t="shared" si="93"/>
        <v>-5.7685506065242782</v>
      </c>
      <c r="P277" s="85">
        <f t="shared" si="93"/>
        <v>27.689042911316537</v>
      </c>
      <c r="Q277" s="83">
        <f>C$158*(0.6*C$15)*('Product half-life and C flows'!L138/100)</f>
        <v>13.838877543380301</v>
      </c>
      <c r="R277" s="85">
        <f>C$158*0.6*('Product half-life and C flows'!N138/100)</f>
        <v>48.50804729069224</v>
      </c>
      <c r="S277" s="85">
        <f>C$158*0.6*('Product half-life and C flows'!P138/100)</f>
        <v>24.229793851494616</v>
      </c>
      <c r="T277" s="85">
        <f t="shared" si="77"/>
        <v>24.848717221618454</v>
      </c>
      <c r="U277" s="3"/>
      <c r="V277" s="90">
        <f>N$238*(0.4*V$40)*('Product half-life and C flows'!B57/100)</f>
        <v>20.36528316281823</v>
      </c>
      <c r="W277" s="90">
        <f t="shared" si="74"/>
        <v>123.53489990720071</v>
      </c>
      <c r="X277" s="89">
        <f t="shared" si="94"/>
        <v>-5.70044432186954</v>
      </c>
      <c r="Y277" s="89">
        <f t="shared" si="94"/>
        <v>27.362132744973792</v>
      </c>
      <c r="Z277" s="91">
        <f>N$238*(0.6*Z$41)*('Product half-life and C flows'!L57/100)</f>
        <v>47.620818939847055</v>
      </c>
      <c r="AA277" s="91">
        <f>N$238*0.6*('Product half-life and C flows'!N57/100)</f>
        <v>25.282487822722832</v>
      </c>
      <c r="AB277" s="91">
        <f>N$238*0.6*('Product half-life and C flows'!P57/100)</f>
        <v>12.628615296065348</v>
      </c>
      <c r="AC277" s="89">
        <f t="shared" si="79"/>
        <v>48.738798951984563</v>
      </c>
      <c r="AD277" s="18"/>
      <c r="AE277">
        <f t="shared" si="90"/>
        <v>119</v>
      </c>
      <c r="AF277" s="3">
        <f t="shared" si="69"/>
        <v>40.17975099072612</v>
      </c>
      <c r="AG277" s="113">
        <f t="shared" si="91"/>
        <v>253.81510679951975</v>
      </c>
      <c r="AH277" s="123">
        <f t="shared" si="80"/>
        <v>21.609445267888749</v>
      </c>
      <c r="AI277" s="123">
        <f t="shared" si="81"/>
        <v>123.53489990720071</v>
      </c>
      <c r="AJ277" s="123">
        <f t="shared" si="82"/>
        <v>-11.468994928393819</v>
      </c>
      <c r="AK277" s="123">
        <f t="shared" si="83"/>
        <v>55.051175656290326</v>
      </c>
      <c r="AL277" s="123">
        <f t="shared" si="84"/>
        <v>61.459696483227354</v>
      </c>
      <c r="AM277" s="123">
        <f t="shared" si="85"/>
        <v>73.790535113415075</v>
      </c>
      <c r="AN277" s="123">
        <f t="shared" si="86"/>
        <v>36.858409147559968</v>
      </c>
      <c r="AO277" s="123">
        <f t="shared" si="65"/>
        <v>73.587516173603021</v>
      </c>
      <c r="AP277" s="3">
        <f t="shared" si="68"/>
        <v>339.22572137929967</v>
      </c>
    </row>
    <row r="278" spans="1:42" ht="14">
      <c r="A278">
        <f t="shared" si="92"/>
        <v>120</v>
      </c>
      <c r="B278" s="20">
        <f t="shared" si="92"/>
        <v>200</v>
      </c>
      <c r="C278" s="27">
        <f t="shared" si="66"/>
        <v>253.87273928753106</v>
      </c>
      <c r="D278" s="27"/>
      <c r="E278" s="27"/>
      <c r="F278" s="27"/>
      <c r="G278" s="27"/>
      <c r="H278" s="27"/>
      <c r="I278" s="125"/>
      <c r="J278" s="27"/>
      <c r="K278" s="27"/>
      <c r="L278" s="27"/>
      <c r="M278" s="83">
        <f>C$158*(0.4*D$14)*('Product half-life and C flows'!B139/100)</f>
        <v>1.2017813763592249</v>
      </c>
      <c r="N278" s="85"/>
      <c r="O278" s="85">
        <f t="shared" si="93"/>
        <v>-5.7685506065242782</v>
      </c>
      <c r="P278" s="85">
        <f t="shared" si="93"/>
        <v>27.689042911316537</v>
      </c>
      <c r="Q278" s="83">
        <f>C$158*(0.6*C$15)*('Product half-life and C flows'!L139/100)</f>
        <v>13.627346881019584</v>
      </c>
      <c r="R278" s="85">
        <f>C$158*0.6*('Product half-life and C flows'!N139/100)</f>
        <v>48.649208752707629</v>
      </c>
      <c r="S278" s="85">
        <f>C$158*0.6*('Product half-life and C flows'!P139/100)</f>
        <v>24.30030407228152</v>
      </c>
      <c r="T278" s="85">
        <f t="shared" si="77"/>
        <v>24.848717221618454</v>
      </c>
      <c r="U278" s="3"/>
      <c r="V278" s="90">
        <f>N$238*(0.4*V$40)*('Product half-life and C flows'!B58/100)</f>
        <v>19.671566855807608</v>
      </c>
      <c r="W278" s="90">
        <f t="shared" si="74"/>
        <v>126.74109416131368</v>
      </c>
      <c r="X278" s="89">
        <f t="shared" si="94"/>
        <v>-5.70044432186954</v>
      </c>
      <c r="Y278" s="89">
        <f t="shared" si="94"/>
        <v>27.362132744973792</v>
      </c>
      <c r="Z278" s="91">
        <f>N$238*(0.6*Z$41)*('Product half-life and C flows'!L58/100)</f>
        <v>46.892922956886778</v>
      </c>
      <c r="AA278" s="91">
        <f>N$238*0.6*('Product half-life and C flows'!N58/100)</f>
        <v>25.76823707535166</v>
      </c>
      <c r="AB278" s="91">
        <f>N$238*0.6*('Product half-life and C flows'!P58/100)</f>
        <v>12.871247290385442</v>
      </c>
      <c r="AC278" s="89">
        <f t="shared" si="79"/>
        <v>48.738798951984563</v>
      </c>
      <c r="AD278" s="18"/>
      <c r="AE278">
        <f t="shared" si="90"/>
        <v>120</v>
      </c>
      <c r="AF278" s="3">
        <f t="shared" si="69"/>
        <v>40.179776928944456</v>
      </c>
      <c r="AG278" s="113">
        <f t="shared" si="91"/>
        <v>253.87273928753106</v>
      </c>
      <c r="AH278" s="123">
        <f t="shared" si="80"/>
        <v>20.873348232166833</v>
      </c>
      <c r="AI278" s="123">
        <f t="shared" si="81"/>
        <v>126.74109416131368</v>
      </c>
      <c r="AJ278" s="123">
        <f t="shared" si="82"/>
        <v>-11.468994928393819</v>
      </c>
      <c r="AK278" s="123">
        <f t="shared" si="83"/>
        <v>55.051175656290326</v>
      </c>
      <c r="AL278" s="123">
        <f t="shared" si="84"/>
        <v>60.520269837906362</v>
      </c>
      <c r="AM278" s="123">
        <f t="shared" si="85"/>
        <v>74.417445828059286</v>
      </c>
      <c r="AN278" s="123">
        <f t="shared" si="86"/>
        <v>37.17155136266696</v>
      </c>
      <c r="AO278" s="123">
        <f t="shared" si="65"/>
        <v>73.587516173603021</v>
      </c>
      <c r="AP278" s="3">
        <f t="shared" si="68"/>
        <v>342.4325419178428</v>
      </c>
    </row>
    <row r="279" spans="1:42" ht="14">
      <c r="A279">
        <f t="shared" si="92"/>
        <v>121</v>
      </c>
      <c r="B279" s="20">
        <f t="shared" si="92"/>
        <v>201</v>
      </c>
      <c r="C279" s="27">
        <f t="shared" si="66"/>
        <v>253.92867681873059</v>
      </c>
      <c r="D279" s="27"/>
      <c r="E279" s="27"/>
      <c r="F279" s="27"/>
      <c r="G279" s="27"/>
      <c r="H279" s="27"/>
      <c r="I279" s="125"/>
      <c r="J279" s="27"/>
      <c r="K279" s="27"/>
      <c r="L279" s="27"/>
      <c r="M279" s="83">
        <f>C$158*(0.4*D$14)*('Product half-life and C flows'!B140/100)</f>
        <v>1.1608442908506778</v>
      </c>
      <c r="N279" s="85"/>
      <c r="O279" s="85">
        <f t="shared" si="93"/>
        <v>-5.7685506065242782</v>
      </c>
      <c r="P279" s="85">
        <f t="shared" si="93"/>
        <v>27.689042911316537</v>
      </c>
      <c r="Q279" s="83">
        <f>C$158*(0.6*C$15)*('Product half-life and C flows'!L140/100)</f>
        <v>13.41904951709499</v>
      </c>
      <c r="R279" s="85">
        <f>C$158*0.6*('Product half-life and C flows'!N140/100)</f>
        <v>48.788212526899976</v>
      </c>
      <c r="S279" s="85">
        <f>C$158*0.6*('Product half-life and C flows'!P140/100)</f>
        <v>24.369736526923052</v>
      </c>
      <c r="T279" s="85">
        <f t="shared" si="77"/>
        <v>24.848717221618454</v>
      </c>
      <c r="U279" s="3"/>
      <c r="V279" s="90">
        <f>N$238*(0.4*V$40)*('Product half-life and C flows'!B59/100)</f>
        <v>19.001481072898468</v>
      </c>
      <c r="W279" s="90">
        <f t="shared" si="74"/>
        <v>129.84195592350235</v>
      </c>
      <c r="X279" s="89">
        <f t="shared" si="94"/>
        <v>-5.70044432186954</v>
      </c>
      <c r="Y279" s="89">
        <f t="shared" si="94"/>
        <v>27.362132744973792</v>
      </c>
      <c r="Z279" s="91">
        <f>N$238*(0.6*Z$41)*('Product half-life and C flows'!L59/100)</f>
        <v>46.176153043864083</v>
      </c>
      <c r="AA279" s="91">
        <f>N$238*0.6*('Product half-life and C flows'!N59/100)</f>
        <v>26.24656153064214</v>
      </c>
      <c r="AB279" s="91">
        <f>N$238*0.6*('Product half-life and C flows'!P59/100)</f>
        <v>13.110170594726339</v>
      </c>
      <c r="AC279" s="89">
        <f t="shared" si="79"/>
        <v>48.738798951984563</v>
      </c>
      <c r="AD279" s="18"/>
      <c r="AE279">
        <f t="shared" si="90"/>
        <v>121</v>
      </c>
      <c r="AF279" s="3">
        <f t="shared" si="69"/>
        <v>40.179800165295333</v>
      </c>
      <c r="AG279" s="113">
        <f t="shared" si="91"/>
        <v>253.92867681873059</v>
      </c>
      <c r="AH279" s="123">
        <f t="shared" si="80"/>
        <v>20.162325363749147</v>
      </c>
      <c r="AI279" s="123">
        <f t="shared" si="81"/>
        <v>129.84195592350235</v>
      </c>
      <c r="AJ279" s="123">
        <f t="shared" si="82"/>
        <v>-11.468994928393819</v>
      </c>
      <c r="AK279" s="123">
        <f t="shared" si="83"/>
        <v>55.051175656290326</v>
      </c>
      <c r="AL279" s="123">
        <f t="shared" si="84"/>
        <v>59.595202560959073</v>
      </c>
      <c r="AM279" s="123">
        <f t="shared" si="85"/>
        <v>75.034774057542108</v>
      </c>
      <c r="AN279" s="123">
        <f t="shared" si="86"/>
        <v>37.47990712164939</v>
      </c>
      <c r="AO279" s="123">
        <f t="shared" si="65"/>
        <v>73.587516173603021</v>
      </c>
      <c r="AP279" s="3">
        <f t="shared" si="68"/>
        <v>345.53402039154946</v>
      </c>
    </row>
    <row r="280" spans="1:42" ht="14">
      <c r="A280">
        <f t="shared" si="92"/>
        <v>122</v>
      </c>
      <c r="B280" s="20">
        <f t="shared" si="92"/>
        <v>202</v>
      </c>
      <c r="C280" s="27">
        <f t="shared" si="66"/>
        <v>253.98296900151979</v>
      </c>
      <c r="D280" s="27"/>
      <c r="E280" s="27"/>
      <c r="F280" s="27"/>
      <c r="G280" s="27"/>
      <c r="H280" s="27"/>
      <c r="I280" s="125"/>
      <c r="J280" s="27"/>
      <c r="K280" s="27"/>
      <c r="L280" s="27"/>
      <c r="M280" s="83">
        <f>C$158*(0.4*D$14)*('Product half-life and C flows'!B141/100)</f>
        <v>1.1213016727576697</v>
      </c>
      <c r="N280" s="85"/>
      <c r="O280" s="85">
        <f t="shared" si="93"/>
        <v>-5.7685506065242782</v>
      </c>
      <c r="P280" s="85">
        <f t="shared" si="93"/>
        <v>27.689042911316537</v>
      </c>
      <c r="Q280" s="83">
        <f>C$158*(0.6*C$15)*('Product half-life and C flows'!L141/100)</f>
        <v>13.213936029841092</v>
      </c>
      <c r="R280" s="85">
        <f>C$158*0.6*('Product half-life and C flows'!N141/100)</f>
        <v>48.925091594060731</v>
      </c>
      <c r="S280" s="85">
        <f>C$158*0.6*('Product half-life and C flows'!P141/100)</f>
        <v>24.438107689341013</v>
      </c>
      <c r="T280" s="85">
        <f t="shared" si="77"/>
        <v>24.848717221618454</v>
      </c>
      <c r="U280" s="3"/>
      <c r="V280" s="90">
        <f>N$238*(0.4*V$40)*('Product half-life and C flows'!B60/100)</f>
        <v>18.354220871690487</v>
      </c>
      <c r="W280" s="90">
        <f t="shared" si="74"/>
        <v>132.83813959298774</v>
      </c>
      <c r="X280" s="89">
        <f t="shared" si="94"/>
        <v>-5.70044432186954</v>
      </c>
      <c r="Y280" s="89">
        <f t="shared" si="94"/>
        <v>27.362132744973792</v>
      </c>
      <c r="Z280" s="91">
        <f>N$238*(0.6*Z$41)*('Product half-life and C flows'!L60/100)</f>
        <v>45.470339136051116</v>
      </c>
      <c r="AA280" s="91">
        <f>N$238*0.6*('Product half-life and C flows'!N60/100)</f>
        <v>26.717574678456</v>
      </c>
      <c r="AB280" s="91">
        <f>N$238*0.6*('Product half-life and C flows'!P60/100)</f>
        <v>13.345441897330664</v>
      </c>
      <c r="AC280" s="89">
        <f t="shared" si="79"/>
        <v>48.738798951984563</v>
      </c>
      <c r="AD280" s="18"/>
      <c r="AE280">
        <f t="shared" si="90"/>
        <v>122</v>
      </c>
      <c r="AF280" s="3">
        <f t="shared" si="69"/>
        <v>40.179820981219216</v>
      </c>
      <c r="AG280" s="113">
        <f t="shared" si="91"/>
        <v>253.98296900151979</v>
      </c>
      <c r="AH280" s="123">
        <f t="shared" si="80"/>
        <v>19.475522544448157</v>
      </c>
      <c r="AI280" s="123">
        <f t="shared" si="81"/>
        <v>132.83813959298774</v>
      </c>
      <c r="AJ280" s="123">
        <f t="shared" si="82"/>
        <v>-11.468994928393819</v>
      </c>
      <c r="AK280" s="123">
        <f t="shared" si="83"/>
        <v>55.051175656290326</v>
      </c>
      <c r="AL280" s="123">
        <f t="shared" si="84"/>
        <v>58.68427516589221</v>
      </c>
      <c r="AM280" s="123">
        <f t="shared" si="85"/>
        <v>75.642666272516735</v>
      </c>
      <c r="AN280" s="123">
        <f t="shared" si="86"/>
        <v>37.783549586671676</v>
      </c>
      <c r="AO280" s="123">
        <f t="shared" si="65"/>
        <v>73.587516173603021</v>
      </c>
      <c r="AP280" s="3">
        <f t="shared" si="68"/>
        <v>348.53081134596488</v>
      </c>
    </row>
    <row r="281" spans="1:42" ht="14">
      <c r="A281">
        <f t="shared" si="92"/>
        <v>123</v>
      </c>
      <c r="B281" s="20">
        <f t="shared" si="92"/>
        <v>203</v>
      </c>
      <c r="C281" s="27">
        <f t="shared" si="66"/>
        <v>254.03566400635273</v>
      </c>
      <c r="D281" s="27"/>
      <c r="E281" s="27"/>
      <c r="F281" s="27"/>
      <c r="G281" s="27"/>
      <c r="H281" s="27"/>
      <c r="I281" s="125"/>
      <c r="J281" s="27"/>
      <c r="K281" s="27"/>
      <c r="L281" s="27"/>
      <c r="M281" s="83">
        <f>C$158*(0.4*D$14)*('Product half-life and C flows'!B142/100)</f>
        <v>1.0831060214008317</v>
      </c>
      <c r="N281" s="85"/>
      <c r="O281" s="85">
        <f t="shared" si="93"/>
        <v>-5.7685506065242782</v>
      </c>
      <c r="P281" s="85">
        <f t="shared" si="93"/>
        <v>27.689042911316537</v>
      </c>
      <c r="Q281" s="83">
        <f>C$158*(0.6*C$15)*('Product half-life and C flows'!L142/100)</f>
        <v>13.011957752916349</v>
      </c>
      <c r="R281" s="85">
        <f>C$158*0.6*('Product half-life and C flows'!N142/100)</f>
        <v>49.059878430861843</v>
      </c>
      <c r="S281" s="85">
        <f>C$158*0.6*('Product half-life and C flows'!P142/100)</f>
        <v>24.505433781649266</v>
      </c>
      <c r="T281" s="85">
        <f t="shared" si="77"/>
        <v>24.848717221618454</v>
      </c>
      <c r="U281" s="3"/>
      <c r="V281" s="90">
        <f>N$238*(0.4*V$40)*('Product half-life and C flows'!B61/100)</f>
        <v>17.729008729076483</v>
      </c>
      <c r="W281" s="90">
        <f t="shared" si="74"/>
        <v>135.73064215487835</v>
      </c>
      <c r="X281" s="89">
        <f t="shared" si="94"/>
        <v>-5.70044432186954</v>
      </c>
      <c r="Y281" s="89">
        <f t="shared" si="94"/>
        <v>27.362132744973792</v>
      </c>
      <c r="Z281" s="91">
        <f>N$238*(0.6*Z$41)*('Product half-life and C flows'!L61/100)</f>
        <v>44.775313768201364</v>
      </c>
      <c r="AA281" s="91">
        <f>N$238*0.6*('Product half-life and C flows'!N61/100)</f>
        <v>27.181388273934399</v>
      </c>
      <c r="AB281" s="91">
        <f>N$238*0.6*('Product half-life and C flows'!P61/100)</f>
        <v>13.577117019947247</v>
      </c>
      <c r="AC281" s="89">
        <f t="shared" si="79"/>
        <v>48.738798951984563</v>
      </c>
      <c r="AD281" s="18"/>
      <c r="AE281">
        <f t="shared" si="90"/>
        <v>123</v>
      </c>
      <c r="AF281" s="3">
        <f t="shared" si="69"/>
        <v>40.179839628840512</v>
      </c>
      <c r="AG281" s="113">
        <f t="shared" si="91"/>
        <v>254.03566400635273</v>
      </c>
      <c r="AH281" s="123">
        <f t="shared" ref="AH281:AH293" si="95">D281+M281+V281</f>
        <v>18.812114750477313</v>
      </c>
      <c r="AI281" s="123">
        <f t="shared" ref="AI281:AI293" si="96">E281+N281+W281</f>
        <v>135.73064215487835</v>
      </c>
      <c r="AJ281" s="123">
        <f t="shared" ref="AJ281:AJ293" si="97">F281+O281+X281</f>
        <v>-11.468994928393819</v>
      </c>
      <c r="AK281" s="123">
        <f t="shared" ref="AK281:AK293" si="98">G281+P281+Y281</f>
        <v>55.051175656290326</v>
      </c>
      <c r="AL281" s="123">
        <f t="shared" ref="AL281:AL293" si="99">H281+Q281+Z281</f>
        <v>57.787271521117717</v>
      </c>
      <c r="AM281" s="123">
        <f t="shared" ref="AM281:AM293" si="100">I281+R281+AA281</f>
        <v>76.241266704796246</v>
      </c>
      <c r="AN281" s="123">
        <f t="shared" ref="AN281:AN293" si="101">J281+S281+AB281</f>
        <v>38.082550801596511</v>
      </c>
      <c r="AO281" s="123">
        <f t="shared" ref="AO281:AO293" si="102">K281+T281+AC281</f>
        <v>73.587516173603021</v>
      </c>
      <c r="AP281" s="3">
        <f t="shared" si="68"/>
        <v>351.42391191028537</v>
      </c>
    </row>
    <row r="282" spans="1:42" ht="14">
      <c r="A282">
        <f t="shared" si="92"/>
        <v>124</v>
      </c>
      <c r="B282" s="20">
        <f t="shared" si="92"/>
        <v>204</v>
      </c>
      <c r="C282" s="27">
        <f t="shared" si="66"/>
        <v>254.08680860659635</v>
      </c>
      <c r="D282" s="27"/>
      <c r="E282" s="27"/>
      <c r="F282" s="27"/>
      <c r="G282" s="27"/>
      <c r="H282" s="27"/>
      <c r="I282" s="125"/>
      <c r="J282" s="27"/>
      <c r="K282" s="27"/>
      <c r="L282" s="27"/>
      <c r="M282" s="83">
        <f>C$158*(0.4*D$14)*('Product half-life and C flows'!B143/100)</f>
        <v>1.046211454148315</v>
      </c>
      <c r="N282" s="85"/>
      <c r="O282" s="85">
        <f t="shared" si="93"/>
        <v>-5.7685506065242782</v>
      </c>
      <c r="P282" s="85">
        <f t="shared" si="93"/>
        <v>27.689042911316537</v>
      </c>
      <c r="Q282" s="83">
        <f>C$158*(0.6*C$15)*('Product half-life and C flows'!L143/100)</f>
        <v>12.813066763856281</v>
      </c>
      <c r="R282" s="85">
        <f>C$158*0.6*('Product half-life and C flows'!N143/100)</f>
        <v>49.19260501756127</v>
      </c>
      <c r="S282" s="85">
        <f>C$158*0.6*('Product half-life and C flows'!P143/100)</f>
        <v>24.571730778002621</v>
      </c>
      <c r="T282" s="85">
        <f t="shared" si="77"/>
        <v>24.848717221618454</v>
      </c>
      <c r="U282" s="3"/>
      <c r="V282" s="90">
        <f>N$238*(0.4*V$40)*('Product half-life and C flows'!B62/100)</f>
        <v>17.125093607240679</v>
      </c>
      <c r="W282" s="90">
        <f t="shared" si="74"/>
        <v>138.52075808879039</v>
      </c>
      <c r="X282" s="89">
        <f t="shared" si="94"/>
        <v>-5.70044432186954</v>
      </c>
      <c r="Y282" s="89">
        <f t="shared" si="94"/>
        <v>27.362132744973792</v>
      </c>
      <c r="Z282" s="91">
        <f>N$238*(0.6*Z$41)*('Product half-life and C flows'!L62/100)</f>
        <v>44.090912034816043</v>
      </c>
      <c r="AA282" s="91">
        <f>N$238*0.6*('Product half-life and C flows'!N62/100)</f>
        <v>27.638112364013534</v>
      </c>
      <c r="AB282" s="91">
        <f>N$238*0.6*('Product half-life and C flows'!P62/100)</f>
        <v>13.805250931075687</v>
      </c>
      <c r="AC282" s="89">
        <f t="shared" si="79"/>
        <v>48.738798951984563</v>
      </c>
      <c r="AD282" s="18"/>
      <c r="AE282">
        <f t="shared" si="90"/>
        <v>124</v>
      </c>
      <c r="AF282" s="3">
        <f t="shared" si="69"/>
        <v>40.179856334021103</v>
      </c>
      <c r="AG282" s="113">
        <f t="shared" si="91"/>
        <v>254.08680860659635</v>
      </c>
      <c r="AH282" s="123">
        <f t="shared" si="95"/>
        <v>18.171305061388992</v>
      </c>
      <c r="AI282" s="123">
        <f t="shared" si="96"/>
        <v>138.52075808879039</v>
      </c>
      <c r="AJ282" s="123">
        <f t="shared" si="97"/>
        <v>-11.468994928393819</v>
      </c>
      <c r="AK282" s="123">
        <f t="shared" si="98"/>
        <v>55.051175656290326</v>
      </c>
      <c r="AL282" s="123">
        <f t="shared" si="99"/>
        <v>56.903978798672327</v>
      </c>
      <c r="AM282" s="123">
        <f t="shared" si="100"/>
        <v>76.8307173815748</v>
      </c>
      <c r="AN282" s="123">
        <f t="shared" si="101"/>
        <v>38.376981709078308</v>
      </c>
      <c r="AO282" s="123">
        <f t="shared" si="102"/>
        <v>73.587516173603021</v>
      </c>
      <c r="AP282" s="3">
        <f t="shared" si="68"/>
        <v>354.21461670601229</v>
      </c>
    </row>
    <row r="283" spans="1:42" ht="14">
      <c r="A283">
        <f t="shared" si="92"/>
        <v>125</v>
      </c>
      <c r="B283" s="20">
        <f t="shared" si="92"/>
        <v>205</v>
      </c>
      <c r="C283" s="27">
        <f t="shared" si="66"/>
        <v>254.13644821827756</v>
      </c>
      <c r="D283" s="27"/>
      <c r="E283" s="27"/>
      <c r="F283" s="27"/>
      <c r="G283" s="27"/>
      <c r="H283" s="27"/>
      <c r="I283" s="125"/>
      <c r="J283" s="27"/>
      <c r="K283" s="27"/>
      <c r="L283" s="27"/>
      <c r="M283" s="83">
        <f>C$158*(0.4*D$14)*('Product half-life and C flows'!B144/100)</f>
        <v>1.0105736512991472</v>
      </c>
      <c r="N283" s="85"/>
      <c r="O283" s="85">
        <f t="shared" si="93"/>
        <v>-5.7685506065242782</v>
      </c>
      <c r="P283" s="85">
        <f t="shared" si="93"/>
        <v>27.689042911316537</v>
      </c>
      <c r="Q283" s="83">
        <f>C$158*(0.6*C$15)*('Product half-life and C flows'!L144/100)</f>
        <v>12.617215872703111</v>
      </c>
      <c r="R283" s="85">
        <f>C$158*0.6*('Product half-life and C flows'!N144/100)</f>
        <v>49.323302845590817</v>
      </c>
      <c r="S283" s="85">
        <f>C$158*0.6*('Product half-life and C flows'!P144/100)</f>
        <v>24.63701440838701</v>
      </c>
      <c r="T283" s="85">
        <f t="shared" si="77"/>
        <v>24.848717221618454</v>
      </c>
      <c r="U283" s="3"/>
      <c r="V283" s="90">
        <f>N$238*(0.4*V$40)*('Product half-life and C flows'!B63/100)</f>
        <v>16.541750051472402</v>
      </c>
      <c r="W283" s="90">
        <f t="shared" si="74"/>
        <v>141.2100381670281</v>
      </c>
      <c r="X283" s="89">
        <f t="shared" si="94"/>
        <v>-5.70044432186954</v>
      </c>
      <c r="Y283" s="89">
        <f t="shared" si="94"/>
        <v>27.362132744973792</v>
      </c>
      <c r="Z283" s="91">
        <f>N$238*(0.6*Z$41)*('Product half-life and C flows'!L63/100)</f>
        <v>43.416971551017625</v>
      </c>
      <c r="AA283" s="91">
        <f>N$238*0.6*('Product half-life and C flows'!N63/100)</f>
        <v>28.087855313535016</v>
      </c>
      <c r="AB283" s="91">
        <f>N$238*0.6*('Product half-life and C flows'!P63/100)</f>
        <v>14.029897759008492</v>
      </c>
      <c r="AC283" s="89">
        <f t="shared" si="79"/>
        <v>48.738798951984563</v>
      </c>
      <c r="AD283" s="18"/>
      <c r="AE283">
        <f t="shared" si="90"/>
        <v>125</v>
      </c>
      <c r="AF283" s="3">
        <f t="shared" si="69"/>
        <v>40.17987129909605</v>
      </c>
      <c r="AG283" s="113">
        <f t="shared" si="91"/>
        <v>254.13644821827756</v>
      </c>
      <c r="AH283" s="123">
        <f t="shared" si="95"/>
        <v>17.552323702771549</v>
      </c>
      <c r="AI283" s="123">
        <f t="shared" si="96"/>
        <v>141.2100381670281</v>
      </c>
      <c r="AJ283" s="123">
        <f t="shared" si="97"/>
        <v>-11.468994928393819</v>
      </c>
      <c r="AK283" s="123">
        <f t="shared" si="98"/>
        <v>55.051175656290326</v>
      </c>
      <c r="AL283" s="123">
        <f t="shared" si="99"/>
        <v>56.034187423720738</v>
      </c>
      <c r="AM283" s="123">
        <f t="shared" si="100"/>
        <v>77.411158159125833</v>
      </c>
      <c r="AN283" s="123">
        <f t="shared" si="101"/>
        <v>38.666912167395502</v>
      </c>
      <c r="AO283" s="123">
        <f t="shared" si="102"/>
        <v>73.587516173603021</v>
      </c>
      <c r="AP283" s="3">
        <f t="shared" si="68"/>
        <v>356.90447664516665</v>
      </c>
    </row>
    <row r="284" spans="1:42" ht="14">
      <c r="A284">
        <f t="shared" si="92"/>
        <v>126</v>
      </c>
      <c r="B284" s="20">
        <f t="shared" si="92"/>
        <v>206</v>
      </c>
      <c r="C284" s="27">
        <f t="shared" si="66"/>
        <v>254.18462693874443</v>
      </c>
      <c r="D284" s="27"/>
      <c r="E284" s="27"/>
      <c r="F284" s="27"/>
      <c r="G284" s="27"/>
      <c r="H284" s="27"/>
      <c r="I284" s="125"/>
      <c r="J284" s="27"/>
      <c r="K284" s="27"/>
      <c r="L284" s="27"/>
      <c r="M284" s="83">
        <f>C$158*(0.4*D$14)*('Product half-life and C flows'!B145/100)</f>
        <v>0.97614980284407571</v>
      </c>
      <c r="N284" s="85"/>
      <c r="O284" s="85">
        <f t="shared" si="93"/>
        <v>-5.7685506065242782</v>
      </c>
      <c r="P284" s="85">
        <f t="shared" si="93"/>
        <v>27.689042911316537</v>
      </c>
      <c r="Q284" s="83">
        <f>C$158*(0.6*C$15)*('Product half-life and C flows'!L145/100)</f>
        <v>12.424358610809231</v>
      </c>
      <c r="R284" s="85">
        <f>C$158*0.6*('Product half-life and C flows'!N145/100)</f>
        <v>49.452002925027998</v>
      </c>
      <c r="S284" s="85">
        <f>C$158*0.6*('Product half-life and C flows'!P145/100)</f>
        <v>24.701300162351636</v>
      </c>
      <c r="T284" s="85">
        <f t="shared" si="77"/>
        <v>24.848717221618454</v>
      </c>
      <c r="U284" s="3"/>
      <c r="V284" s="90">
        <f>N$238*(0.4*V$40)*('Product half-life and C flows'!B64/100)</f>
        <v>15.978277318711628</v>
      </c>
      <c r="W284" s="90">
        <f t="shared" si="74"/>
        <v>143.80025193253061</v>
      </c>
      <c r="X284" s="89">
        <f t="shared" si="94"/>
        <v>-5.70044432186954</v>
      </c>
      <c r="Y284" s="89">
        <f t="shared" si="94"/>
        <v>27.362132744973792</v>
      </c>
      <c r="Z284" s="91">
        <f>N$238*(0.6*Z$41)*('Product half-life and C flows'!L64/100)</f>
        <v>42.75333241402155</v>
      </c>
      <c r="AA284" s="91">
        <f>N$238*0.6*('Product half-life and C flows'!N64/100)</f>
        <v>28.530723830957069</v>
      </c>
      <c r="AB284" s="91">
        <f>N$238*0.6*('Product half-life and C flows'!P64/100)</f>
        <v>14.251110804673852</v>
      </c>
      <c r="AC284" s="89">
        <f t="shared" si="79"/>
        <v>48.738798951984563</v>
      </c>
      <c r="AD284" s="18"/>
      <c r="AE284">
        <f t="shared" si="90"/>
        <v>126</v>
      </c>
      <c r="AF284" s="3">
        <f t="shared" si="69"/>
        <v>40.179884705324177</v>
      </c>
      <c r="AG284" s="113">
        <f t="shared" si="91"/>
        <v>254.18462693874443</v>
      </c>
      <c r="AH284" s="123">
        <f t="shared" si="95"/>
        <v>16.954427121555703</v>
      </c>
      <c r="AI284" s="123">
        <f t="shared" si="96"/>
        <v>143.80025193253061</v>
      </c>
      <c r="AJ284" s="123">
        <f t="shared" si="97"/>
        <v>-11.468994928393819</v>
      </c>
      <c r="AK284" s="123">
        <f t="shared" si="98"/>
        <v>55.051175656290326</v>
      </c>
      <c r="AL284" s="123">
        <f t="shared" si="99"/>
        <v>55.177691024830779</v>
      </c>
      <c r="AM284" s="123">
        <f t="shared" si="100"/>
        <v>77.98272675598507</v>
      </c>
      <c r="AN284" s="123">
        <f t="shared" si="101"/>
        <v>38.952410967025486</v>
      </c>
      <c r="AO284" s="123">
        <f t="shared" si="102"/>
        <v>73.587516173603021</v>
      </c>
      <c r="AP284" s="3">
        <f t="shared" si="68"/>
        <v>359.49526140826845</v>
      </c>
    </row>
    <row r="285" spans="1:42" ht="14">
      <c r="A285">
        <f t="shared" si="92"/>
        <v>127</v>
      </c>
      <c r="B285" s="20">
        <f t="shared" si="92"/>
        <v>207</v>
      </c>
      <c r="C285" s="27">
        <f t="shared" si="66"/>
        <v>254.23138758427058</v>
      </c>
      <c r="D285" s="27"/>
      <c r="E285" s="27"/>
      <c r="F285" s="27"/>
      <c r="G285" s="27"/>
      <c r="H285" s="27"/>
      <c r="I285" s="125"/>
      <c r="J285" s="27"/>
      <c r="K285" s="27"/>
      <c r="L285" s="27"/>
      <c r="M285" s="83">
        <f>C$158*(0.4*D$14)*('Product half-life and C flows'!B146/100)</f>
        <v>0.94289855703991865</v>
      </c>
      <c r="N285" s="85"/>
      <c r="O285" s="85">
        <f t="shared" si="93"/>
        <v>-5.7685506065242782</v>
      </c>
      <c r="P285" s="85">
        <f t="shared" si="93"/>
        <v>27.689042911316537</v>
      </c>
      <c r="Q285" s="83">
        <f>C$158*(0.6*C$15)*('Product half-life and C flows'!L146/100)</f>
        <v>12.234449219811781</v>
      </c>
      <c r="R285" s="85">
        <f>C$158*0.6*('Product half-life and C flows'!N146/100)</f>
        <v>49.578735791953626</v>
      </c>
      <c r="S285" s="85">
        <f>C$158*0.6*('Product half-life and C flows'!P146/100)</f>
        <v>24.764603292684118</v>
      </c>
      <c r="T285" s="85">
        <f t="shared" si="77"/>
        <v>24.848717221618454</v>
      </c>
      <c r="U285" s="3"/>
      <c r="V285" s="90">
        <f>N$238*(0.4*V$40)*('Product half-life and C flows'!B65/100)</f>
        <v>15.433998535779438</v>
      </c>
      <c r="W285" s="90">
        <f t="shared" si="74"/>
        <v>146.29335363932918</v>
      </c>
      <c r="X285" s="89">
        <f t="shared" si="94"/>
        <v>-5.70044432186954</v>
      </c>
      <c r="Y285" s="89">
        <f t="shared" si="94"/>
        <v>27.362132744973792</v>
      </c>
      <c r="Z285" s="91">
        <f>N$238*(0.6*Z$41)*('Product half-life and C flows'!L65/100)</f>
        <v>42.099837165196845</v>
      </c>
      <c r="AA285" s="91">
        <f>N$238*0.6*('Product half-life and C flows'!N65/100)</f>
        <v>28.966822993672753</v>
      </c>
      <c r="AB285" s="91">
        <f>N$238*0.6*('Product half-life and C flows'!P65/100)</f>
        <v>14.468942554282087</v>
      </c>
      <c r="AC285" s="89">
        <f t="shared" si="79"/>
        <v>48.738798951984563</v>
      </c>
      <c r="AD285" s="18"/>
      <c r="AE285">
        <f t="shared" si="90"/>
        <v>127</v>
      </c>
      <c r="AF285" s="3">
        <f t="shared" si="69"/>
        <v>40.179896715083487</v>
      </c>
      <c r="AG285" s="113">
        <f t="shared" si="91"/>
        <v>254.23138758427058</v>
      </c>
      <c r="AH285" s="123">
        <f t="shared" si="95"/>
        <v>16.376897092819355</v>
      </c>
      <c r="AI285" s="123">
        <f t="shared" si="96"/>
        <v>146.29335363932918</v>
      </c>
      <c r="AJ285" s="123">
        <f t="shared" si="97"/>
        <v>-11.468994928393819</v>
      </c>
      <c r="AK285" s="123">
        <f t="shared" si="98"/>
        <v>55.051175656290326</v>
      </c>
      <c r="AL285" s="123">
        <f t="shared" si="99"/>
        <v>54.334286385008625</v>
      </c>
      <c r="AM285" s="123">
        <f t="shared" si="100"/>
        <v>78.545558785626383</v>
      </c>
      <c r="AN285" s="123">
        <f t="shared" si="101"/>
        <v>39.233545846966209</v>
      </c>
      <c r="AO285" s="123">
        <f t="shared" si="102"/>
        <v>73.587516173603021</v>
      </c>
      <c r="AP285" s="3">
        <f t="shared" si="68"/>
        <v>361.98892538482687</v>
      </c>
    </row>
    <row r="286" spans="1:42" ht="14">
      <c r="A286">
        <f t="shared" si="92"/>
        <v>128</v>
      </c>
      <c r="B286" s="20">
        <f t="shared" si="92"/>
        <v>208</v>
      </c>
      <c r="C286" s="27">
        <f t="shared" ref="C286:C318" si="103">B$8*(1-EXP(-B$9*$B286))^3</f>
        <v>254.27677172662649</v>
      </c>
      <c r="D286" s="27"/>
      <c r="E286" s="27"/>
      <c r="F286" s="27"/>
      <c r="G286" s="27"/>
      <c r="H286" s="27"/>
      <c r="I286" s="125"/>
      <c r="J286" s="27"/>
      <c r="K286" s="27"/>
      <c r="L286" s="27"/>
      <c r="M286" s="83">
        <f>C$158*(0.4*D$14)*('Product half-life and C flows'!B147/100)</f>
        <v>0.91077997073567274</v>
      </c>
      <c r="N286" s="85"/>
      <c r="O286" s="85">
        <f t="shared" si="93"/>
        <v>-5.7685506065242782</v>
      </c>
      <c r="P286" s="85">
        <f t="shared" si="93"/>
        <v>27.689042911316537</v>
      </c>
      <c r="Q286" s="83">
        <f>C$158*(0.6*C$15)*('Product half-life and C flows'!L147/100)</f>
        <v>12.047442640775802</v>
      </c>
      <c r="R286" s="85">
        <f>C$158*0.6*('Product half-life and C flows'!N147/100)</f>
        <v>49.703531515696966</v>
      </c>
      <c r="S286" s="85">
        <f>C$158*0.6*('Product half-life and C flows'!P147/100)</f>
        <v>24.826938819029447</v>
      </c>
      <c r="T286" s="85">
        <f t="shared" si="77"/>
        <v>24.848717221618454</v>
      </c>
      <c r="U286" s="3"/>
      <c r="V286" s="90">
        <f>N$238*(0.4*V$40)*('Product half-life and C flows'!B66/100)</f>
        <v>14.908259886282227</v>
      </c>
      <c r="W286" s="90">
        <f t="shared" si="74"/>
        <v>148.69145143557228</v>
      </c>
      <c r="X286" s="89">
        <f t="shared" si="94"/>
        <v>-5.70044432186954</v>
      </c>
      <c r="Y286" s="89">
        <f t="shared" si="94"/>
        <v>27.362132744973792</v>
      </c>
      <c r="Z286" s="91">
        <f>N$238*(0.6*Z$41)*('Product half-life and C flows'!L66/100)</f>
        <v>41.456330752706592</v>
      </c>
      <c r="AA286" s="91">
        <f>N$238*0.6*('Product half-life and C flows'!N66/100)</f>
        <v>29.396256272941248</v>
      </c>
      <c r="AB286" s="91">
        <f>N$238*0.6*('Product half-life and C flows'!P66/100)</f>
        <v>14.683444691778838</v>
      </c>
      <c r="AC286" s="89">
        <f t="shared" si="79"/>
        <v>48.738798951984563</v>
      </c>
      <c r="AD286" s="18"/>
      <c r="AE286">
        <f t="shared" si="90"/>
        <v>128</v>
      </c>
      <c r="AF286" s="3">
        <f t="shared" si="69"/>
        <v>40.179907473837858</v>
      </c>
      <c r="AG286" s="113">
        <f t="shared" si="91"/>
        <v>254.27677172662649</v>
      </c>
      <c r="AH286" s="123">
        <f t="shared" si="95"/>
        <v>15.8190398570179</v>
      </c>
      <c r="AI286" s="123">
        <f t="shared" si="96"/>
        <v>148.69145143557228</v>
      </c>
      <c r="AJ286" s="123">
        <f t="shared" si="97"/>
        <v>-11.468994928393819</v>
      </c>
      <c r="AK286" s="123">
        <f t="shared" si="98"/>
        <v>55.051175656290326</v>
      </c>
      <c r="AL286" s="123">
        <f t="shared" si="99"/>
        <v>53.50377339348239</v>
      </c>
      <c r="AM286" s="123">
        <f t="shared" si="100"/>
        <v>79.09978778863821</v>
      </c>
      <c r="AN286" s="123">
        <f t="shared" si="101"/>
        <v>39.510383510808282</v>
      </c>
      <c r="AO286" s="123">
        <f t="shared" si="102"/>
        <v>73.587516173603021</v>
      </c>
      <c r="AP286" s="3">
        <f t="shared" ref="AP286:AP318" si="104">SUM(AI286:AN286)</f>
        <v>364.38757685639769</v>
      </c>
    </row>
    <row r="287" spans="1:42" ht="14">
      <c r="A287">
        <f t="shared" si="92"/>
        <v>129</v>
      </c>
      <c r="B287" s="20">
        <f t="shared" si="92"/>
        <v>209</v>
      </c>
      <c r="C287" s="27">
        <f t="shared" si="103"/>
        <v>254.32081972864512</v>
      </c>
      <c r="D287" s="27"/>
      <c r="E287" s="27"/>
      <c r="F287" s="27"/>
      <c r="G287" s="27"/>
      <c r="H287" s="27"/>
      <c r="I287" s="125"/>
      <c r="J287" s="27"/>
      <c r="K287" s="27"/>
      <c r="L287" s="27"/>
      <c r="M287" s="83">
        <f>C$158*(0.4*D$14)*('Product half-life and C flows'!B148/100)</f>
        <v>0.8797554613906936</v>
      </c>
      <c r="N287" s="85"/>
      <c r="O287" s="85">
        <f t="shared" si="93"/>
        <v>-5.7685506065242782</v>
      </c>
      <c r="P287" s="85">
        <f t="shared" si="93"/>
        <v>27.689042911316537</v>
      </c>
      <c r="Q287" s="83">
        <f>C$158*(0.6*C$15)*('Product half-life and C flows'!L148/100)</f>
        <v>11.863294503503278</v>
      </c>
      <c r="R287" s="85">
        <f>C$158*0.6*('Product half-life and C flows'!N148/100)</f>
        <v>49.826419705970167</v>
      </c>
      <c r="S287" s="85">
        <f>C$158*0.6*('Product half-life and C flows'!P148/100)</f>
        <v>24.88832153145362</v>
      </c>
      <c r="T287" s="85">
        <f t="shared" si="77"/>
        <v>24.848717221618454</v>
      </c>
      <c r="U287" s="3"/>
      <c r="V287" s="90">
        <f>N$238*(0.4*V$40)*('Product half-life and C flows'!B67/100)</f>
        <v>14.40042982521299</v>
      </c>
      <c r="W287" s="90">
        <f t="shared" si="74"/>
        <v>150.99677957023906</v>
      </c>
      <c r="X287" s="89">
        <f t="shared" si="94"/>
        <v>-5.70044432186954</v>
      </c>
      <c r="Y287" s="89">
        <f t="shared" si="94"/>
        <v>27.362132744973792</v>
      </c>
      <c r="Z287" s="91">
        <f>N$238*(0.6*Z$41)*('Product half-life and C flows'!L67/100)</f>
        <v>40.822660494719536</v>
      </c>
      <c r="AA287" s="91">
        <f>N$238*0.6*('Product half-life and C flows'!N67/100)</f>
        <v>29.819125558437943</v>
      </c>
      <c r="AB287" s="91">
        <f>N$238*0.6*('Product half-life and C flows'!P67/100)</f>
        <v>14.894668111107855</v>
      </c>
      <c r="AC287" s="89">
        <f t="shared" si="79"/>
        <v>48.738798951984563</v>
      </c>
      <c r="AD287" s="18"/>
      <c r="AE287">
        <f t="shared" si="90"/>
        <v>129</v>
      </c>
      <c r="AF287" s="3">
        <f t="shared" ref="AF287:AF318" si="105">D$8*(1-EXP(-D$9*$B207))^3</f>
        <v>40.179917111898924</v>
      </c>
      <c r="AG287" s="113">
        <f t="shared" si="91"/>
        <v>254.32081972864512</v>
      </c>
      <c r="AH287" s="123">
        <f t="shared" si="95"/>
        <v>15.280185286603684</v>
      </c>
      <c r="AI287" s="123">
        <f t="shared" si="96"/>
        <v>150.99677957023906</v>
      </c>
      <c r="AJ287" s="123">
        <f t="shared" si="97"/>
        <v>-11.468994928393819</v>
      </c>
      <c r="AK287" s="123">
        <f t="shared" si="98"/>
        <v>55.051175656290326</v>
      </c>
      <c r="AL287" s="123">
        <f t="shared" si="99"/>
        <v>52.685954998222812</v>
      </c>
      <c r="AM287" s="123">
        <f t="shared" si="100"/>
        <v>79.645545264408113</v>
      </c>
      <c r="AN287" s="123">
        <f t="shared" si="101"/>
        <v>39.782989642561475</v>
      </c>
      <c r="AO287" s="123">
        <f t="shared" si="102"/>
        <v>73.587516173603021</v>
      </c>
      <c r="AP287" s="3">
        <f t="shared" si="104"/>
        <v>366.69345020332793</v>
      </c>
    </row>
    <row r="288" spans="1:42" ht="14">
      <c r="A288">
        <f t="shared" ref="A288:B303" si="106">A287+1</f>
        <v>130</v>
      </c>
      <c r="B288" s="20">
        <f t="shared" si="106"/>
        <v>210</v>
      </c>
      <c r="C288" s="27">
        <f t="shared" si="103"/>
        <v>254.36357077880726</v>
      </c>
      <c r="D288" s="27"/>
      <c r="E288" s="27"/>
      <c r="F288" s="27"/>
      <c r="G288" s="27"/>
      <c r="H288" s="27"/>
      <c r="I288" s="125"/>
      <c r="J288" s="27"/>
      <c r="K288" s="27"/>
      <c r="L288" s="27"/>
      <c r="M288" s="83">
        <f>C$158*(0.4*D$14)*('Product half-life and C flows'!B149/100)</f>
        <v>0.84978776072731066</v>
      </c>
      <c r="N288" s="85"/>
      <c r="O288" s="85">
        <f t="shared" ref="O288:P303" si="107">O287</f>
        <v>-5.7685506065242782</v>
      </c>
      <c r="P288" s="85">
        <f t="shared" si="107"/>
        <v>27.689042911316537</v>
      </c>
      <c r="Q288" s="83">
        <f>C$158*(0.6*C$15)*('Product half-life and C flows'!L149/100)</f>
        <v>11.681961116005624</v>
      </c>
      <c r="R288" s="85">
        <f>C$158*0.6*('Product half-life and C flows'!N149/100)</f>
        <v>49.947429519893596</v>
      </c>
      <c r="S288" s="85">
        <f>C$158*0.6*('Product half-life and C flows'!P149/100)</f>
        <v>24.94876599395284</v>
      </c>
      <c r="T288" s="85">
        <f t="shared" si="77"/>
        <v>24.848717221618454</v>
      </c>
      <c r="U288" s="3"/>
      <c r="V288" s="90">
        <f>N$238*(0.4*V$40)*('Product half-life and C flows'!B68/100)</f>
        <v>13.909898320306091</v>
      </c>
      <c r="W288" s="90">
        <f t="shared" si="74"/>
        <v>153.21167340861237</v>
      </c>
      <c r="X288" s="89">
        <f t="shared" si="94"/>
        <v>-5.70044432186954</v>
      </c>
      <c r="Y288" s="89">
        <f t="shared" si="94"/>
        <v>27.362132744973792</v>
      </c>
      <c r="Z288" s="91">
        <f>N$238*(0.6*Z$41)*('Product half-life and C flows'!L68/100)</f>
        <v>40.198676043183916</v>
      </c>
      <c r="AA288" s="91">
        <f>N$238*0.6*('Product half-life and C flows'!N68/100)</f>
        <v>30.23553118242938</v>
      </c>
      <c r="AB288" s="91">
        <f>N$238*0.6*('Product half-life and C flows'!P68/100)</f>
        <v>15.102662928286394</v>
      </c>
      <c r="AC288" s="89">
        <f t="shared" si="79"/>
        <v>48.738798951984563</v>
      </c>
      <c r="AD288" s="18"/>
      <c r="AE288">
        <f t="shared" si="90"/>
        <v>130</v>
      </c>
      <c r="AF288" s="3">
        <f t="shared" si="105"/>
        <v>40.179925746004322</v>
      </c>
      <c r="AG288" s="113">
        <f t="shared" si="91"/>
        <v>254.36357077880726</v>
      </c>
      <c r="AH288" s="123">
        <f t="shared" si="95"/>
        <v>14.759686081033403</v>
      </c>
      <c r="AI288" s="123">
        <f t="shared" si="96"/>
        <v>153.21167340861237</v>
      </c>
      <c r="AJ288" s="123">
        <f t="shared" si="97"/>
        <v>-11.468994928393819</v>
      </c>
      <c r="AK288" s="123">
        <f t="shared" si="98"/>
        <v>55.051175656290326</v>
      </c>
      <c r="AL288" s="123">
        <f t="shared" si="99"/>
        <v>51.88063715918954</v>
      </c>
      <c r="AM288" s="123">
        <f t="shared" si="100"/>
        <v>80.182960702322973</v>
      </c>
      <c r="AN288" s="123">
        <f t="shared" si="101"/>
        <v>40.051428922239232</v>
      </c>
      <c r="AO288" s="123">
        <f t="shared" si="102"/>
        <v>73.587516173603021</v>
      </c>
      <c r="AP288" s="3">
        <f t="shared" si="104"/>
        <v>368.90888092026063</v>
      </c>
    </row>
    <row r="289" spans="1:42" ht="14">
      <c r="A289">
        <f t="shared" si="106"/>
        <v>131</v>
      </c>
      <c r="B289" s="20">
        <f t="shared" si="106"/>
        <v>211</v>
      </c>
      <c r="C289" s="27">
        <f t="shared" si="103"/>
        <v>254.4050629248708</v>
      </c>
      <c r="D289" s="27"/>
      <c r="E289" s="27"/>
      <c r="F289" s="27"/>
      <c r="G289" s="27"/>
      <c r="H289" s="27"/>
      <c r="I289" s="125"/>
      <c r="J289" s="27"/>
      <c r="K289" s="27"/>
      <c r="L289" s="27"/>
      <c r="M289" s="83">
        <f>C$158*(0.4*D$14)*('Product half-life and C flows'!B150/100)</f>
        <v>0.82084086996220318</v>
      </c>
      <c r="N289" s="85"/>
      <c r="O289" s="85">
        <f t="shared" si="107"/>
        <v>-5.7685506065242782</v>
      </c>
      <c r="P289" s="85">
        <f t="shared" si="107"/>
        <v>27.689042911316537</v>
      </c>
      <c r="Q289" s="83">
        <f>C$158*(0.6*C$15)*('Product half-life and C flows'!L150/100)</f>
        <v>11.503399454137112</v>
      </c>
      <c r="R289" s="85">
        <f>C$158*0.6*('Product half-life and C flows'!N150/100)</f>
        <v>50.066589668913856</v>
      </c>
      <c r="S289" s="85">
        <f>C$158*0.6*('Product half-life and C flows'!P150/100)</f>
        <v>25.008286547909005</v>
      </c>
      <c r="T289" s="85">
        <f t="shared" si="77"/>
        <v>24.848717221618454</v>
      </c>
      <c r="U289" s="3"/>
      <c r="V289" s="90">
        <f>N$238*(0.4*V$40)*('Product half-life and C flows'!B69/100)</f>
        <v>13.436076119234341</v>
      </c>
      <c r="W289" s="90">
        <f t="shared" si="74"/>
        <v>155.33854704772452</v>
      </c>
      <c r="X289" s="89">
        <f t="shared" ref="X289:Y304" si="108">X288</f>
        <v>-5.70044432186954</v>
      </c>
      <c r="Y289" s="89">
        <f t="shared" si="108"/>
        <v>27.362132744973792</v>
      </c>
      <c r="Z289" s="91">
        <f>N$238*(0.6*Z$41)*('Product half-life and C flows'!L69/100)</f>
        <v>39.584229348155091</v>
      </c>
      <c r="AA289" s="91">
        <f>N$238*0.6*('Product half-life and C flows'!N69/100)</f>
        <v>30.645571943578616</v>
      </c>
      <c r="AB289" s="91">
        <f>N$238*0.6*('Product half-life and C flows'!P69/100)</f>
        <v>15.307478493296006</v>
      </c>
      <c r="AC289" s="89">
        <f t="shared" si="79"/>
        <v>48.738798951984563</v>
      </c>
      <c r="AD289" s="18"/>
      <c r="AE289">
        <f t="shared" si="90"/>
        <v>131</v>
      </c>
      <c r="AF289" s="3">
        <f t="shared" si="105"/>
        <v>40.179933480731727</v>
      </c>
      <c r="AG289" s="113">
        <f t="shared" si="91"/>
        <v>254.4050629248708</v>
      </c>
      <c r="AH289" s="123">
        <f t="shared" si="95"/>
        <v>14.256916989196544</v>
      </c>
      <c r="AI289" s="123">
        <f t="shared" si="96"/>
        <v>155.33854704772452</v>
      </c>
      <c r="AJ289" s="123">
        <f t="shared" si="97"/>
        <v>-11.468994928393819</v>
      </c>
      <c r="AK289" s="123">
        <f t="shared" si="98"/>
        <v>55.051175656290326</v>
      </c>
      <c r="AL289" s="123">
        <f t="shared" si="99"/>
        <v>51.087628802292201</v>
      </c>
      <c r="AM289" s="123">
        <f t="shared" si="100"/>
        <v>80.71216161249248</v>
      </c>
      <c r="AN289" s="123">
        <f t="shared" si="101"/>
        <v>40.315765041205012</v>
      </c>
      <c r="AO289" s="123">
        <f t="shared" si="102"/>
        <v>73.587516173603021</v>
      </c>
      <c r="AP289" s="3">
        <f t="shared" si="104"/>
        <v>371.0362832316107</v>
      </c>
    </row>
    <row r="290" spans="1:42" ht="14">
      <c r="A290">
        <f t="shared" si="106"/>
        <v>132</v>
      </c>
      <c r="B290" s="20">
        <f t="shared" si="106"/>
        <v>212</v>
      </c>
      <c r="C290" s="27">
        <f t="shared" si="103"/>
        <v>254.44533310656871</v>
      </c>
      <c r="D290" s="27"/>
      <c r="E290" s="27"/>
      <c r="F290" s="27"/>
      <c r="G290" s="27"/>
      <c r="H290" s="27"/>
      <c r="I290" s="125"/>
      <c r="J290" s="27"/>
      <c r="K290" s="27"/>
      <c r="L290" s="27"/>
      <c r="M290" s="83">
        <f>C$158*(0.4*D$14)*('Product half-life and C flows'!B151/100)</f>
        <v>0.7928800165627673</v>
      </c>
      <c r="N290" s="85"/>
      <c r="O290" s="85">
        <f t="shared" si="107"/>
        <v>-5.7685506065242782</v>
      </c>
      <c r="P290" s="85">
        <f t="shared" si="107"/>
        <v>27.689042911316537</v>
      </c>
      <c r="Q290" s="83">
        <f>C$158*(0.6*C$15)*('Product half-life and C flows'!L151/100)</f>
        <v>11.327567151386697</v>
      </c>
      <c r="R290" s="85">
        <f>C$158*0.6*('Product half-life and C flows'!N151/100)</f>
        <v>50.183928425615967</v>
      </c>
      <c r="S290" s="85">
        <f>C$158*0.6*('Product half-life and C flows'!P151/100)</f>
        <v>25.066897315492479</v>
      </c>
      <c r="T290" s="85">
        <f t="shared" si="77"/>
        <v>24.848717221618454</v>
      </c>
      <c r="U290" s="3"/>
      <c r="V290" s="90">
        <f>N$238*(0.4*V$40)*('Product half-life and C flows'!B70/100)</f>
        <v>12.978394041768011</v>
      </c>
      <c r="W290" s="90">
        <f t="shared" si="74"/>
        <v>157.37987333074247</v>
      </c>
      <c r="X290" s="89">
        <f t="shared" si="108"/>
        <v>-5.70044432186954</v>
      </c>
      <c r="Y290" s="89">
        <f t="shared" si="108"/>
        <v>27.362132744973792</v>
      </c>
      <c r="Z290" s="91">
        <f>N$238*(0.6*Z$41)*('Product half-life and C flows'!L70/100)</f>
        <v>38.97917462266841</v>
      </c>
      <c r="AA290" s="91">
        <f>N$238*0.6*('Product half-life and C flows'!N70/100)</f>
        <v>31.04934513038673</v>
      </c>
      <c r="AB290" s="91">
        <f>N$238*0.6*('Product half-life and C flows'!P70/100)</f>
        <v>15.509163401791566</v>
      </c>
      <c r="AC290" s="89">
        <f t="shared" si="79"/>
        <v>48.738798951984563</v>
      </c>
      <c r="AD290" s="18"/>
      <c r="AE290">
        <f t="shared" si="90"/>
        <v>132</v>
      </c>
      <c r="AF290" s="3">
        <f t="shared" si="105"/>
        <v>40.179940409765393</v>
      </c>
      <c r="AG290" s="113">
        <f t="shared" si="91"/>
        <v>254.44533310656871</v>
      </c>
      <c r="AH290" s="123">
        <f t="shared" si="95"/>
        <v>13.771274058330778</v>
      </c>
      <c r="AI290" s="123">
        <f t="shared" si="96"/>
        <v>157.37987333074247</v>
      </c>
      <c r="AJ290" s="123">
        <f t="shared" si="97"/>
        <v>-11.468994928393819</v>
      </c>
      <c r="AK290" s="123">
        <f t="shared" si="98"/>
        <v>55.051175656290326</v>
      </c>
      <c r="AL290" s="123">
        <f t="shared" si="99"/>
        <v>50.306741774055105</v>
      </c>
      <c r="AM290" s="123">
        <f t="shared" si="100"/>
        <v>81.2332735560027</v>
      </c>
      <c r="AN290" s="123">
        <f t="shared" si="101"/>
        <v>40.576060717284044</v>
      </c>
      <c r="AO290" s="123">
        <f t="shared" si="102"/>
        <v>73.587516173603021</v>
      </c>
      <c r="AP290" s="3">
        <f t="shared" si="104"/>
        <v>373.07813010598085</v>
      </c>
    </row>
    <row r="291" spans="1:42" ht="14">
      <c r="A291">
        <f t="shared" si="106"/>
        <v>133</v>
      </c>
      <c r="B291" s="20">
        <f t="shared" si="106"/>
        <v>213</v>
      </c>
      <c r="C291" s="27">
        <f t="shared" si="103"/>
        <v>254.48441718739997</v>
      </c>
      <c r="D291" s="27"/>
      <c r="E291" s="27"/>
      <c r="F291" s="27"/>
      <c r="G291" s="27"/>
      <c r="H291" s="27"/>
      <c r="I291" s="125"/>
      <c r="J291" s="27"/>
      <c r="K291" s="27"/>
      <c r="L291" s="27"/>
      <c r="M291" s="83">
        <f>C$158*(0.4*D$14)*('Product half-life and C flows'!B152/100)</f>
        <v>0.76587161247650992</v>
      </c>
      <c r="N291" s="85"/>
      <c r="O291" s="85">
        <f t="shared" si="107"/>
        <v>-5.7685506065242782</v>
      </c>
      <c r="P291" s="85">
        <f t="shared" si="107"/>
        <v>27.689042911316537</v>
      </c>
      <c r="Q291" s="83">
        <f>C$158*(0.6*C$15)*('Product half-life and C flows'!L152/100)</f>
        <v>11.154422488825931</v>
      </c>
      <c r="R291" s="85">
        <f>C$158*0.6*('Product half-life and C flows'!N152/100)</f>
        <v>50.299473630431521</v>
      </c>
      <c r="S291" s="85">
        <f>C$158*0.6*('Product half-life and C flows'!P152/100)</f>
        <v>25.124612203012735</v>
      </c>
      <c r="T291" s="85">
        <f t="shared" si="77"/>
        <v>24.848717221618454</v>
      </c>
      <c r="U291" s="3"/>
      <c r="V291" s="90">
        <f>N$238*(0.4*V$40)*('Product half-life and C flows'!B71/100)</f>
        <v>12.536302296045475</v>
      </c>
      <c r="W291" s="90">
        <f t="shared" si="74"/>
        <v>159.33816606815441</v>
      </c>
      <c r="X291" s="89">
        <f t="shared" si="108"/>
        <v>-5.70044432186954</v>
      </c>
      <c r="Y291" s="89">
        <f t="shared" si="108"/>
        <v>27.362132744973792</v>
      </c>
      <c r="Z291" s="91">
        <f>N$238*(0.6*Z$41)*('Product half-life and C flows'!L71/100)</f>
        <v>38.383368308148967</v>
      </c>
      <c r="AA291" s="91">
        <f>N$238*0.6*('Product half-life and C flows'!N71/100)</f>
        <v>31.446946544276035</v>
      </c>
      <c r="AB291" s="91">
        <f>N$238*0.6*('Product half-life and C flows'!P71/100)</f>
        <v>15.707765506631381</v>
      </c>
      <c r="AC291" s="89">
        <f t="shared" si="79"/>
        <v>48.738798951984563</v>
      </c>
      <c r="AD291" s="18"/>
      <c r="AE291">
        <f t="shared" si="90"/>
        <v>133</v>
      </c>
      <c r="AF291" s="3">
        <f t="shared" si="105"/>
        <v>40.179946617030957</v>
      </c>
      <c r="AG291" s="113">
        <f t="shared" si="91"/>
        <v>254.48441718739997</v>
      </c>
      <c r="AH291" s="123">
        <f t="shared" si="95"/>
        <v>13.302173908521985</v>
      </c>
      <c r="AI291" s="123">
        <f t="shared" si="96"/>
        <v>159.33816606815441</v>
      </c>
      <c r="AJ291" s="123">
        <f t="shared" si="97"/>
        <v>-11.468994928393819</v>
      </c>
      <c r="AK291" s="123">
        <f t="shared" si="98"/>
        <v>55.051175656290326</v>
      </c>
      <c r="AL291" s="123">
        <f t="shared" si="99"/>
        <v>49.537790796974896</v>
      </c>
      <c r="AM291" s="123">
        <f t="shared" si="100"/>
        <v>81.746420174707552</v>
      </c>
      <c r="AN291" s="123">
        <f t="shared" si="101"/>
        <v>40.832377709644113</v>
      </c>
      <c r="AO291" s="123">
        <f t="shared" si="102"/>
        <v>73.587516173603021</v>
      </c>
      <c r="AP291" s="3">
        <f t="shared" si="104"/>
        <v>375.03693547737748</v>
      </c>
    </row>
    <row r="292" spans="1:42" ht="14">
      <c r="A292">
        <f t="shared" si="106"/>
        <v>134</v>
      </c>
      <c r="B292" s="20">
        <f t="shared" si="106"/>
        <v>214</v>
      </c>
      <c r="C292" s="27">
        <f t="shared" si="103"/>
        <v>254.52234998553581</v>
      </c>
      <c r="D292" s="27"/>
      <c r="E292" s="27"/>
      <c r="F292" s="27"/>
      <c r="G292" s="27"/>
      <c r="H292" s="27"/>
      <c r="I292" s="125"/>
      <c r="J292" s="27"/>
      <c r="K292" s="27"/>
      <c r="L292" s="27"/>
      <c r="M292" s="83">
        <f>C$158*(0.4*D$14)*('Product half-life and C flows'!B153/100)</f>
        <v>0.73978321378331224</v>
      </c>
      <c r="N292" s="85"/>
      <c r="O292" s="85">
        <f t="shared" si="107"/>
        <v>-5.7685506065242782</v>
      </c>
      <c r="P292" s="85">
        <f t="shared" si="107"/>
        <v>27.689042911316537</v>
      </c>
      <c r="Q292" s="83">
        <f>C$158*(0.6*C$15)*('Product half-life and C flows'!L153/100)</f>
        <v>10.983924385210491</v>
      </c>
      <c r="R292" s="85">
        <f>C$158*0.6*('Product half-life and C flows'!N153/100)</f>
        <v>50.413252698244229</v>
      </c>
      <c r="S292" s="85">
        <f>C$158*0.6*('Product half-life and C flows'!P153/100)</f>
        <v>25.181444904217877</v>
      </c>
      <c r="T292" s="85">
        <f t="shared" si="77"/>
        <v>24.848717221618454</v>
      </c>
      <c r="U292" s="3"/>
      <c r="V292" s="90">
        <f>N$238*(0.4*V$40)*('Product half-life and C flows'!B72/100)</f>
        <v>12.109269818134281</v>
      </c>
      <c r="W292" s="90">
        <f t="shared" si="74"/>
        <v>161.21596428328135</v>
      </c>
      <c r="X292" s="89">
        <f t="shared" si="108"/>
        <v>-5.70044432186954</v>
      </c>
      <c r="Y292" s="89">
        <f t="shared" si="108"/>
        <v>27.362132744973792</v>
      </c>
      <c r="Z292" s="91">
        <f>N$238*(0.6*Z$41)*('Product half-life and C flows'!L72/100)</f>
        <v>37.796669040350189</v>
      </c>
      <c r="AA292" s="91">
        <f>N$238*0.6*('Product half-life and C flows'!N72/100)</f>
        <v>31.838470522320424</v>
      </c>
      <c r="AB292" s="91">
        <f>N$238*0.6*('Product half-life and C flows'!P72/100)</f>
        <v>15.903331929230974</v>
      </c>
      <c r="AC292" s="89">
        <f t="shared" si="79"/>
        <v>48.738798951984563</v>
      </c>
      <c r="AD292" s="18"/>
      <c r="AE292">
        <f t="shared" si="90"/>
        <v>134</v>
      </c>
      <c r="AF292" s="3">
        <f t="shared" si="105"/>
        <v>40.17995217771189</v>
      </c>
      <c r="AG292" s="113">
        <f t="shared" si="91"/>
        <v>254.52234998553581</v>
      </c>
      <c r="AH292" s="123">
        <f t="shared" si="95"/>
        <v>12.849053031917594</v>
      </c>
      <c r="AI292" s="123">
        <f t="shared" si="96"/>
        <v>161.21596428328135</v>
      </c>
      <c r="AJ292" s="123">
        <f t="shared" si="97"/>
        <v>-11.468994928393819</v>
      </c>
      <c r="AK292" s="123">
        <f t="shared" si="98"/>
        <v>55.051175656290326</v>
      </c>
      <c r="AL292" s="123">
        <f t="shared" si="99"/>
        <v>48.780593425560681</v>
      </c>
      <c r="AM292" s="123">
        <f t="shared" si="100"/>
        <v>82.251723220564656</v>
      </c>
      <c r="AN292" s="123">
        <f t="shared" si="101"/>
        <v>41.084776833448849</v>
      </c>
      <c r="AO292" s="123">
        <f t="shared" si="102"/>
        <v>73.587516173603021</v>
      </c>
      <c r="AP292" s="3">
        <f t="shared" si="104"/>
        <v>376.91523849075207</v>
      </c>
    </row>
    <row r="293" spans="1:42" ht="14">
      <c r="A293">
        <f t="shared" si="106"/>
        <v>135</v>
      </c>
      <c r="B293" s="20">
        <f t="shared" si="106"/>
        <v>215</v>
      </c>
      <c r="C293" s="27">
        <f t="shared" si="103"/>
        <v>254.55916530386534</v>
      </c>
      <c r="D293" s="27"/>
      <c r="E293" s="27"/>
      <c r="F293" s="27"/>
      <c r="G293" s="27"/>
      <c r="H293" s="27"/>
      <c r="I293" s="125"/>
      <c r="J293" s="27"/>
      <c r="K293" s="27"/>
      <c r="L293" s="27"/>
      <c r="M293" s="83">
        <f>C$158*(0.4*D$14)*('Product half-life and C flows'!B154/100)</f>
        <v>0.71458348172207642</v>
      </c>
      <c r="N293" s="85"/>
      <c r="O293" s="85">
        <f t="shared" si="107"/>
        <v>-5.7685506065242782</v>
      </c>
      <c r="P293" s="85">
        <f t="shared" si="107"/>
        <v>27.689042911316537</v>
      </c>
      <c r="Q293" s="83">
        <f>C$158*(0.6*C$15)*('Product half-life and C flows'!L154/100)</f>
        <v>10.816032387233022</v>
      </c>
      <c r="R293" s="85">
        <f>C$158*0.6*('Product half-life and C flows'!N154/100)</f>
        <v>50.525292624894526</v>
      </c>
      <c r="S293" s="85">
        <f>C$158*0.6*('Product half-life and C flows'!P154/100)</f>
        <v>25.237408903543702</v>
      </c>
      <c r="T293" s="85">
        <f t="shared" si="77"/>
        <v>24.848717221618454</v>
      </c>
      <c r="U293" s="3"/>
      <c r="V293" s="90">
        <f>N$238*(0.4*V$40)*('Product half-life and C flows'!B73/100)</f>
        <v>11.696783634089057</v>
      </c>
      <c r="W293" s="90">
        <f t="shared" si="74"/>
        <v>163.01581830975192</v>
      </c>
      <c r="X293" s="89">
        <f t="shared" si="108"/>
        <v>-5.70044432186954</v>
      </c>
      <c r="Y293" s="89">
        <f t="shared" si="108"/>
        <v>27.362132744973792</v>
      </c>
      <c r="Z293" s="91">
        <f>N$238*(0.6*Z$41)*('Product half-life and C flows'!L73/100)</f>
        <v>37.218937615812905</v>
      </c>
      <c r="AA293" s="91">
        <f>N$238*0.6*('Product half-life and C flows'!N73/100)</f>
        <v>32.224009959628297</v>
      </c>
      <c r="AB293" s="91">
        <f>N$238*0.6*('Product half-life and C flows'!P73/100)</f>
        <v>16.095909070743399</v>
      </c>
      <c r="AC293" s="89">
        <f t="shared" si="79"/>
        <v>48.738798951984563</v>
      </c>
      <c r="AD293" s="18"/>
      <c r="AE293">
        <f t="shared" si="90"/>
        <v>135</v>
      </c>
      <c r="AF293" s="3">
        <f t="shared" si="105"/>
        <v>40.179957159160111</v>
      </c>
      <c r="AG293" s="113">
        <f t="shared" si="91"/>
        <v>254.55916530386534</v>
      </c>
      <c r="AH293" s="123">
        <f t="shared" si="95"/>
        <v>12.411367115811133</v>
      </c>
      <c r="AI293" s="123">
        <f t="shared" si="96"/>
        <v>163.01581830975192</v>
      </c>
      <c r="AJ293" s="123">
        <f t="shared" si="97"/>
        <v>-11.468994928393819</v>
      </c>
      <c r="AK293" s="123">
        <f t="shared" si="98"/>
        <v>55.051175656290326</v>
      </c>
      <c r="AL293" s="123">
        <f t="shared" si="99"/>
        <v>48.034970003045927</v>
      </c>
      <c r="AM293" s="123">
        <f t="shared" si="100"/>
        <v>82.749302584522823</v>
      </c>
      <c r="AN293" s="123">
        <f t="shared" si="101"/>
        <v>41.333317974287098</v>
      </c>
      <c r="AO293" s="123">
        <f t="shared" si="102"/>
        <v>73.587516173603021</v>
      </c>
      <c r="AP293" s="3">
        <f t="shared" si="104"/>
        <v>378.71558959950426</v>
      </c>
    </row>
    <row r="294" spans="1:42" ht="14">
      <c r="A294">
        <f t="shared" si="106"/>
        <v>136</v>
      </c>
      <c r="B294" s="20">
        <f t="shared" si="106"/>
        <v>216</v>
      </c>
      <c r="C294" s="27">
        <f t="shared" si="103"/>
        <v>254.59489595920255</v>
      </c>
      <c r="D294" s="27"/>
      <c r="E294" s="27"/>
      <c r="F294" s="27"/>
      <c r="G294" s="27"/>
      <c r="H294" s="27"/>
      <c r="I294" s="125"/>
      <c r="J294" s="27"/>
      <c r="K294" s="27"/>
      <c r="L294" s="27"/>
      <c r="M294" s="83">
        <f>C$158*(0.4*D$14)*('Product half-life and C flows'!B155/100)</f>
        <v>0.69024214504495729</v>
      </c>
      <c r="N294" s="85"/>
      <c r="O294" s="85">
        <f t="shared" si="107"/>
        <v>-5.7685506065242782</v>
      </c>
      <c r="P294" s="85">
        <f t="shared" si="107"/>
        <v>27.689042911316537</v>
      </c>
      <c r="Q294" s="83">
        <f>C$158*(0.6*C$15)*('Product half-life and C flows'!L155/100)</f>
        <v>10.650706659924975</v>
      </c>
      <c r="R294" s="85">
        <f>C$158*0.6*('Product half-life and C flows'!N155/100)</f>
        <v>50.635619993584761</v>
      </c>
      <c r="S294" s="85">
        <f>C$158*0.6*('Product half-life and C flows'!P155/100)</f>
        <v>25.292517479313052</v>
      </c>
      <c r="T294" s="85">
        <f t="shared" si="77"/>
        <v>24.848717221618454</v>
      </c>
      <c r="U294" s="3"/>
      <c r="V294" s="90">
        <f>N$238*(0.4*V$40)*('Product half-life and C flows'!B74/100)</f>
        <v>11.298348243740197</v>
      </c>
      <c r="W294" s="90">
        <f t="shared" si="74"/>
        <v>164.74027757891082</v>
      </c>
      <c r="X294" s="89">
        <f t="shared" si="108"/>
        <v>-5.70044432186954</v>
      </c>
      <c r="Y294" s="89">
        <f t="shared" si="108"/>
        <v>27.362132744973792</v>
      </c>
      <c r="Z294" s="91">
        <f>N$238*(0.6*Z$41)*('Product half-life and C flows'!L74/100)</f>
        <v>36.650036958837205</v>
      </c>
      <c r="AA294" s="91">
        <f>N$238*0.6*('Product half-life and C flows'!N74/100)</f>
        <v>32.603656331383412</v>
      </c>
      <c r="AB294" s="91">
        <f>N$238*0.6*('Product half-life and C flows'!P74/100)</f>
        <v>16.285542623068633</v>
      </c>
      <c r="AC294" s="89">
        <f t="shared" si="79"/>
        <v>48.738798951984563</v>
      </c>
      <c r="AD294" s="18"/>
      <c r="AE294">
        <f t="shared" si="90"/>
        <v>136</v>
      </c>
      <c r="AF294" s="3">
        <f t="shared" si="105"/>
        <v>40.179961621711826</v>
      </c>
      <c r="AG294" s="113">
        <f t="shared" si="91"/>
        <v>254.59489595920255</v>
      </c>
      <c r="AH294" s="123">
        <f t="shared" ref="AH294:AL298" si="109">D294+M294+V294</f>
        <v>11.988590388785154</v>
      </c>
      <c r="AI294" s="123">
        <f t="shared" si="109"/>
        <v>164.74027757891082</v>
      </c>
      <c r="AJ294" s="123">
        <f t="shared" si="109"/>
        <v>-11.468994928393819</v>
      </c>
      <c r="AK294" s="123">
        <f t="shared" si="109"/>
        <v>55.051175656290326</v>
      </c>
      <c r="AL294" s="123">
        <f t="shared" si="109"/>
        <v>47.300743618762183</v>
      </c>
      <c r="AM294" s="123">
        <f t="shared" ref="AM294:AO318" si="110">I294+R294+AA294</f>
        <v>83.239276324968174</v>
      </c>
      <c r="AN294" s="123">
        <f t="shared" si="110"/>
        <v>41.578060102381684</v>
      </c>
      <c r="AO294" s="123">
        <f t="shared" si="110"/>
        <v>73.587516173603021</v>
      </c>
      <c r="AP294" s="3">
        <f t="shared" si="104"/>
        <v>380.44053835291936</v>
      </c>
    </row>
    <row r="295" spans="1:42" ht="14">
      <c r="A295">
        <f t="shared" si="106"/>
        <v>137</v>
      </c>
      <c r="B295" s="20">
        <f t="shared" si="106"/>
        <v>217</v>
      </c>
      <c r="C295" s="27">
        <f t="shared" si="103"/>
        <v>254.62957381067613</v>
      </c>
      <c r="D295" s="27"/>
      <c r="E295" s="27"/>
      <c r="F295" s="27"/>
      <c r="G295" s="27"/>
      <c r="H295" s="27"/>
      <c r="I295" s="125"/>
      <c r="J295" s="27"/>
      <c r="K295" s="27"/>
      <c r="L295" s="27"/>
      <c r="M295" s="83">
        <f>C$158*(0.4*D$14)*('Product half-life and C flows'!B156/100)</f>
        <v>0.66672996365393711</v>
      </c>
      <c r="N295" s="85"/>
      <c r="O295" s="85">
        <f t="shared" si="107"/>
        <v>-5.7685506065242782</v>
      </c>
      <c r="P295" s="85">
        <f t="shared" si="107"/>
        <v>27.689042911316537</v>
      </c>
      <c r="Q295" s="83">
        <f>C$158*(0.6*C$15)*('Product half-life and C flows'!L156/100)</f>
        <v>10.487907977205124</v>
      </c>
      <c r="R295" s="85">
        <f>C$158*0.6*('Product half-life and C flows'!N156/100)</f>
        <v>50.744260981186486</v>
      </c>
      <c r="S295" s="85">
        <f>C$158*0.6*('Product half-life and C flows'!P156/100)</f>
        <v>25.346783706886331</v>
      </c>
      <c r="T295" s="85">
        <f t="shared" si="77"/>
        <v>24.848717221618454</v>
      </c>
      <c r="U295" s="3"/>
      <c r="V295" s="90">
        <f>N$238*(0.4*V$40)*('Product half-life and C flows'!B75/100)</f>
        <v>10.913485025472886</v>
      </c>
      <c r="W295" s="90">
        <f t="shared" si="74"/>
        <v>166.39187994548038</v>
      </c>
      <c r="X295" s="89">
        <f t="shared" si="108"/>
        <v>-5.70044432186954</v>
      </c>
      <c r="Y295" s="89">
        <f t="shared" si="108"/>
        <v>27.362132744973792</v>
      </c>
      <c r="Z295" s="91">
        <f>N$238*(0.6*Z$41)*('Product half-life and C flows'!L75/100)</f>
        <v>36.089832088959163</v>
      </c>
      <c r="AA295" s="91">
        <f>N$238*0.6*('Product half-life and C flows'!N75/100)</f>
        <v>32.977499714548699</v>
      </c>
      <c r="AB295" s="91">
        <f>N$238*0.6*('Product half-life and C flows'!P75/100)</f>
        <v>16.472277579694648</v>
      </c>
      <c r="AC295" s="89">
        <f t="shared" si="79"/>
        <v>48.738798951984563</v>
      </c>
      <c r="AD295" s="18"/>
      <c r="AE295">
        <f t="shared" si="90"/>
        <v>137</v>
      </c>
      <c r="AF295" s="3">
        <f t="shared" si="105"/>
        <v>40.179965619418255</v>
      </c>
      <c r="AG295" s="113">
        <f t="shared" si="91"/>
        <v>254.62957381067613</v>
      </c>
      <c r="AH295" s="123">
        <f t="shared" si="109"/>
        <v>11.580214989126823</v>
      </c>
      <c r="AI295" s="123">
        <f t="shared" si="109"/>
        <v>166.39187994548038</v>
      </c>
      <c r="AJ295" s="123">
        <f t="shared" si="109"/>
        <v>-11.468994928393819</v>
      </c>
      <c r="AK295" s="123">
        <f t="shared" si="109"/>
        <v>55.051175656290326</v>
      </c>
      <c r="AL295" s="123">
        <f t="shared" si="109"/>
        <v>46.577740066164289</v>
      </c>
      <c r="AM295" s="123">
        <f t="shared" si="110"/>
        <v>83.721760695735185</v>
      </c>
      <c r="AN295" s="123">
        <f t="shared" si="110"/>
        <v>41.819061286580975</v>
      </c>
      <c r="AO295" s="123">
        <f t="shared" si="110"/>
        <v>73.587516173603021</v>
      </c>
      <c r="AP295" s="3">
        <f t="shared" si="104"/>
        <v>382.09262272185737</v>
      </c>
    </row>
    <row r="296" spans="1:42" ht="14">
      <c r="A296">
        <f t="shared" si="106"/>
        <v>138</v>
      </c>
      <c r="B296" s="20">
        <f t="shared" si="106"/>
        <v>218</v>
      </c>
      <c r="C296" s="27">
        <f t="shared" si="103"/>
        <v>254.66322978732433</v>
      </c>
      <c r="D296" s="27"/>
      <c r="E296" s="27"/>
      <c r="F296" s="27"/>
      <c r="G296" s="27"/>
      <c r="H296" s="27"/>
      <c r="I296" s="125"/>
      <c r="J296" s="27"/>
      <c r="K296" s="27"/>
      <c r="L296" s="27"/>
      <c r="M296" s="83">
        <f>C$158*(0.4*D$14)*('Product half-life and C flows'!B157/100)</f>
        <v>0.64401869347607954</v>
      </c>
      <c r="N296" s="85"/>
      <c r="O296" s="85">
        <f t="shared" si="107"/>
        <v>-5.7685506065242782</v>
      </c>
      <c r="P296" s="85">
        <f t="shared" si="107"/>
        <v>27.689042911316537</v>
      </c>
      <c r="Q296" s="83">
        <f>C$158*(0.6*C$15)*('Product half-life and C flows'!L157/100)</f>
        <v>10.327597712572588</v>
      </c>
      <c r="R296" s="85">
        <f>C$158*0.6*('Product half-life and C flows'!N157/100)</f>
        <v>50.851241364451262</v>
      </c>
      <c r="S296" s="85">
        <f>C$158*0.6*('Product half-life and C flows'!P157/100)</f>
        <v>25.400220461763844</v>
      </c>
      <c r="T296" s="85">
        <f t="shared" si="77"/>
        <v>24.848717221618454</v>
      </c>
      <c r="U296" s="3"/>
      <c r="V296" s="90">
        <f>N$238*(0.4*V$40)*('Product half-life and C flows'!B76/100)</f>
        <v>10.541731661281551</v>
      </c>
      <c r="W296" s="90">
        <f t="shared" si="74"/>
        <v>167.97314241001914</v>
      </c>
      <c r="X296" s="89">
        <f t="shared" si="108"/>
        <v>-5.70044432186954</v>
      </c>
      <c r="Y296" s="89">
        <f t="shared" si="108"/>
        <v>27.362132744973792</v>
      </c>
      <c r="Z296" s="91">
        <f>N$238*(0.6*Z$41)*('Product half-life and C flows'!L76/100)</f>
        <v>35.538190088924523</v>
      </c>
      <c r="AA296" s="91">
        <f>N$238*0.6*('Product half-life and C flows'!N76/100)</f>
        <v>33.345628809238477</v>
      </c>
      <c r="AB296" s="91">
        <f>N$238*0.6*('Product half-life and C flows'!P76/100)</f>
        <v>16.656158246372861</v>
      </c>
      <c r="AC296" s="89">
        <f t="shared" si="79"/>
        <v>48.738798951984563</v>
      </c>
      <c r="AD296" s="18"/>
      <c r="AE296">
        <f t="shared" si="90"/>
        <v>138</v>
      </c>
      <c r="AF296" s="3">
        <f t="shared" si="105"/>
        <v>40.179969200700363</v>
      </c>
      <c r="AG296" s="113">
        <f t="shared" si="91"/>
        <v>254.66322978732433</v>
      </c>
      <c r="AH296" s="123">
        <f t="shared" si="109"/>
        <v>11.18575035475763</v>
      </c>
      <c r="AI296" s="123">
        <f t="shared" si="109"/>
        <v>167.97314241001914</v>
      </c>
      <c r="AJ296" s="123">
        <f t="shared" si="109"/>
        <v>-11.468994928393819</v>
      </c>
      <c r="AK296" s="123">
        <f t="shared" si="109"/>
        <v>55.051175656290326</v>
      </c>
      <c r="AL296" s="123">
        <f t="shared" si="109"/>
        <v>45.865787801497113</v>
      </c>
      <c r="AM296" s="123">
        <f t="shared" si="110"/>
        <v>84.196870173689746</v>
      </c>
      <c r="AN296" s="123">
        <f t="shared" si="110"/>
        <v>42.056378708136705</v>
      </c>
      <c r="AO296" s="123">
        <f t="shared" si="110"/>
        <v>73.587516173603021</v>
      </c>
      <c r="AP296" s="3">
        <f t="shared" si="104"/>
        <v>383.67435982123919</v>
      </c>
    </row>
    <row r="297" spans="1:42" ht="14">
      <c r="A297">
        <f t="shared" si="106"/>
        <v>139</v>
      </c>
      <c r="B297" s="20">
        <f t="shared" si="106"/>
        <v>219</v>
      </c>
      <c r="C297" s="27">
        <f t="shared" si="103"/>
        <v>254.69589391491533</v>
      </c>
      <c r="D297" s="27"/>
      <c r="E297" s="27"/>
      <c r="F297" s="27"/>
      <c r="G297" s="27"/>
      <c r="H297" s="27"/>
      <c r="I297" s="125"/>
      <c r="J297" s="27"/>
      <c r="K297" s="27"/>
      <c r="L297" s="27"/>
      <c r="M297" s="83">
        <f>C$158*(0.4*D$14)*('Product half-life and C flows'!B158/100)</f>
        <v>0.62208105253525936</v>
      </c>
      <c r="N297" s="85"/>
      <c r="O297" s="85">
        <f t="shared" si="107"/>
        <v>-5.7685506065242782</v>
      </c>
      <c r="P297" s="85">
        <f t="shared" si="107"/>
        <v>27.689042911316537</v>
      </c>
      <c r="Q297" s="83">
        <f>C$158*(0.6*C$15)*('Product half-life and C flows'!L158/100)</f>
        <v>10.169737829942115</v>
      </c>
      <c r="R297" s="85">
        <f>C$158*0.6*('Product half-life and C flows'!N158/100)</f>
        <v>50.956586526126664</v>
      </c>
      <c r="S297" s="85">
        <f>C$158*0.6*('Product half-life and C flows'!P158/100)</f>
        <v>25.452840422640669</v>
      </c>
      <c r="T297" s="85">
        <f t="shared" si="77"/>
        <v>24.848717221618454</v>
      </c>
      <c r="U297" s="3"/>
      <c r="V297" s="90">
        <f>N$238*(0.4*V$40)*('Product half-life and C flows'!B77/100)</f>
        <v>10.182641581409117</v>
      </c>
      <c r="W297" s="90">
        <f t="shared" si="74"/>
        <v>169.48655310670114</v>
      </c>
      <c r="X297" s="89">
        <f t="shared" si="108"/>
        <v>-5.70044432186954</v>
      </c>
      <c r="Y297" s="89">
        <f t="shared" si="108"/>
        <v>27.362132744973792</v>
      </c>
      <c r="Z297" s="91">
        <f>N$238*(0.6*Z$41)*('Product half-life and C flows'!L77/100)</f>
        <v>34.994980073152171</v>
      </c>
      <c r="AA297" s="91">
        <f>N$238*0.6*('Product half-life and C flows'!N77/100)</f>
        <v>33.708130959763899</v>
      </c>
      <c r="AB297" s="91">
        <f>N$238*0.6*('Product half-life and C flows'!P77/100)</f>
        <v>16.837228251630311</v>
      </c>
      <c r="AC297" s="89">
        <f t="shared" si="79"/>
        <v>48.738798951984563</v>
      </c>
      <c r="AD297" s="18"/>
      <c r="AE297">
        <f t="shared" si="90"/>
        <v>139</v>
      </c>
      <c r="AF297" s="3">
        <f t="shared" si="105"/>
        <v>40.179972408935321</v>
      </c>
      <c r="AG297" s="113">
        <f t="shared" si="91"/>
        <v>254.69589391491533</v>
      </c>
      <c r="AH297" s="123">
        <f t="shared" si="109"/>
        <v>10.804722633944376</v>
      </c>
      <c r="AI297" s="123">
        <f t="shared" si="109"/>
        <v>169.48655310670114</v>
      </c>
      <c r="AJ297" s="123">
        <f t="shared" si="109"/>
        <v>-11.468994928393819</v>
      </c>
      <c r="AK297" s="123">
        <f t="shared" si="109"/>
        <v>55.051175656290326</v>
      </c>
      <c r="AL297" s="123">
        <f t="shared" si="109"/>
        <v>45.164717903094285</v>
      </c>
      <c r="AM297" s="123">
        <f t="shared" si="110"/>
        <v>84.664717485890563</v>
      </c>
      <c r="AN297" s="123">
        <f t="shared" si="110"/>
        <v>42.290068674270984</v>
      </c>
      <c r="AO297" s="123">
        <f t="shared" si="110"/>
        <v>73.587516173603021</v>
      </c>
      <c r="AP297" s="3">
        <f t="shared" si="104"/>
        <v>385.18823789785347</v>
      </c>
    </row>
    <row r="298" spans="1:42" ht="14">
      <c r="A298">
        <f t="shared" si="106"/>
        <v>140</v>
      </c>
      <c r="B298" s="20">
        <f t="shared" si="106"/>
        <v>220</v>
      </c>
      <c r="C298" s="27">
        <f t="shared" si="103"/>
        <v>254.72759534201342</v>
      </c>
      <c r="D298" s="27"/>
      <c r="E298" s="27"/>
      <c r="F298" s="27"/>
      <c r="G298" s="27"/>
      <c r="H298" s="27"/>
      <c r="I298" s="125"/>
      <c r="J298" s="27"/>
      <c r="K298" s="27"/>
      <c r="L298" s="27"/>
      <c r="M298" s="83">
        <f>C$158*(0.4*D$14)*('Product half-life and C flows'!B159/100)</f>
        <v>0.60089068817961244</v>
      </c>
      <c r="N298" s="85"/>
      <c r="O298" s="85">
        <f t="shared" si="107"/>
        <v>-5.7685506065242782</v>
      </c>
      <c r="P298" s="85">
        <f t="shared" si="107"/>
        <v>27.689042911316537</v>
      </c>
      <c r="Q298" s="83">
        <f>C$158*(0.6*C$15)*('Product half-life and C flows'!L159/100)</f>
        <v>10.014290874619389</v>
      </c>
      <c r="R298" s="85">
        <f>C$158*0.6*('Product half-life and C flows'!N159/100)</f>
        <v>51.060321460978692</v>
      </c>
      <c r="S298" s="85">
        <f>C$158*0.6*('Product half-life and C flows'!P159/100)</f>
        <v>25.50465607441491</v>
      </c>
      <c r="T298" s="85">
        <f t="shared" si="77"/>
        <v>24.848717221618454</v>
      </c>
      <c r="U298" s="3"/>
      <c r="V298" s="90">
        <f>N$238*(0.4*V$40)*('Product half-life and C flows'!B78/100)</f>
        <v>9.8357834279038006</v>
      </c>
      <c r="W298" s="90">
        <f t="shared" si="74"/>
        <v>170.93456443458984</v>
      </c>
      <c r="X298" s="89">
        <f t="shared" si="108"/>
        <v>-5.70044432186954</v>
      </c>
      <c r="Y298" s="89">
        <f t="shared" si="108"/>
        <v>27.362132744973792</v>
      </c>
      <c r="Z298" s="91">
        <f>N$238*(0.6*Z$41)*('Product half-life and C flows'!L78/100)</f>
        <v>34.460073156679385</v>
      </c>
      <c r="AA298" s="91">
        <f>N$238*0.6*('Product half-life and C flows'!N78/100)</f>
        <v>34.065092175356739</v>
      </c>
      <c r="AB298" s="91">
        <f>N$238*0.6*('Product half-life and C flows'!P78/100)</f>
        <v>17.015530557121242</v>
      </c>
      <c r="AC298" s="89">
        <f t="shared" si="79"/>
        <v>48.738798951984563</v>
      </c>
      <c r="AD298" s="18"/>
      <c r="AE298">
        <f t="shared" si="90"/>
        <v>140</v>
      </c>
      <c r="AF298" s="3">
        <f t="shared" si="105"/>
        <v>40.179975282981829</v>
      </c>
      <c r="AG298" s="113">
        <f t="shared" si="91"/>
        <v>254.72759534201342</v>
      </c>
      <c r="AH298" s="123">
        <f t="shared" si="109"/>
        <v>10.436674116083413</v>
      </c>
      <c r="AI298" s="123">
        <f t="shared" si="109"/>
        <v>170.93456443458984</v>
      </c>
      <c r="AJ298" s="123">
        <f t="shared" si="109"/>
        <v>-11.468994928393819</v>
      </c>
      <c r="AK298" s="123">
        <f t="shared" si="109"/>
        <v>55.051175656290326</v>
      </c>
      <c r="AL298" s="123">
        <f t="shared" si="109"/>
        <v>44.474364031298776</v>
      </c>
      <c r="AM298" s="123">
        <f t="shared" si="110"/>
        <v>85.125413636335423</v>
      </c>
      <c r="AN298" s="123">
        <f t="shared" si="110"/>
        <v>42.520186631536149</v>
      </c>
      <c r="AO298" s="123">
        <f t="shared" si="110"/>
        <v>73.587516173603021</v>
      </c>
      <c r="AP298" s="3">
        <f t="shared" si="104"/>
        <v>386.63670946165666</v>
      </c>
    </row>
    <row r="299" spans="1:42" ht="14">
      <c r="A299">
        <f t="shared" si="106"/>
        <v>141</v>
      </c>
      <c r="B299" s="20">
        <f t="shared" si="106"/>
        <v>221</v>
      </c>
      <c r="C299" s="27">
        <f t="shared" si="103"/>
        <v>254.75836236531225</v>
      </c>
      <c r="D299" s="27"/>
      <c r="E299" s="27"/>
      <c r="F299" s="27"/>
      <c r="G299" s="27"/>
      <c r="H299" s="27"/>
      <c r="I299" s="125"/>
      <c r="J299" s="27"/>
      <c r="K299" s="27"/>
      <c r="L299" s="27"/>
      <c r="M299" s="83">
        <f>C$158*(0.4*D$14)*('Product half-life and C flows'!B160/100)</f>
        <v>0.58042214542533932</v>
      </c>
      <c r="N299" s="85"/>
      <c r="O299" s="85">
        <f t="shared" si="107"/>
        <v>-5.7685506065242782</v>
      </c>
      <c r="P299" s="85">
        <f t="shared" si="107"/>
        <v>27.689042911316537</v>
      </c>
      <c r="Q299" s="83">
        <f>C$158*(0.6*C$15)*('Product half-life and C flows'!L160/100)</f>
        <v>9.8612199644143619</v>
      </c>
      <c r="R299" s="85">
        <f>C$158*0.6*('Product half-life and C flows'!N160/100)</f>
        <v>51.162470781722178</v>
      </c>
      <c r="S299" s="85">
        <f>C$158*0.6*('Product half-life and C flows'!P160/100)</f>
        <v>25.555679711149917</v>
      </c>
      <c r="T299" s="85">
        <f t="shared" si="77"/>
        <v>24.848717221618454</v>
      </c>
      <c r="U299" s="3"/>
      <c r="V299" s="90">
        <f>N$238*(0.4*V$40)*('Product half-life and C flows'!B79/100)</f>
        <v>9.5007405364492339</v>
      </c>
      <c r="W299" s="90">
        <f t="shared" si="74"/>
        <v>172.31958721984307</v>
      </c>
      <c r="X299" s="89">
        <f t="shared" si="108"/>
        <v>-5.70044432186954</v>
      </c>
      <c r="Y299" s="89">
        <f t="shared" si="108"/>
        <v>27.362132744973792</v>
      </c>
      <c r="Z299" s="91">
        <f>N$238*(0.6*Z$41)*('Product half-life and C flows'!L79/100)</f>
        <v>33.933342424581966</v>
      </c>
      <c r="AA299" s="91">
        <f>N$238*0.6*('Product half-life and C flows'!N79/100)</f>
        <v>34.416597150576415</v>
      </c>
      <c r="AB299" s="91">
        <f>N$238*0.6*('Product half-life and C flows'!P79/100)</f>
        <v>17.191107467820377</v>
      </c>
      <c r="AC299" s="89">
        <f t="shared" si="79"/>
        <v>48.738798951984563</v>
      </c>
      <c r="AD299" s="18"/>
      <c r="AE299">
        <f t="shared" si="90"/>
        <v>141</v>
      </c>
      <c r="AF299" s="3">
        <f t="shared" si="105"/>
        <v>40.179977857650925</v>
      </c>
      <c r="AG299" s="113">
        <f t="shared" si="91"/>
        <v>254.75836236531225</v>
      </c>
      <c r="AH299" s="123">
        <f t="shared" ref="AH299:AL318" si="111">D299+M299+V299</f>
        <v>10.081162681874574</v>
      </c>
      <c r="AI299" s="123">
        <f t="shared" si="111"/>
        <v>172.31958721984307</v>
      </c>
      <c r="AJ299" s="123">
        <f t="shared" si="111"/>
        <v>-11.468994928393819</v>
      </c>
      <c r="AK299" s="123">
        <f t="shared" si="111"/>
        <v>55.051175656290326</v>
      </c>
      <c r="AL299" s="123">
        <f t="shared" si="111"/>
        <v>43.794562388996326</v>
      </c>
      <c r="AM299" s="123">
        <f t="shared" si="110"/>
        <v>85.579067932298585</v>
      </c>
      <c r="AN299" s="123">
        <f t="shared" si="110"/>
        <v>42.746787178970294</v>
      </c>
      <c r="AO299" s="123">
        <f t="shared" si="110"/>
        <v>73.587516173603021</v>
      </c>
      <c r="AP299" s="3">
        <f t="shared" si="104"/>
        <v>388.02218544800479</v>
      </c>
    </row>
    <row r="300" spans="1:42" ht="14">
      <c r="A300">
        <f t="shared" si="106"/>
        <v>142</v>
      </c>
      <c r="B300" s="20">
        <f t="shared" si="106"/>
        <v>222</v>
      </c>
      <c r="C300" s="27">
        <f t="shared" si="103"/>
        <v>254.78822245425275</v>
      </c>
      <c r="D300" s="27"/>
      <c r="E300" s="27"/>
      <c r="F300" s="27"/>
      <c r="G300" s="27"/>
      <c r="H300" s="27"/>
      <c r="I300" s="125"/>
      <c r="J300" s="27"/>
      <c r="K300" s="27"/>
      <c r="L300" s="27"/>
      <c r="M300" s="83">
        <f>C$158*(0.4*D$14)*('Product half-life and C flows'!B161/100)</f>
        <v>0.56065083637883484</v>
      </c>
      <c r="N300" s="85"/>
      <c r="O300" s="85">
        <f t="shared" si="107"/>
        <v>-5.7685506065242782</v>
      </c>
      <c r="P300" s="85">
        <f t="shared" si="107"/>
        <v>27.689042911316537</v>
      </c>
      <c r="Q300" s="83">
        <f>C$158*(0.6*C$15)*('Product half-life and C flows'!L161/100)</f>
        <v>9.710488780890369</v>
      </c>
      <c r="R300" s="85">
        <f>C$158*0.6*('Product half-life and C flows'!N161/100)</f>
        <v>51.263058724860521</v>
      </c>
      <c r="S300" s="85">
        <f>C$158*0.6*('Product half-life and C flows'!P161/100)</f>
        <v>25.605923438991248</v>
      </c>
      <c r="T300" s="85">
        <f t="shared" si="77"/>
        <v>24.848717221618454</v>
      </c>
      <c r="U300" s="3"/>
      <c r="V300" s="90">
        <f>N$238*(0.4*V$40)*('Product half-life and C flows'!B80/100)</f>
        <v>9.1771104358452433</v>
      </c>
      <c r="W300" s="90">
        <f t="shared" si="74"/>
        <v>173.64398580511261</v>
      </c>
      <c r="X300" s="89">
        <f t="shared" si="108"/>
        <v>-5.70044432186954</v>
      </c>
      <c r="Y300" s="89">
        <f t="shared" si="108"/>
        <v>27.362132744973792</v>
      </c>
      <c r="Z300" s="91">
        <f>N$238*(0.6*Z$41)*('Product half-life and C flows'!L80/100)</f>
        <v>33.414662901861689</v>
      </c>
      <c r="AA300" s="91">
        <f>N$238*0.6*('Product half-life and C flows'!N80/100)</f>
        <v>34.762729285405086</v>
      </c>
      <c r="AB300" s="91">
        <f>N$238*0.6*('Product half-life and C flows'!P80/100)</f>
        <v>17.364000642060475</v>
      </c>
      <c r="AC300" s="89">
        <f t="shared" si="79"/>
        <v>48.738798951984563</v>
      </c>
      <c r="AD300" s="18"/>
      <c r="AE300">
        <f t="shared" si="90"/>
        <v>142</v>
      </c>
      <c r="AF300" s="3">
        <f t="shared" si="105"/>
        <v>40.179980164127493</v>
      </c>
      <c r="AG300" s="113">
        <f t="shared" si="91"/>
        <v>254.78822245425275</v>
      </c>
      <c r="AH300" s="123">
        <f t="shared" si="111"/>
        <v>9.7377612722240787</v>
      </c>
      <c r="AI300" s="123">
        <f t="shared" si="111"/>
        <v>173.64398580511261</v>
      </c>
      <c r="AJ300" s="123">
        <f t="shared" si="111"/>
        <v>-11.468994928393819</v>
      </c>
      <c r="AK300" s="123">
        <f t="shared" si="111"/>
        <v>55.051175656290326</v>
      </c>
      <c r="AL300" s="123">
        <f t="shared" si="111"/>
        <v>43.125151682752062</v>
      </c>
      <c r="AM300" s="123">
        <f t="shared" si="110"/>
        <v>86.025788010265615</v>
      </c>
      <c r="AN300" s="123">
        <f t="shared" si="110"/>
        <v>42.969924081051722</v>
      </c>
      <c r="AO300" s="123">
        <f t="shared" si="110"/>
        <v>73.587516173603021</v>
      </c>
      <c r="AP300" s="3">
        <f t="shared" si="104"/>
        <v>389.34703030707851</v>
      </c>
    </row>
    <row r="301" spans="1:42" ht="14">
      <c r="A301">
        <f t="shared" si="106"/>
        <v>143</v>
      </c>
      <c r="B301" s="20">
        <f t="shared" si="106"/>
        <v>223</v>
      </c>
      <c r="C301" s="27">
        <f t="shared" si="103"/>
        <v>254.81720227494677</v>
      </c>
      <c r="D301" s="27"/>
      <c r="E301" s="27"/>
      <c r="F301" s="27"/>
      <c r="G301" s="27"/>
      <c r="H301" s="27"/>
      <c r="I301" s="125"/>
      <c r="J301" s="27"/>
      <c r="K301" s="27"/>
      <c r="L301" s="27"/>
      <c r="M301" s="83">
        <f>C$158*(0.4*D$14)*('Product half-life and C flows'!B162/100)</f>
        <v>0.54155301070041584</v>
      </c>
      <c r="N301" s="85"/>
      <c r="O301" s="85">
        <f t="shared" si="107"/>
        <v>-5.7685506065242782</v>
      </c>
      <c r="P301" s="85">
        <f t="shared" si="107"/>
        <v>27.689042911316537</v>
      </c>
      <c r="Q301" s="83">
        <f>C$158*(0.6*C$15)*('Product half-life and C flows'!L162/100)</f>
        <v>9.5620615607470274</v>
      </c>
      <c r="R301" s="85">
        <f>C$158*0.6*('Product half-life and C flows'!N162/100)</f>
        <v>51.362109156436183</v>
      </c>
      <c r="S301" s="85">
        <f>C$158*0.6*('Product half-life and C flows'!P162/100)</f>
        <v>25.655399179039033</v>
      </c>
      <c r="T301" s="85">
        <f t="shared" si="77"/>
        <v>24.848717221618454</v>
      </c>
      <c r="U301" s="3"/>
      <c r="V301" s="90">
        <f>N$238*(0.4*V$40)*('Product half-life and C flows'!B81/100)</f>
        <v>8.8645043645382415</v>
      </c>
      <c r="W301" s="90">
        <f t="shared" si="74"/>
        <v>174.91007397076933</v>
      </c>
      <c r="X301" s="89">
        <f t="shared" si="108"/>
        <v>-5.70044432186954</v>
      </c>
      <c r="Y301" s="89">
        <f t="shared" si="108"/>
        <v>27.362132744973792</v>
      </c>
      <c r="Z301" s="91">
        <f>N$238*(0.6*Z$41)*('Product half-life and C flows'!L81/100)</f>
        <v>32.903911523794036</v>
      </c>
      <c r="AA301" s="91">
        <f>N$238*0.6*('Product half-life and C flows'!N81/100)</f>
        <v>35.103570705035558</v>
      </c>
      <c r="AB301" s="91">
        <f>N$238*0.6*('Product half-life and C flows'!P81/100)</f>
        <v>17.534251101416356</v>
      </c>
      <c r="AC301" s="89">
        <f t="shared" si="79"/>
        <v>48.738798951984563</v>
      </c>
      <c r="AD301" s="18"/>
      <c r="AE301">
        <f t="shared" si="90"/>
        <v>143</v>
      </c>
      <c r="AF301" s="3">
        <f t="shared" si="105"/>
        <v>40.179982230347996</v>
      </c>
      <c r="AG301" s="113">
        <f t="shared" si="91"/>
        <v>254.81720227494677</v>
      </c>
      <c r="AH301" s="123">
        <f t="shared" si="111"/>
        <v>9.4060573752386567</v>
      </c>
      <c r="AI301" s="123">
        <f t="shared" si="111"/>
        <v>174.91007397076933</v>
      </c>
      <c r="AJ301" s="123">
        <f t="shared" si="111"/>
        <v>-11.468994928393819</v>
      </c>
      <c r="AK301" s="123">
        <f t="shared" si="111"/>
        <v>55.051175656290326</v>
      </c>
      <c r="AL301" s="123">
        <f t="shared" si="111"/>
        <v>42.465973084541062</v>
      </c>
      <c r="AM301" s="123">
        <f t="shared" si="110"/>
        <v>86.465679861471742</v>
      </c>
      <c r="AN301" s="123">
        <f t="shared" si="110"/>
        <v>43.189650280455389</v>
      </c>
      <c r="AO301" s="123">
        <f t="shared" si="110"/>
        <v>73.587516173603021</v>
      </c>
      <c r="AP301" s="3">
        <f t="shared" si="104"/>
        <v>390.61355792513405</v>
      </c>
    </row>
    <row r="302" spans="1:42" ht="14">
      <c r="A302">
        <f t="shared" si="106"/>
        <v>144</v>
      </c>
      <c r="B302" s="20">
        <f t="shared" si="106"/>
        <v>224</v>
      </c>
      <c r="C302" s="27">
        <f t="shared" si="103"/>
        <v>254.8453277134235</v>
      </c>
      <c r="D302" s="27"/>
      <c r="E302" s="27"/>
      <c r="F302" s="27"/>
      <c r="G302" s="27"/>
      <c r="H302" s="27"/>
      <c r="I302" s="125"/>
      <c r="J302" s="27"/>
      <c r="K302" s="27"/>
      <c r="L302" s="27"/>
      <c r="M302" s="83">
        <f>C$158*(0.4*D$14)*('Product half-life and C flows'!B163/100)</f>
        <v>0.52310572707415748</v>
      </c>
      <c r="N302" s="85"/>
      <c r="O302" s="85">
        <f t="shared" si="107"/>
        <v>-5.7685506065242782</v>
      </c>
      <c r="P302" s="85">
        <f t="shared" si="107"/>
        <v>27.689042911316537</v>
      </c>
      <c r="Q302" s="83">
        <f>C$158*(0.6*C$15)*('Product half-life and C flows'!L163/100)</f>
        <v>9.4159030873348311</v>
      </c>
      <c r="R302" s="85">
        <f>C$158*0.6*('Product half-life and C flows'!N163/100)</f>
        <v>51.459645577693259</v>
      </c>
      <c r="S302" s="85">
        <f>C$158*0.6*('Product half-life and C flows'!P163/100)</f>
        <v>25.704118670176431</v>
      </c>
      <c r="T302" s="85">
        <f t="shared" si="77"/>
        <v>24.848717221618454</v>
      </c>
      <c r="U302" s="3"/>
      <c r="V302" s="90">
        <f>N$238*(0.4*V$40)*('Product half-life and C flows'!B82/100)</f>
        <v>8.5625468036203412</v>
      </c>
      <c r="W302" s="90">
        <f t="shared" si="74"/>
        <v>176.12011160047885</v>
      </c>
      <c r="X302" s="89">
        <f t="shared" si="108"/>
        <v>-5.70044432186954</v>
      </c>
      <c r="Y302" s="89">
        <f t="shared" si="108"/>
        <v>27.362132744973792</v>
      </c>
      <c r="Z302" s="91">
        <f>N$238*(0.6*Z$41)*('Product half-life and C flows'!L82/100)</f>
        <v>32.400967106729226</v>
      </c>
      <c r="AA302" s="91">
        <f>N$238*0.6*('Product half-life and C flows'!N82/100)</f>
        <v>35.439202279356806</v>
      </c>
      <c r="AB302" s="91">
        <f>N$238*0.6*('Product half-life and C flows'!P82/100)</f>
        <v>17.701899240437957</v>
      </c>
      <c r="AC302" s="89">
        <f t="shared" si="79"/>
        <v>48.738798951984563</v>
      </c>
      <c r="AD302" s="18"/>
      <c r="AE302">
        <f t="shared" si="90"/>
        <v>144</v>
      </c>
      <c r="AF302" s="3">
        <f t="shared" si="105"/>
        <v>40.179984081338915</v>
      </c>
      <c r="AG302" s="113">
        <f t="shared" si="91"/>
        <v>254.8453277134235</v>
      </c>
      <c r="AH302" s="123">
        <f t="shared" si="111"/>
        <v>9.0856525306944995</v>
      </c>
      <c r="AI302" s="123">
        <f t="shared" si="111"/>
        <v>176.12011160047885</v>
      </c>
      <c r="AJ302" s="123">
        <f t="shared" si="111"/>
        <v>-11.468994928393819</v>
      </c>
      <c r="AK302" s="123">
        <f t="shared" si="111"/>
        <v>55.051175656290326</v>
      </c>
      <c r="AL302" s="123">
        <f t="shared" si="111"/>
        <v>41.816870194064059</v>
      </c>
      <c r="AM302" s="123">
        <f t="shared" si="110"/>
        <v>86.898847857050072</v>
      </c>
      <c r="AN302" s="123">
        <f t="shared" si="110"/>
        <v>43.406017910614388</v>
      </c>
      <c r="AO302" s="123">
        <f t="shared" si="110"/>
        <v>73.587516173603021</v>
      </c>
      <c r="AP302" s="3">
        <f t="shared" si="104"/>
        <v>391.82402829010385</v>
      </c>
    </row>
    <row r="303" spans="1:42" ht="14">
      <c r="A303">
        <f t="shared" si="106"/>
        <v>145</v>
      </c>
      <c r="B303" s="20">
        <f t="shared" si="106"/>
        <v>225</v>
      </c>
      <c r="C303" s="27">
        <f t="shared" si="103"/>
        <v>254.87262389821808</v>
      </c>
      <c r="D303" s="27"/>
      <c r="E303" s="27"/>
      <c r="F303" s="27"/>
      <c r="G303" s="27"/>
      <c r="H303" s="27"/>
      <c r="I303" s="125"/>
      <c r="J303" s="27"/>
      <c r="K303" s="27"/>
      <c r="L303" s="27"/>
      <c r="M303" s="83">
        <f>C$158*(0.4*D$14)*('Product half-life and C flows'!B164/100)</f>
        <v>0.50528682564957361</v>
      </c>
      <c r="N303" s="85"/>
      <c r="O303" s="85">
        <f t="shared" si="107"/>
        <v>-5.7685506065242782</v>
      </c>
      <c r="P303" s="85">
        <f t="shared" si="107"/>
        <v>27.689042911316537</v>
      </c>
      <c r="Q303" s="83">
        <f>C$158*(0.6*C$15)*('Product half-life and C flows'!L164/100)</f>
        <v>9.2719786822994674</v>
      </c>
      <c r="R303" s="85">
        <f>C$158*0.6*('Product half-life and C flows'!N164/100)</f>
        <v>51.555691130653528</v>
      </c>
      <c r="S303" s="85">
        <f>C$158*0.6*('Product half-life and C flows'!P164/100)</f>
        <v>25.752093471854888</v>
      </c>
      <c r="T303" s="85">
        <f t="shared" si="77"/>
        <v>24.848717221618454</v>
      </c>
      <c r="U303" s="3"/>
      <c r="V303" s="90">
        <f>N$238*(0.4*V$40)*('Product half-life and C flows'!B83/100)</f>
        <v>8.2708750257362027</v>
      </c>
      <c r="W303" s="90">
        <f t="shared" ref="W303:W318" si="112">C$8*(1-EXP(-C$9*$B142))^3</f>
        <v>177.27630201106223</v>
      </c>
      <c r="X303" s="89">
        <f t="shared" si="108"/>
        <v>-5.70044432186954</v>
      </c>
      <c r="Y303" s="89">
        <f t="shared" si="108"/>
        <v>27.362132744973792</v>
      </c>
      <c r="Z303" s="91">
        <f>N$238*(0.6*Z$41)*('Product half-life and C flows'!L83/100)</f>
        <v>31.905710319339505</v>
      </c>
      <c r="AA303" s="91">
        <f>N$238*0.6*('Product half-life and C flows'!N83/100)</f>
        <v>35.76970364214155</v>
      </c>
      <c r="AB303" s="91">
        <f>N$238*0.6*('Product half-life and C flows'!P83/100)</f>
        <v>17.866984836234533</v>
      </c>
      <c r="AC303" s="89">
        <f t="shared" si="79"/>
        <v>48.738798951984563</v>
      </c>
      <c r="AD303" s="18"/>
      <c r="AE303">
        <f t="shared" si="90"/>
        <v>145</v>
      </c>
      <c r="AF303" s="3">
        <f t="shared" si="105"/>
        <v>40.179985739519822</v>
      </c>
      <c r="AG303" s="113">
        <f t="shared" si="91"/>
        <v>254.87262389821808</v>
      </c>
      <c r="AH303" s="123">
        <f t="shared" si="111"/>
        <v>8.7761618513857762</v>
      </c>
      <c r="AI303" s="123">
        <f t="shared" si="111"/>
        <v>177.27630201106223</v>
      </c>
      <c r="AJ303" s="123">
        <f t="shared" si="111"/>
        <v>-11.468994928393819</v>
      </c>
      <c r="AK303" s="123">
        <f t="shared" si="111"/>
        <v>55.051175656290326</v>
      </c>
      <c r="AL303" s="123">
        <f t="shared" si="111"/>
        <v>41.177689001638974</v>
      </c>
      <c r="AM303" s="123">
        <f t="shared" si="110"/>
        <v>87.325394772795079</v>
      </c>
      <c r="AN303" s="123">
        <f t="shared" si="110"/>
        <v>43.619078308089421</v>
      </c>
      <c r="AO303" s="123">
        <f t="shared" si="110"/>
        <v>73.587516173603021</v>
      </c>
      <c r="AP303" s="3">
        <f t="shared" si="104"/>
        <v>392.98064482148214</v>
      </c>
    </row>
    <row r="304" spans="1:42" ht="14">
      <c r="A304">
        <f t="shared" ref="A304:B318" si="113">A303+1</f>
        <v>146</v>
      </c>
      <c r="B304" s="20">
        <f t="shared" si="113"/>
        <v>226</v>
      </c>
      <c r="C304" s="27">
        <f t="shared" si="103"/>
        <v>254.89911522232003</v>
      </c>
      <c r="D304" s="27"/>
      <c r="E304" s="27"/>
      <c r="F304" s="27"/>
      <c r="G304" s="27"/>
      <c r="H304" s="27"/>
      <c r="I304" s="125"/>
      <c r="J304" s="27"/>
      <c r="K304" s="27"/>
      <c r="L304" s="27"/>
      <c r="M304" s="83">
        <f>C$158*(0.4*D$14)*('Product half-life and C flows'!B165/100)</f>
        <v>0.4880749014220378</v>
      </c>
      <c r="N304" s="85"/>
      <c r="O304" s="85">
        <f t="shared" ref="O304:P318" si="114">O303</f>
        <v>-5.7685506065242782</v>
      </c>
      <c r="P304" s="85">
        <f t="shared" si="114"/>
        <v>27.689042911316537</v>
      </c>
      <c r="Q304" s="83">
        <f>C$158*(0.6*C$15)*('Product half-life and C flows'!L165/100)</f>
        <v>9.1302541973538336</v>
      </c>
      <c r="R304" s="85">
        <f>C$158*0.6*('Product half-life and C flows'!N165/100)</f>
        <v>51.650268603607238</v>
      </c>
      <c r="S304" s="85">
        <f>C$158*0.6*('Product half-life and C flows'!P165/100)</f>
        <v>25.799334966836764</v>
      </c>
      <c r="T304" s="85">
        <f t="shared" si="77"/>
        <v>24.848717221618454</v>
      </c>
      <c r="U304" s="3"/>
      <c r="V304" s="90">
        <f>N$238*(0.4*V$40)*('Product half-life and C flows'!B84/100)</f>
        <v>7.9891386593558158</v>
      </c>
      <c r="W304" s="90">
        <f t="shared" si="112"/>
        <v>178.38078987351417</v>
      </c>
      <c r="X304" s="89">
        <f t="shared" si="108"/>
        <v>-5.70044432186954</v>
      </c>
      <c r="Y304" s="89">
        <f t="shared" si="108"/>
        <v>27.362132744973792</v>
      </c>
      <c r="Z304" s="91">
        <f>N$238*(0.6*Z$41)*('Product half-life and C flows'!L84/100)</f>
        <v>31.418023654305934</v>
      </c>
      <c r="AA304" s="91">
        <f>N$238*0.6*('Product half-life and C flows'!N84/100)</f>
        <v>36.095153209940619</v>
      </c>
      <c r="AB304" s="91">
        <f>N$238*0.6*('Product half-life and C flows'!P84/100)</f>
        <v>18.029547057912392</v>
      </c>
      <c r="AC304" s="89">
        <f t="shared" si="79"/>
        <v>48.738798951984563</v>
      </c>
      <c r="AD304" s="18"/>
      <c r="AE304">
        <f t="shared" si="90"/>
        <v>146</v>
      </c>
      <c r="AF304" s="3">
        <f t="shared" si="105"/>
        <v>40.179987224974901</v>
      </c>
      <c r="AG304" s="113">
        <f t="shared" si="91"/>
        <v>254.89911522232003</v>
      </c>
      <c r="AH304" s="123">
        <f t="shared" si="111"/>
        <v>8.4772135607778534</v>
      </c>
      <c r="AI304" s="123">
        <f t="shared" si="111"/>
        <v>178.38078987351417</v>
      </c>
      <c r="AJ304" s="123">
        <f t="shared" si="111"/>
        <v>-11.468994928393819</v>
      </c>
      <c r="AK304" s="123">
        <f t="shared" si="111"/>
        <v>55.051175656290326</v>
      </c>
      <c r="AL304" s="123">
        <f t="shared" si="111"/>
        <v>40.548277851659769</v>
      </c>
      <c r="AM304" s="123">
        <f t="shared" si="110"/>
        <v>87.745421813547864</v>
      </c>
      <c r="AN304" s="123">
        <f t="shared" si="110"/>
        <v>43.828882024749156</v>
      </c>
      <c r="AO304" s="123">
        <f t="shared" si="110"/>
        <v>73.587516173603021</v>
      </c>
      <c r="AP304" s="3">
        <f t="shared" si="104"/>
        <v>394.08555229136743</v>
      </c>
    </row>
    <row r="305" spans="1:42" ht="14">
      <c r="A305">
        <f t="shared" si="113"/>
        <v>147</v>
      </c>
      <c r="B305" s="20">
        <f t="shared" si="113"/>
        <v>227</v>
      </c>
      <c r="C305" s="27">
        <f t="shared" si="103"/>
        <v>254.92482536449754</v>
      </c>
      <c r="D305" s="27"/>
      <c r="E305" s="27"/>
      <c r="F305" s="27"/>
      <c r="G305" s="27"/>
      <c r="H305" s="27"/>
      <c r="I305" s="125"/>
      <c r="J305" s="27"/>
      <c r="K305" s="27"/>
      <c r="L305" s="27"/>
      <c r="M305" s="83">
        <f>C$158*(0.4*D$14)*('Product half-life and C flows'!B166/100)</f>
        <v>0.47144927851995932</v>
      </c>
      <c r="N305" s="85"/>
      <c r="O305" s="85">
        <f t="shared" si="114"/>
        <v>-5.7685506065242782</v>
      </c>
      <c r="P305" s="85">
        <f t="shared" si="114"/>
        <v>27.689042911316537</v>
      </c>
      <c r="Q305" s="83">
        <f>C$158*(0.6*C$15)*('Product half-life and C flows'!L166/100)</f>
        <v>8.990696006175833</v>
      </c>
      <c r="R305" s="85">
        <f>C$158*0.6*('Product half-life and C flows'!N166/100)</f>
        <v>51.743400436520027</v>
      </c>
      <c r="S305" s="85">
        <f>C$158*0.6*('Product half-life and C flows'!P166/100)</f>
        <v>25.845854363896098</v>
      </c>
      <c r="T305" s="85">
        <f t="shared" ref="T305:T318" si="115">T304</f>
        <v>24.848717221618454</v>
      </c>
      <c r="U305" s="3"/>
      <c r="V305" s="90">
        <f>N$238*(0.4*V$40)*('Product half-life and C flows'!B85/100)</f>
        <v>7.7169992678897188</v>
      </c>
      <c r="W305" s="90">
        <f t="shared" si="112"/>
        <v>179.43565965851633</v>
      </c>
      <c r="X305" s="89">
        <f t="shared" ref="X305:Y318" si="116">X304</f>
        <v>-5.70044432186954</v>
      </c>
      <c r="Y305" s="89">
        <f t="shared" si="116"/>
        <v>27.362132744973792</v>
      </c>
      <c r="Z305" s="91">
        <f>N$238*(0.6*Z$41)*('Product half-life and C flows'!L85/100)</f>
        <v>30.93779140043798</v>
      </c>
      <c r="AA305" s="91">
        <f>N$238*0.6*('Product half-life and C flows'!N85/100)</f>
        <v>36.415628200688495</v>
      </c>
      <c r="AB305" s="91">
        <f>N$238*0.6*('Product half-life and C flows'!P85/100)</f>
        <v>18.189624475868374</v>
      </c>
      <c r="AC305" s="89">
        <f t="shared" ref="AC305:AC318" si="117">AC304</f>
        <v>48.738798951984563</v>
      </c>
      <c r="AD305" s="18"/>
      <c r="AE305">
        <f t="shared" si="90"/>
        <v>147</v>
      </c>
      <c r="AF305" s="3">
        <f t="shared" si="105"/>
        <v>40.179988555696319</v>
      </c>
      <c r="AG305" s="113">
        <f t="shared" si="91"/>
        <v>254.92482536449754</v>
      </c>
      <c r="AH305" s="123">
        <f t="shared" si="111"/>
        <v>8.1884485464096777</v>
      </c>
      <c r="AI305" s="123">
        <f t="shared" si="111"/>
        <v>179.43565965851633</v>
      </c>
      <c r="AJ305" s="123">
        <f t="shared" si="111"/>
        <v>-11.468994928393819</v>
      </c>
      <c r="AK305" s="123">
        <f t="shared" si="111"/>
        <v>55.051175656290326</v>
      </c>
      <c r="AL305" s="123">
        <f t="shared" si="111"/>
        <v>39.928487406613812</v>
      </c>
      <c r="AM305" s="123">
        <f t="shared" si="110"/>
        <v>88.159028637208522</v>
      </c>
      <c r="AN305" s="123">
        <f t="shared" si="110"/>
        <v>44.035478839764473</v>
      </c>
      <c r="AO305" s="123">
        <f t="shared" si="110"/>
        <v>73.587516173603021</v>
      </c>
      <c r="AP305" s="3">
        <f t="shared" si="104"/>
        <v>395.14083526999963</v>
      </c>
    </row>
    <row r="306" spans="1:42" ht="14">
      <c r="A306">
        <f t="shared" si="113"/>
        <v>148</v>
      </c>
      <c r="B306" s="20">
        <f t="shared" si="113"/>
        <v>228</v>
      </c>
      <c r="C306" s="27">
        <f t="shared" si="103"/>
        <v>254.94977731001632</v>
      </c>
      <c r="D306" s="27"/>
      <c r="E306" s="27"/>
      <c r="F306" s="27"/>
      <c r="G306" s="27"/>
      <c r="H306" s="27"/>
      <c r="I306" s="125"/>
      <c r="J306" s="27"/>
      <c r="K306" s="27"/>
      <c r="L306" s="27"/>
      <c r="M306" s="83">
        <f>C$158*(0.4*D$14)*('Product half-life and C flows'!B167/100)</f>
        <v>0.45538998536783626</v>
      </c>
      <c r="N306" s="85"/>
      <c r="O306" s="85">
        <f t="shared" si="114"/>
        <v>-5.7685506065242782</v>
      </c>
      <c r="P306" s="85">
        <f t="shared" si="114"/>
        <v>27.689042911316537</v>
      </c>
      <c r="Q306" s="83">
        <f>C$158*(0.6*C$15)*('Product half-life and C flows'!L167/100)</f>
        <v>8.853270996430016</v>
      </c>
      <c r="R306" s="85">
        <f>C$158*0.6*('Product half-life and C flows'!N167/100)</f>
        <v>51.835108726357063</v>
      </c>
      <c r="S306" s="85">
        <f>C$158*0.6*('Product half-life and C flows'!P167/100)</f>
        <v>25.891662700478033</v>
      </c>
      <c r="T306" s="85">
        <f t="shared" si="115"/>
        <v>24.848717221618454</v>
      </c>
      <c r="U306" s="3"/>
      <c r="V306" s="90">
        <f>N$238*(0.4*V$40)*('Product half-life and C flows'!B86/100)</f>
        <v>7.4541299431411154</v>
      </c>
      <c r="W306" s="90">
        <f t="shared" si="112"/>
        <v>180.44293454579298</v>
      </c>
      <c r="X306" s="89">
        <f t="shared" si="116"/>
        <v>-5.70044432186954</v>
      </c>
      <c r="Y306" s="89">
        <f t="shared" si="116"/>
        <v>27.362132744973792</v>
      </c>
      <c r="Z306" s="91">
        <f>N$238*(0.6*Z$41)*('Product half-life and C flows'!L86/100)</f>
        <v>30.464899615219267</v>
      </c>
      <c r="AA306" s="91">
        <f>N$238*0.6*('Product half-life and C flows'!N86/100)</f>
        <v>36.731204652024459</v>
      </c>
      <c r="AB306" s="91">
        <f>N$238*0.6*('Product half-life and C flows'!P86/100)</f>
        <v>18.34725507094128</v>
      </c>
      <c r="AC306" s="89">
        <f t="shared" si="117"/>
        <v>48.738798951984563</v>
      </c>
      <c r="AD306" s="18"/>
      <c r="AE306">
        <f t="shared" si="90"/>
        <v>148</v>
      </c>
      <c r="AF306" s="3">
        <f t="shared" si="105"/>
        <v>40.179989747802011</v>
      </c>
      <c r="AG306" s="113">
        <f t="shared" si="91"/>
        <v>254.94977731001632</v>
      </c>
      <c r="AH306" s="123">
        <f t="shared" si="111"/>
        <v>7.9095199285089519</v>
      </c>
      <c r="AI306" s="123">
        <f t="shared" si="111"/>
        <v>180.44293454579298</v>
      </c>
      <c r="AJ306" s="123">
        <f t="shared" si="111"/>
        <v>-11.468994928393819</v>
      </c>
      <c r="AK306" s="123">
        <f t="shared" si="111"/>
        <v>55.051175656290326</v>
      </c>
      <c r="AL306" s="123">
        <f t="shared" si="111"/>
        <v>39.318170611649279</v>
      </c>
      <c r="AM306" s="123">
        <f t="shared" si="110"/>
        <v>88.566313378381523</v>
      </c>
      <c r="AN306" s="123">
        <f t="shared" si="110"/>
        <v>44.23891777141931</v>
      </c>
      <c r="AO306" s="123">
        <f t="shared" si="110"/>
        <v>73.587516173603021</v>
      </c>
      <c r="AP306" s="3">
        <f t="shared" si="104"/>
        <v>396.14851703513966</v>
      </c>
    </row>
    <row r="307" spans="1:42" ht="14">
      <c r="A307">
        <f t="shared" si="113"/>
        <v>149</v>
      </c>
      <c r="B307" s="20">
        <f t="shared" si="113"/>
        <v>229</v>
      </c>
      <c r="C307" s="27">
        <f t="shared" si="103"/>
        <v>254.97399337076908</v>
      </c>
      <c r="D307" s="27"/>
      <c r="E307" s="27"/>
      <c r="F307" s="27"/>
      <c r="G307" s="27"/>
      <c r="H307" s="27"/>
      <c r="I307" s="125"/>
      <c r="J307" s="27"/>
      <c r="K307" s="27"/>
      <c r="L307" s="27"/>
      <c r="M307" s="83">
        <f>C$158*(0.4*D$14)*('Product half-life and C flows'!B168/100)</f>
        <v>0.4398777306953468</v>
      </c>
      <c r="N307" s="85"/>
      <c r="O307" s="85">
        <f t="shared" si="114"/>
        <v>-5.7685506065242782</v>
      </c>
      <c r="P307" s="85">
        <f t="shared" si="114"/>
        <v>27.689042911316537</v>
      </c>
      <c r="Q307" s="83">
        <f>C$158*(0.6*C$15)*('Product half-life and C flows'!L168/100)</f>
        <v>8.71794656191115</v>
      </c>
      <c r="R307" s="85">
        <f>C$158*0.6*('Product half-life and C flows'!N168/100)</f>
        <v>51.925415232325996</v>
      </c>
      <c r="S307" s="85">
        <f>C$158*0.6*('Product half-life and C flows'!P168/100)</f>
        <v>25.936770845317657</v>
      </c>
      <c r="T307" s="85">
        <f t="shared" si="115"/>
        <v>24.848717221618454</v>
      </c>
      <c r="U307" s="3"/>
      <c r="V307" s="90">
        <f>N$238*(0.4*V$40)*('Product half-life and C flows'!B87/100)</f>
        <v>7.200214912606496</v>
      </c>
      <c r="W307" s="90">
        <f t="shared" si="112"/>
        <v>181.40457574223169</v>
      </c>
      <c r="X307" s="89">
        <f t="shared" si="116"/>
        <v>-5.70044432186954</v>
      </c>
      <c r="Y307" s="89">
        <f t="shared" si="116"/>
        <v>27.362132744973792</v>
      </c>
      <c r="Z307" s="91">
        <f>N$238*(0.6*Z$41)*('Product half-life and C flows'!L87/100)</f>
        <v>29.999236097772894</v>
      </c>
      <c r="AA307" s="91">
        <f>N$238*0.6*('Product half-life and C flows'!N87/100)</f>
        <v>37.041957439333672</v>
      </c>
      <c r="AB307" s="91">
        <f>N$238*0.6*('Product half-life and C flows'!P87/100)</f>
        <v>18.502476243423406</v>
      </c>
      <c r="AC307" s="89">
        <f t="shared" si="117"/>
        <v>48.738798951984563</v>
      </c>
      <c r="AD307" s="18"/>
      <c r="AE307">
        <f t="shared" si="90"/>
        <v>149</v>
      </c>
      <c r="AF307" s="3">
        <f t="shared" si="105"/>
        <v>40.179990815730989</v>
      </c>
      <c r="AG307" s="113">
        <f t="shared" si="91"/>
        <v>254.97399337076908</v>
      </c>
      <c r="AH307" s="123">
        <f t="shared" si="111"/>
        <v>7.640092643301843</v>
      </c>
      <c r="AI307" s="123">
        <f t="shared" si="111"/>
        <v>181.40457574223169</v>
      </c>
      <c r="AJ307" s="123">
        <f t="shared" si="111"/>
        <v>-11.468994928393819</v>
      </c>
      <c r="AK307" s="123">
        <f t="shared" si="111"/>
        <v>55.051175656290326</v>
      </c>
      <c r="AL307" s="123">
        <f t="shared" si="111"/>
        <v>38.717182659684042</v>
      </c>
      <c r="AM307" s="123">
        <f t="shared" si="110"/>
        <v>88.96737267165966</v>
      </c>
      <c r="AN307" s="123">
        <f t="shared" si="110"/>
        <v>44.439247088741062</v>
      </c>
      <c r="AO307" s="123">
        <f t="shared" si="110"/>
        <v>73.587516173603021</v>
      </c>
      <c r="AP307" s="3">
        <f t="shared" si="104"/>
        <v>397.11055889021299</v>
      </c>
    </row>
    <row r="308" spans="1:42" ht="14">
      <c r="A308">
        <f t="shared" si="113"/>
        <v>150</v>
      </c>
      <c r="B308" s="20">
        <f t="shared" si="113"/>
        <v>230</v>
      </c>
      <c r="C308" s="27">
        <f t="shared" si="103"/>
        <v>254.9974952048303</v>
      </c>
      <c r="D308" s="27"/>
      <c r="E308" s="27"/>
      <c r="F308" s="27"/>
      <c r="G308" s="27"/>
      <c r="H308" s="27"/>
      <c r="I308" s="125"/>
      <c r="J308" s="27"/>
      <c r="K308" s="27"/>
      <c r="L308" s="27"/>
      <c r="M308" s="83">
        <f>C$158*(0.4*D$14)*('Product half-life and C flows'!B169/100)</f>
        <v>0.42489388036365527</v>
      </c>
      <c r="N308" s="85"/>
      <c r="O308" s="85">
        <f t="shared" si="114"/>
        <v>-5.7685506065242782</v>
      </c>
      <c r="P308" s="85">
        <f t="shared" si="114"/>
        <v>27.689042911316537</v>
      </c>
      <c r="Q308" s="83">
        <f>C$158*(0.6*C$15)*('Product half-life and C flows'!L169/100)</f>
        <v>8.584690594807908</v>
      </c>
      <c r="R308" s="85">
        <f>C$158*0.6*('Product half-life and C flows'!N169/100)</f>
        <v>52.014341381039557</v>
      </c>
      <c r="S308" s="85">
        <f>C$158*0.6*('Product half-life and C flows'!P169/100)</f>
        <v>25.98118950101874</v>
      </c>
      <c r="T308" s="85">
        <f t="shared" si="115"/>
        <v>24.848717221618454</v>
      </c>
      <c r="U308" s="3"/>
      <c r="V308" s="90">
        <f>N$238*(0.4*V$40)*('Product half-life and C flows'!B88/100)</f>
        <v>6.9549491601530473</v>
      </c>
      <c r="W308" s="90">
        <f t="shared" si="112"/>
        <v>182.3224821588415</v>
      </c>
      <c r="X308" s="89">
        <f t="shared" si="116"/>
        <v>-5.70044432186954</v>
      </c>
      <c r="Y308" s="89">
        <f t="shared" si="116"/>
        <v>27.362132744973792</v>
      </c>
      <c r="Z308" s="91">
        <f>N$238*(0.6*Z$41)*('Product half-life and C flows'!L88/100)</f>
        <v>29.540690362240088</v>
      </c>
      <c r="AA308" s="91">
        <f>N$238*0.6*('Product half-life and C flows'!N88/100)</f>
        <v>37.347960293512557</v>
      </c>
      <c r="AB308" s="91">
        <f>N$238*0.6*('Product half-life and C flows'!P88/100)</f>
        <v>18.655324821934339</v>
      </c>
      <c r="AC308" s="89">
        <f t="shared" si="117"/>
        <v>48.738798951984563</v>
      </c>
      <c r="AD308" s="18"/>
      <c r="AE308">
        <f t="shared" si="90"/>
        <v>150</v>
      </c>
      <c r="AF308" s="3">
        <f t="shared" si="105"/>
        <v>40.179991772418255</v>
      </c>
      <c r="AG308" s="113">
        <f t="shared" si="91"/>
        <v>254.9974952048303</v>
      </c>
      <c r="AH308" s="123">
        <f t="shared" si="111"/>
        <v>7.3798430405167021</v>
      </c>
      <c r="AI308" s="123">
        <f t="shared" si="111"/>
        <v>182.3224821588415</v>
      </c>
      <c r="AJ308" s="123">
        <f t="shared" si="111"/>
        <v>-11.468994928393819</v>
      </c>
      <c r="AK308" s="123">
        <f t="shared" si="111"/>
        <v>55.051175656290326</v>
      </c>
      <c r="AL308" s="123">
        <f t="shared" si="111"/>
        <v>38.125380957047994</v>
      </c>
      <c r="AM308" s="123">
        <f t="shared" si="110"/>
        <v>89.362301674552114</v>
      </c>
      <c r="AN308" s="123">
        <f t="shared" si="110"/>
        <v>44.636514322953076</v>
      </c>
      <c r="AO308" s="123">
        <f t="shared" si="110"/>
        <v>73.587516173603021</v>
      </c>
      <c r="AP308" s="3">
        <f t="shared" si="104"/>
        <v>398.02885984129119</v>
      </c>
    </row>
    <row r="309" spans="1:42" ht="14">
      <c r="A309">
        <f t="shared" si="113"/>
        <v>151</v>
      </c>
      <c r="B309" s="20">
        <f t="shared" si="113"/>
        <v>231</v>
      </c>
      <c r="C309" s="27">
        <f t="shared" si="103"/>
        <v>255.02030383545446</v>
      </c>
      <c r="D309" s="27"/>
      <c r="E309" s="27"/>
      <c r="F309" s="27"/>
      <c r="G309" s="27"/>
      <c r="H309" s="27"/>
      <c r="I309" s="125"/>
      <c r="J309" s="27"/>
      <c r="K309" s="27"/>
      <c r="L309" s="27"/>
      <c r="M309" s="83">
        <f>C$158*(0.4*D$14)*('Product half-life and C flows'!B170/100)</f>
        <v>0.41042043498110187</v>
      </c>
      <c r="N309" s="85"/>
      <c r="O309" s="85">
        <f t="shared" si="114"/>
        <v>-5.7685506065242782</v>
      </c>
      <c r="P309" s="85">
        <f t="shared" si="114"/>
        <v>27.689042911316537</v>
      </c>
      <c r="Q309" s="83">
        <f>C$158*(0.6*C$15)*('Product half-life and C flows'!L170/100)</f>
        <v>8.4534714780848059</v>
      </c>
      <c r="R309" s="85">
        <f>C$158*0.6*('Product half-life and C flows'!N170/100)</f>
        <v>52.101908271599434</v>
      </c>
      <c r="S309" s="85">
        <f>C$158*0.6*('Product half-life and C flows'!P170/100)</f>
        <v>26.024929206593107</v>
      </c>
      <c r="T309" s="85">
        <f t="shared" si="115"/>
        <v>24.848717221618454</v>
      </c>
      <c r="U309" s="3"/>
      <c r="V309" s="90">
        <f>N$238*(0.4*V$40)*('Product half-life and C flows'!B89/100)</f>
        <v>6.7180380596171707</v>
      </c>
      <c r="W309" s="90">
        <f t="shared" si="112"/>
        <v>183.19849040137498</v>
      </c>
      <c r="X309" s="89">
        <f t="shared" si="116"/>
        <v>-5.70044432186954</v>
      </c>
      <c r="Y309" s="89">
        <f t="shared" si="116"/>
        <v>27.362132744973792</v>
      </c>
      <c r="Z309" s="91">
        <f>N$238*(0.6*Z$41)*('Product half-life and C flows'!L89/100)</f>
        <v>29.089153611565788</v>
      </c>
      <c r="AA309" s="91">
        <f>N$238*0.6*('Product half-life and C flows'!N89/100)</f>
        <v>37.649285818462545</v>
      </c>
      <c r="AB309" s="91">
        <f>N$238*0.6*('Product half-life and C flows'!P89/100)</f>
        <v>18.805837072159104</v>
      </c>
      <c r="AC309" s="89">
        <f t="shared" si="117"/>
        <v>48.738798951984563</v>
      </c>
      <c r="AD309" s="18"/>
      <c r="AE309">
        <f t="shared" si="90"/>
        <v>151</v>
      </c>
      <c r="AF309" s="3">
        <f t="shared" si="105"/>
        <v>40.17999262945137</v>
      </c>
      <c r="AG309" s="113">
        <f t="shared" si="91"/>
        <v>255.02030383545446</v>
      </c>
      <c r="AH309" s="123">
        <f t="shared" si="111"/>
        <v>7.1284584945982727</v>
      </c>
      <c r="AI309" s="123">
        <f t="shared" si="111"/>
        <v>183.19849040137498</v>
      </c>
      <c r="AJ309" s="123">
        <f t="shared" si="111"/>
        <v>-11.468994928393819</v>
      </c>
      <c r="AK309" s="123">
        <f t="shared" si="111"/>
        <v>55.051175656290326</v>
      </c>
      <c r="AL309" s="123">
        <f t="shared" si="111"/>
        <v>37.542625089650592</v>
      </c>
      <c r="AM309" s="123">
        <f t="shared" si="110"/>
        <v>89.751194090061972</v>
      </c>
      <c r="AN309" s="123">
        <f t="shared" si="110"/>
        <v>44.830766278752208</v>
      </c>
      <c r="AO309" s="123">
        <f t="shared" si="110"/>
        <v>73.587516173603021</v>
      </c>
      <c r="AP309" s="3">
        <f t="shared" si="104"/>
        <v>398.90525658773629</v>
      </c>
    </row>
    <row r="310" spans="1:42" ht="14">
      <c r="A310">
        <f t="shared" si="113"/>
        <v>152</v>
      </c>
      <c r="B310" s="20">
        <f t="shared" si="113"/>
        <v>232</v>
      </c>
      <c r="C310" s="27">
        <f t="shared" si="103"/>
        <v>255.04243966953047</v>
      </c>
      <c r="D310" s="27"/>
      <c r="E310" s="27"/>
      <c r="F310" s="27"/>
      <c r="G310" s="27"/>
      <c r="H310" s="27"/>
      <c r="I310" s="125"/>
      <c r="J310" s="27"/>
      <c r="K310" s="27"/>
      <c r="L310" s="27"/>
      <c r="M310" s="83">
        <f>C$158*(0.4*D$14)*('Product half-life and C flows'!B171/100)</f>
        <v>0.39644000828138365</v>
      </c>
      <c r="N310" s="85"/>
      <c r="O310" s="85">
        <f t="shared" si="114"/>
        <v>-5.7685506065242782</v>
      </c>
      <c r="P310" s="85">
        <f t="shared" si="114"/>
        <v>27.689042911316537</v>
      </c>
      <c r="Q310" s="83">
        <f>C$158*(0.6*C$15)*('Product half-life and C flows'!L171/100)</f>
        <v>8.3242580779805397</v>
      </c>
      <c r="R310" s="85">
        <f>C$158*0.6*('Product half-life and C flows'!N171/100)</f>
        <v>52.188136680602348</v>
      </c>
      <c r="S310" s="85">
        <f>C$158*0.6*('Product half-life and C flows'!P171/100)</f>
        <v>26.068000339961195</v>
      </c>
      <c r="T310" s="85">
        <f t="shared" si="115"/>
        <v>24.848717221618454</v>
      </c>
      <c r="U310" s="3"/>
      <c r="V310" s="90">
        <f>N$238*(0.4*V$40)*('Product half-life and C flows'!B90/100)</f>
        <v>6.4891970208840029</v>
      </c>
      <c r="W310" s="90">
        <f t="shared" si="112"/>
        <v>184.03437503381699</v>
      </c>
      <c r="X310" s="89">
        <f t="shared" si="116"/>
        <v>-5.70044432186954</v>
      </c>
      <c r="Y310" s="89">
        <f t="shared" si="116"/>
        <v>27.362132744973792</v>
      </c>
      <c r="Z310" s="91">
        <f>N$238*(0.6*Z$41)*('Product half-life and C flows'!L90/100)</f>
        <v>28.644518711684732</v>
      </c>
      <c r="AA310" s="91">
        <f>N$238*0.6*('Product half-life and C flows'!N90/100)</f>
        <v>37.946005508316503</v>
      </c>
      <c r="AB310" s="91">
        <f>N$238*0.6*('Product half-life and C flows'!P90/100)</f>
        <v>18.954048705452792</v>
      </c>
      <c r="AC310" s="89">
        <f t="shared" si="117"/>
        <v>48.738798951984563</v>
      </c>
      <c r="AD310" s="18"/>
      <c r="AE310">
        <f t="shared" si="90"/>
        <v>152</v>
      </c>
      <c r="AF310" s="3">
        <f t="shared" si="105"/>
        <v>40.1799933972109</v>
      </c>
      <c r="AG310" s="113">
        <f t="shared" si="91"/>
        <v>255.04243966953047</v>
      </c>
      <c r="AH310" s="123">
        <f t="shared" si="111"/>
        <v>6.8856370291653866</v>
      </c>
      <c r="AI310" s="123">
        <f t="shared" si="111"/>
        <v>184.03437503381699</v>
      </c>
      <c r="AJ310" s="123">
        <f t="shared" si="111"/>
        <v>-11.468994928393819</v>
      </c>
      <c r="AK310" s="123">
        <f t="shared" si="111"/>
        <v>55.051175656290326</v>
      </c>
      <c r="AL310" s="123">
        <f t="shared" si="111"/>
        <v>36.96877678966527</v>
      </c>
      <c r="AM310" s="123">
        <f t="shared" si="110"/>
        <v>90.134142188918844</v>
      </c>
      <c r="AN310" s="123">
        <f t="shared" si="110"/>
        <v>45.022049045413986</v>
      </c>
      <c r="AO310" s="123">
        <f t="shared" si="110"/>
        <v>73.587516173603021</v>
      </c>
      <c r="AP310" s="3">
        <f t="shared" si="104"/>
        <v>399.74152378571165</v>
      </c>
    </row>
    <row r="311" spans="1:42" ht="14">
      <c r="A311">
        <f t="shared" si="113"/>
        <v>153</v>
      </c>
      <c r="B311" s="20">
        <f t="shared" si="113"/>
        <v>233</v>
      </c>
      <c r="C311" s="27">
        <f t="shared" si="103"/>
        <v>255.06392251550989</v>
      </c>
      <c r="D311" s="27"/>
      <c r="E311" s="27"/>
      <c r="F311" s="27"/>
      <c r="G311" s="27"/>
      <c r="H311" s="27"/>
      <c r="I311" s="125"/>
      <c r="J311" s="27"/>
      <c r="K311" s="27"/>
      <c r="L311" s="27"/>
      <c r="M311" s="83">
        <f>C$158*(0.4*D$14)*('Product half-life and C flows'!B172/100)</f>
        <v>0.38293580623825491</v>
      </c>
      <c r="N311" s="85"/>
      <c r="O311" s="85">
        <f t="shared" si="114"/>
        <v>-5.7685506065242782</v>
      </c>
      <c r="P311" s="85">
        <f t="shared" si="114"/>
        <v>27.689042911316537</v>
      </c>
      <c r="Q311" s="83">
        <f>C$158*(0.6*C$15)*('Product half-life and C flows'!L172/100)</f>
        <v>8.1970197366210513</v>
      </c>
      <c r="R311" s="85">
        <f>C$158*0.6*('Product half-life and C flows'!N172/100)</f>
        <v>52.273047067069577</v>
      </c>
      <c r="S311" s="85">
        <f>C$158*0.6*('Product half-life and C flows'!P172/100)</f>
        <v>26.110413120414357</v>
      </c>
      <c r="T311" s="85">
        <f t="shared" si="115"/>
        <v>24.848717221618454</v>
      </c>
      <c r="U311" s="3"/>
      <c r="V311" s="90">
        <f>N$238*(0.4*V$40)*('Product half-life and C flows'!B91/100)</f>
        <v>6.2681511480227385</v>
      </c>
      <c r="W311" s="90">
        <f t="shared" si="112"/>
        <v>184.83184907796112</v>
      </c>
      <c r="X311" s="89">
        <f t="shared" si="116"/>
        <v>-5.70044432186954</v>
      </c>
      <c r="Y311" s="89">
        <f t="shared" si="116"/>
        <v>27.362132744973792</v>
      </c>
      <c r="Z311" s="91">
        <f>N$238*(0.6*Z$41)*('Product half-life and C flows'!L91/100)</f>
        <v>28.20668016610232</v>
      </c>
      <c r="AA311" s="91">
        <f>N$238*0.6*('Product half-life and C flows'!N91/100)</f>
        <v>38.238189764401831</v>
      </c>
      <c r="AB311" s="91">
        <f>N$238*0.6*('Product half-life and C flows'!P91/100)</f>
        <v>19.099994887313596</v>
      </c>
      <c r="AC311" s="89">
        <f t="shared" si="117"/>
        <v>48.738798951984563</v>
      </c>
      <c r="AD311" s="18"/>
      <c r="AE311">
        <f t="shared" si="90"/>
        <v>153</v>
      </c>
      <c r="AF311" s="3">
        <f t="shared" si="105"/>
        <v>40.179994084996103</v>
      </c>
      <c r="AG311" s="113">
        <f t="shared" si="91"/>
        <v>255.06392251550989</v>
      </c>
      <c r="AH311" s="123">
        <f t="shared" si="111"/>
        <v>6.6510869542609932</v>
      </c>
      <c r="AI311" s="123">
        <f t="shared" si="111"/>
        <v>184.83184907796112</v>
      </c>
      <c r="AJ311" s="123">
        <f t="shared" si="111"/>
        <v>-11.468994928393819</v>
      </c>
      <c r="AK311" s="123">
        <f t="shared" si="111"/>
        <v>55.051175656290326</v>
      </c>
      <c r="AL311" s="123">
        <f t="shared" si="111"/>
        <v>36.403699902723375</v>
      </c>
      <c r="AM311" s="123">
        <f t="shared" si="110"/>
        <v>90.511236831471408</v>
      </c>
      <c r="AN311" s="123">
        <f t="shared" si="110"/>
        <v>45.210408007727949</v>
      </c>
      <c r="AO311" s="123">
        <f t="shared" si="110"/>
        <v>73.587516173603021</v>
      </c>
      <c r="AP311" s="3">
        <f t="shared" si="104"/>
        <v>400.53937454778037</v>
      </c>
    </row>
    <row r="312" spans="1:42" ht="14">
      <c r="A312">
        <f t="shared" si="113"/>
        <v>154</v>
      </c>
      <c r="B312" s="20">
        <f t="shared" si="113"/>
        <v>234</v>
      </c>
      <c r="C312" s="27">
        <f t="shared" si="103"/>
        <v>255.08477160082049</v>
      </c>
      <c r="D312" s="27"/>
      <c r="E312" s="27"/>
      <c r="F312" s="27"/>
      <c r="G312" s="27"/>
      <c r="H312" s="27"/>
      <c r="I312" s="125"/>
      <c r="J312" s="27"/>
      <c r="K312" s="27"/>
      <c r="L312" s="27"/>
      <c r="M312" s="83">
        <f>C$158*(0.4*D$14)*('Product half-life and C flows'!B173/100)</f>
        <v>0.36989160689165607</v>
      </c>
      <c r="N312" s="85"/>
      <c r="O312" s="85">
        <f t="shared" si="114"/>
        <v>-5.7685506065242782</v>
      </c>
      <c r="P312" s="85">
        <f t="shared" si="114"/>
        <v>27.689042911316537</v>
      </c>
      <c r="Q312" s="83">
        <f>C$158*(0.6*C$15)*('Product half-life and C flows'!L173/100)</f>
        <v>8.0717262647454557</v>
      </c>
      <c r="R312" s="85">
        <f>C$158*0.6*('Product half-life and C flows'!N173/100)</f>
        <v>52.356659577301222</v>
      </c>
      <c r="S312" s="85">
        <f>C$158*0.6*('Product half-life and C flows'!P173/100)</f>
        <v>26.152177611039555</v>
      </c>
      <c r="T312" s="85">
        <f t="shared" si="115"/>
        <v>24.848717221618454</v>
      </c>
      <c r="U312" s="3"/>
      <c r="V312" s="90">
        <f>N$238*(0.4*V$40)*('Product half-life and C flows'!B92/100)</f>
        <v>6.0546349090671399</v>
      </c>
      <c r="W312" s="90">
        <f t="shared" si="112"/>
        <v>185.59256471598081</v>
      </c>
      <c r="X312" s="89">
        <f t="shared" si="116"/>
        <v>-5.70044432186954</v>
      </c>
      <c r="Y312" s="89">
        <f t="shared" si="116"/>
        <v>27.362132744973792</v>
      </c>
      <c r="Z312" s="91">
        <f>N$238*(0.6*Z$41)*('Product half-life and C flows'!L92/100)</f>
        <v>27.775534090863967</v>
      </c>
      <c r="AA312" s="91">
        <f>N$238*0.6*('Product half-life and C flows'!N92/100)</f>
        <v>38.525907911944223</v>
      </c>
      <c r="AB312" s="91">
        <f>N$238*0.6*('Product half-life and C flows'!P92/100)</f>
        <v>19.243710245726383</v>
      </c>
      <c r="AC312" s="89">
        <f t="shared" si="117"/>
        <v>48.738798951984563</v>
      </c>
      <c r="AD312" s="18"/>
      <c r="AE312">
        <f t="shared" si="90"/>
        <v>154</v>
      </c>
      <c r="AF312" s="3">
        <f t="shared" si="105"/>
        <v>40.179994701137566</v>
      </c>
      <c r="AG312" s="113">
        <f t="shared" si="91"/>
        <v>255.08477160082049</v>
      </c>
      <c r="AH312" s="123">
        <f t="shared" si="111"/>
        <v>6.4245265159587959</v>
      </c>
      <c r="AI312" s="123">
        <f t="shared" si="111"/>
        <v>185.59256471598081</v>
      </c>
      <c r="AJ312" s="123">
        <f t="shared" si="111"/>
        <v>-11.468994928393819</v>
      </c>
      <c r="AK312" s="123">
        <f t="shared" si="111"/>
        <v>55.051175656290326</v>
      </c>
      <c r="AL312" s="123">
        <f t="shared" si="111"/>
        <v>35.847260355609421</v>
      </c>
      <c r="AM312" s="123">
        <f t="shared" si="110"/>
        <v>90.882567489245446</v>
      </c>
      <c r="AN312" s="123">
        <f t="shared" si="110"/>
        <v>45.395887856765938</v>
      </c>
      <c r="AO312" s="123">
        <f t="shared" si="110"/>
        <v>73.587516173603021</v>
      </c>
      <c r="AP312" s="3">
        <f t="shared" si="104"/>
        <v>401.30046114549816</v>
      </c>
    </row>
    <row r="313" spans="1:42" ht="14">
      <c r="A313">
        <f t="shared" si="113"/>
        <v>155</v>
      </c>
      <c r="B313" s="20">
        <f t="shared" si="113"/>
        <v>235</v>
      </c>
      <c r="C313" s="27">
        <f t="shared" si="103"/>
        <v>255.1050055887828</v>
      </c>
      <c r="D313" s="27"/>
      <c r="E313" s="27"/>
      <c r="F313" s="27"/>
      <c r="G313" s="27"/>
      <c r="H313" s="27"/>
      <c r="I313" s="125"/>
      <c r="J313" s="27"/>
      <c r="K313" s="27"/>
      <c r="L313" s="27"/>
      <c r="M313" s="83">
        <f>C$158*(0.4*D$14)*('Product half-life and C flows'!B174/100)</f>
        <v>0.35729174086103821</v>
      </c>
      <c r="N313" s="85"/>
      <c r="O313" s="85">
        <f t="shared" si="114"/>
        <v>-5.7685506065242782</v>
      </c>
      <c r="P313" s="85">
        <f t="shared" si="114"/>
        <v>27.689042911316537</v>
      </c>
      <c r="Q313" s="83">
        <f>C$158*(0.6*C$15)*('Product half-life and C flows'!L174/100)</f>
        <v>7.948347934543178</v>
      </c>
      <c r="R313" s="85">
        <f>C$158*0.6*('Product half-life and C flows'!N174/100)</f>
        <v>52.438994049656209</v>
      </c>
      <c r="S313" s="85">
        <f>C$158*0.6*('Product half-life and C flows'!P174/100)</f>
        <v>26.193303721106979</v>
      </c>
      <c r="T313" s="85">
        <f t="shared" si="115"/>
        <v>24.848717221618454</v>
      </c>
      <c r="U313" s="3"/>
      <c r="V313" s="90">
        <f>N$238*(0.4*V$40)*('Product half-life and C flows'!B93/100)</f>
        <v>5.8483918170445301</v>
      </c>
      <c r="W313" s="90">
        <f t="shared" si="112"/>
        <v>186.31811416627642</v>
      </c>
      <c r="X313" s="89">
        <f t="shared" si="116"/>
        <v>-5.70044432186954</v>
      </c>
      <c r="Y313" s="89">
        <f t="shared" si="116"/>
        <v>27.362132744973792</v>
      </c>
      <c r="Z313" s="91">
        <f>N$238*(0.6*Z$41)*('Product half-life and C flows'!L93/100)</f>
        <v>27.350978189906986</v>
      </c>
      <c r="AA313" s="91">
        <f>N$238*0.6*('Product half-life and C flows'!N93/100)</f>
        <v>38.809228216516182</v>
      </c>
      <c r="AB313" s="91">
        <f>N$238*0.6*('Product half-life and C flows'!P93/100)</f>
        <v>19.385228879378708</v>
      </c>
      <c r="AC313" s="89">
        <f t="shared" si="117"/>
        <v>48.738798951984563</v>
      </c>
      <c r="AD313" s="18"/>
      <c r="AE313">
        <f t="shared" si="90"/>
        <v>155</v>
      </c>
      <c r="AF313" s="3">
        <f t="shared" si="105"/>
        <v>40.179995253098141</v>
      </c>
      <c r="AG313" s="113">
        <f t="shared" si="91"/>
        <v>255.1050055887828</v>
      </c>
      <c r="AH313" s="123">
        <f t="shared" si="111"/>
        <v>6.2056835579055685</v>
      </c>
      <c r="AI313" s="123">
        <f t="shared" si="111"/>
        <v>186.31811416627642</v>
      </c>
      <c r="AJ313" s="123">
        <f t="shared" si="111"/>
        <v>-11.468994928393819</v>
      </c>
      <c r="AK313" s="123">
        <f t="shared" si="111"/>
        <v>55.051175656290326</v>
      </c>
      <c r="AL313" s="123">
        <f t="shared" si="111"/>
        <v>35.299326124450161</v>
      </c>
      <c r="AM313" s="123">
        <f t="shared" si="110"/>
        <v>91.248222266172391</v>
      </c>
      <c r="AN313" s="123">
        <f t="shared" si="110"/>
        <v>45.578532600485687</v>
      </c>
      <c r="AO313" s="123">
        <f t="shared" si="110"/>
        <v>73.587516173603021</v>
      </c>
      <c r="AP313" s="3">
        <f t="shared" si="104"/>
        <v>402.02637588528114</v>
      </c>
    </row>
    <row r="314" spans="1:42" ht="14">
      <c r="A314">
        <f t="shared" si="113"/>
        <v>156</v>
      </c>
      <c r="B314" s="20">
        <f t="shared" si="113"/>
        <v>236</v>
      </c>
      <c r="C314" s="27">
        <f t="shared" si="103"/>
        <v>255.12464259503975</v>
      </c>
      <c r="D314" s="27"/>
      <c r="E314" s="27"/>
      <c r="F314" s="27"/>
      <c r="G314" s="27"/>
      <c r="H314" s="27"/>
      <c r="I314" s="125"/>
      <c r="J314" s="27"/>
      <c r="K314" s="27"/>
      <c r="L314" s="27"/>
      <c r="M314" s="83">
        <f>C$158*(0.4*D$14)*('Product half-life and C flows'!B175/100)</f>
        <v>0.34512107252247864</v>
      </c>
      <c r="N314" s="85"/>
      <c r="O314" s="85">
        <f t="shared" si="114"/>
        <v>-5.7685506065242782</v>
      </c>
      <c r="P314" s="85">
        <f t="shared" si="114"/>
        <v>27.689042911316537</v>
      </c>
      <c r="Q314" s="83">
        <f>C$158*(0.6*C$15)*('Product half-life and C flows'!L175/100)</f>
        <v>7.8268554726005837</v>
      </c>
      <c r="R314" s="85">
        <f>C$158*0.6*('Product half-life and C flows'!N175/100)</f>
        <v>52.520070019259229</v>
      </c>
      <c r="S314" s="85">
        <f>C$158*0.6*('Product half-life and C flows'!P175/100)</f>
        <v>26.233801208421177</v>
      </c>
      <c r="T314" s="85">
        <f t="shared" si="115"/>
        <v>24.848717221618454</v>
      </c>
      <c r="U314" s="3"/>
      <c r="V314" s="90">
        <f>N$238*(0.4*V$40)*('Product half-life and C flows'!B94/100)</f>
        <v>5.6491741218701002</v>
      </c>
      <c r="W314" s="90">
        <f t="shared" si="112"/>
        <v>187.01003070596047</v>
      </c>
      <c r="X314" s="89">
        <f t="shared" si="116"/>
        <v>-5.70044432186954</v>
      </c>
      <c r="Y314" s="89">
        <f t="shared" si="116"/>
        <v>27.362132744973792</v>
      </c>
      <c r="Z314" s="91">
        <f>N$238*(0.6*Z$41)*('Product half-life and C flows'!L94/100)</f>
        <v>26.932911730789272</v>
      </c>
      <c r="AA314" s="91">
        <f>N$238*0.6*('Product half-life and C flows'!N94/100)</f>
        <v>39.088217900234064</v>
      </c>
      <c r="AB314" s="91">
        <f>N$238*0.6*('Product half-life and C flows'!P94/100)</f>
        <v>19.524584365751281</v>
      </c>
      <c r="AC314" s="89">
        <f t="shared" si="117"/>
        <v>48.738798951984563</v>
      </c>
      <c r="AD314" s="18"/>
      <c r="AE314">
        <f t="shared" si="90"/>
        <v>156</v>
      </c>
      <c r="AF314" s="3">
        <f t="shared" si="105"/>
        <v>40.179995747563254</v>
      </c>
      <c r="AG314" s="113">
        <f t="shared" si="91"/>
        <v>255.12464259503975</v>
      </c>
      <c r="AH314" s="123">
        <f t="shared" si="111"/>
        <v>5.9942951943925786</v>
      </c>
      <c r="AI314" s="123">
        <f t="shared" si="111"/>
        <v>187.01003070596047</v>
      </c>
      <c r="AJ314" s="123">
        <f t="shared" si="111"/>
        <v>-11.468994928393819</v>
      </c>
      <c r="AK314" s="123">
        <f t="shared" si="111"/>
        <v>55.051175656290326</v>
      </c>
      <c r="AL314" s="123">
        <f t="shared" si="111"/>
        <v>34.759767203389856</v>
      </c>
      <c r="AM314" s="123">
        <f t="shared" si="110"/>
        <v>91.608287919493293</v>
      </c>
      <c r="AN314" s="123">
        <f t="shared" si="110"/>
        <v>45.758385574172458</v>
      </c>
      <c r="AO314" s="123">
        <f t="shared" si="110"/>
        <v>73.587516173603021</v>
      </c>
      <c r="AP314" s="3">
        <f t="shared" si="104"/>
        <v>402.71865213091257</v>
      </c>
    </row>
    <row r="315" spans="1:42" ht="14">
      <c r="A315">
        <f t="shared" si="113"/>
        <v>157</v>
      </c>
      <c r="B315" s="20">
        <f t="shared" si="113"/>
        <v>237</v>
      </c>
      <c r="C315" s="27">
        <f t="shared" si="103"/>
        <v>255.14370020351623</v>
      </c>
      <c r="D315" s="27"/>
      <c r="E315" s="27"/>
      <c r="F315" s="27"/>
      <c r="G315" s="27"/>
      <c r="H315" s="27"/>
      <c r="I315" s="125"/>
      <c r="J315" s="27"/>
      <c r="K315" s="27"/>
      <c r="L315" s="27"/>
      <c r="M315" s="83">
        <f>C$158*(0.4*D$14)*('Product half-life and C flows'!B176/100)</f>
        <v>0.33336498182696855</v>
      </c>
      <c r="N315" s="85"/>
      <c r="O315" s="85">
        <f t="shared" si="114"/>
        <v>-5.7685506065242782</v>
      </c>
      <c r="P315" s="85">
        <f t="shared" si="114"/>
        <v>27.689042911316537</v>
      </c>
      <c r="Q315" s="83">
        <f>C$158*(0.6*C$15)*('Product half-life and C flows'!L176/100)</f>
        <v>7.7072200529553845</v>
      </c>
      <c r="R315" s="85">
        <f>C$158*0.6*('Product half-life and C flows'!N176/100)</f>
        <v>52.599906722635787</v>
      </c>
      <c r="S315" s="85">
        <f>C$158*0.6*('Product half-life and C flows'!P176/100)</f>
        <v>26.273679681636242</v>
      </c>
      <c r="T315" s="85">
        <f t="shared" si="115"/>
        <v>24.848717221618454</v>
      </c>
      <c r="U315" s="3"/>
      <c r="V315" s="90">
        <f>N$238*(0.4*V$40)*('Product half-life and C flows'!B95/100)</f>
        <v>5.456742512736442</v>
      </c>
      <c r="W315" s="90">
        <f t="shared" si="112"/>
        <v>187.66978981615645</v>
      </c>
      <c r="X315" s="89">
        <f t="shared" si="116"/>
        <v>-5.70044432186954</v>
      </c>
      <c r="Y315" s="89">
        <f t="shared" si="116"/>
        <v>27.362132744973792</v>
      </c>
      <c r="Z315" s="91">
        <f>N$238*(0.6*Z$41)*('Product half-life and C flows'!L95/100)</f>
        <v>26.521235520789002</v>
      </c>
      <c r="AA315" s="91">
        <f>N$238*0.6*('Product half-life and C flows'!N95/100)</f>
        <v>39.362943157707576</v>
      </c>
      <c r="AB315" s="91">
        <f>N$238*0.6*('Product half-life and C flows'!P95/100)</f>
        <v>19.661809769084702</v>
      </c>
      <c r="AC315" s="89">
        <f t="shared" si="117"/>
        <v>48.738798951984563</v>
      </c>
      <c r="AD315" s="18"/>
      <c r="AE315">
        <f t="shared" si="90"/>
        <v>157</v>
      </c>
      <c r="AF315" s="3">
        <f t="shared" si="105"/>
        <v>40.17999619052199</v>
      </c>
      <c r="AG315" s="113">
        <f t="shared" si="91"/>
        <v>255.14370020351623</v>
      </c>
      <c r="AH315" s="123">
        <f t="shared" si="111"/>
        <v>5.7901074945634106</v>
      </c>
      <c r="AI315" s="123">
        <f t="shared" si="111"/>
        <v>187.66978981615645</v>
      </c>
      <c r="AJ315" s="123">
        <f t="shared" si="111"/>
        <v>-11.468994928393819</v>
      </c>
      <c r="AK315" s="123">
        <f t="shared" si="111"/>
        <v>55.051175656290326</v>
      </c>
      <c r="AL315" s="123">
        <f t="shared" si="111"/>
        <v>34.228455573744384</v>
      </c>
      <c r="AM315" s="123">
        <f t="shared" si="110"/>
        <v>91.962849880343356</v>
      </c>
      <c r="AN315" s="123">
        <f t="shared" si="110"/>
        <v>45.935489450720944</v>
      </c>
      <c r="AO315" s="123">
        <f t="shared" si="110"/>
        <v>73.587516173603021</v>
      </c>
      <c r="AP315" s="3">
        <f t="shared" si="104"/>
        <v>403.37876544886166</v>
      </c>
    </row>
    <row r="316" spans="1:42" ht="14">
      <c r="A316">
        <f t="shared" si="113"/>
        <v>158</v>
      </c>
      <c r="B316" s="20">
        <f t="shared" si="113"/>
        <v>238</v>
      </c>
      <c r="C316" s="27">
        <f t="shared" si="103"/>
        <v>255.16219548191947</v>
      </c>
      <c r="D316" s="27"/>
      <c r="E316" s="27"/>
      <c r="F316" s="27"/>
      <c r="G316" s="27"/>
      <c r="H316" s="27"/>
      <c r="I316" s="125"/>
      <c r="J316" s="27"/>
      <c r="K316" s="27"/>
      <c r="L316" s="27"/>
      <c r="M316" s="83">
        <f>C$158*(0.4*D$14)*('Product half-life and C flows'!B177/100)</f>
        <v>0.32200934673803971</v>
      </c>
      <c r="N316" s="85"/>
      <c r="O316" s="85">
        <f t="shared" si="114"/>
        <v>-5.7685506065242782</v>
      </c>
      <c r="P316" s="85">
        <f t="shared" si="114"/>
        <v>27.689042911316537</v>
      </c>
      <c r="Q316" s="83">
        <f>C$158*(0.6*C$15)*('Product half-life and C flows'!L177/100)</f>
        <v>7.589413290257256</v>
      </c>
      <c r="R316" s="85">
        <f>C$158*0.6*('Product half-life and C flows'!N177/100)</f>
        <v>52.678523102276337</v>
      </c>
      <c r="S316" s="85">
        <f>C$158*0.6*('Product half-life and C flows'!P177/100)</f>
        <v>26.312948602535617</v>
      </c>
      <c r="T316" s="85">
        <f t="shared" si="115"/>
        <v>24.848717221618454</v>
      </c>
      <c r="U316" s="3"/>
      <c r="V316" s="90">
        <f>N$238*(0.4*V$40)*('Product half-life and C flows'!B96/100)</f>
        <v>5.2708658306407754</v>
      </c>
      <c r="W316" s="90">
        <f t="shared" si="112"/>
        <v>188.29881042884679</v>
      </c>
      <c r="X316" s="89">
        <f t="shared" si="116"/>
        <v>-5.70044432186954</v>
      </c>
      <c r="Y316" s="89">
        <f t="shared" si="116"/>
        <v>27.362132744973792</v>
      </c>
      <c r="Z316" s="91">
        <f>N$238*(0.6*Z$41)*('Product half-life and C flows'!L96/100)</f>
        <v>26.115851883369608</v>
      </c>
      <c r="AA316" s="91">
        <f>N$238*0.6*('Product half-life and C flows'!N96/100)</f>
        <v>39.633469171745453</v>
      </c>
      <c r="AB316" s="91">
        <f>N$238*0.6*('Product half-life and C flows'!P96/100)</f>
        <v>19.796937648224503</v>
      </c>
      <c r="AC316" s="89">
        <f t="shared" si="117"/>
        <v>48.738798951984563</v>
      </c>
      <c r="AD316" s="18"/>
      <c r="AE316">
        <f t="shared" si="90"/>
        <v>158</v>
      </c>
      <c r="AF316" s="3">
        <f t="shared" si="105"/>
        <v>40.179996587339545</v>
      </c>
      <c r="AG316" s="113">
        <f t="shared" si="91"/>
        <v>255.16219548191947</v>
      </c>
      <c r="AH316" s="123">
        <f t="shared" si="111"/>
        <v>5.592875177378815</v>
      </c>
      <c r="AI316" s="123">
        <f t="shared" si="111"/>
        <v>188.29881042884679</v>
      </c>
      <c r="AJ316" s="123">
        <f t="shared" si="111"/>
        <v>-11.468994928393819</v>
      </c>
      <c r="AK316" s="123">
        <f t="shared" si="111"/>
        <v>55.051175656290326</v>
      </c>
      <c r="AL316" s="123">
        <f t="shared" si="111"/>
        <v>33.705265173626863</v>
      </c>
      <c r="AM316" s="123">
        <f t="shared" si="110"/>
        <v>92.31199227402179</v>
      </c>
      <c r="AN316" s="123">
        <f t="shared" si="110"/>
        <v>46.10988625076012</v>
      </c>
      <c r="AO316" s="123">
        <f t="shared" si="110"/>
        <v>73.587516173603021</v>
      </c>
      <c r="AP316" s="3">
        <f t="shared" si="104"/>
        <v>404.00813485515209</v>
      </c>
    </row>
    <row r="317" spans="1:42" ht="14">
      <c r="A317">
        <f t="shared" si="113"/>
        <v>159</v>
      </c>
      <c r="B317" s="20">
        <f t="shared" si="113"/>
        <v>239</v>
      </c>
      <c r="C317" s="27">
        <f t="shared" si="103"/>
        <v>255.18014499679387</v>
      </c>
      <c r="D317" s="27"/>
      <c r="E317" s="27"/>
      <c r="F317" s="27"/>
      <c r="G317" s="27"/>
      <c r="H317" s="27"/>
      <c r="I317" s="125"/>
      <c r="J317" s="27"/>
      <c r="K317" s="27"/>
      <c r="L317" s="27"/>
      <c r="M317" s="83">
        <f>C$158*(0.4*D$14)*('Product half-life and C flows'!B178/100)</f>
        <v>0.31104052626762957</v>
      </c>
      <c r="N317" s="85"/>
      <c r="O317" s="85">
        <f t="shared" si="114"/>
        <v>-5.7685506065242782</v>
      </c>
      <c r="P317" s="85">
        <f t="shared" si="114"/>
        <v>27.689042911316537</v>
      </c>
      <c r="Q317" s="83">
        <f>C$158*(0.6*C$15)*('Product half-life and C flows'!L178/100)</f>
        <v>7.4734072330329617</v>
      </c>
      <c r="R317" s="85">
        <f>C$158*0.6*('Product half-life and C flows'!N178/100)</f>
        <v>52.755937811130686</v>
      </c>
      <c r="S317" s="85">
        <f>C$158*0.6*('Product half-life and C flows'!P178/100)</f>
        <v>26.351617288277051</v>
      </c>
      <c r="T317" s="85">
        <f t="shared" si="115"/>
        <v>24.848717221618454</v>
      </c>
      <c r="U317" s="3"/>
      <c r="V317" s="90">
        <f>N$238*(0.4*V$40)*('Product half-life and C flows'!B97/100)</f>
        <v>5.0913207907045583</v>
      </c>
      <c r="W317" s="90">
        <f t="shared" si="112"/>
        <v>188.8984562563364</v>
      </c>
      <c r="X317" s="89">
        <f t="shared" si="116"/>
        <v>-5.70044432186954</v>
      </c>
      <c r="Y317" s="89">
        <f t="shared" si="116"/>
        <v>27.362132744973792</v>
      </c>
      <c r="Z317" s="91">
        <f>N$238*(0.6*Z$41)*('Product half-life and C flows'!L97/100)</f>
        <v>25.716664635004502</v>
      </c>
      <c r="AA317" s="91">
        <f>N$238*0.6*('Product half-life and C flows'!N97/100)</f>
        <v>39.899860128821096</v>
      </c>
      <c r="AB317" s="91">
        <f>N$238*0.6*('Product half-life and C flows'!P97/100)</f>
        <v>19.930000064346206</v>
      </c>
      <c r="AC317" s="89">
        <f t="shared" si="117"/>
        <v>48.738798951984563</v>
      </c>
      <c r="AD317" s="18"/>
      <c r="AE317">
        <f t="shared" si="90"/>
        <v>159</v>
      </c>
      <c r="AF317" s="3">
        <f t="shared" si="105"/>
        <v>40.179996942822264</v>
      </c>
      <c r="AG317" s="113">
        <f t="shared" si="91"/>
        <v>255.18014499679387</v>
      </c>
      <c r="AH317" s="123">
        <f t="shared" si="111"/>
        <v>5.402361316972188</v>
      </c>
      <c r="AI317" s="123">
        <f t="shared" si="111"/>
        <v>188.8984562563364</v>
      </c>
      <c r="AJ317" s="123">
        <f t="shared" si="111"/>
        <v>-11.468994928393819</v>
      </c>
      <c r="AK317" s="123">
        <f t="shared" si="111"/>
        <v>55.051175656290326</v>
      </c>
      <c r="AL317" s="123">
        <f t="shared" si="111"/>
        <v>33.190071868037464</v>
      </c>
      <c r="AM317" s="123">
        <f t="shared" si="110"/>
        <v>92.655797939951782</v>
      </c>
      <c r="AN317" s="123">
        <f t="shared" si="110"/>
        <v>46.281617352623257</v>
      </c>
      <c r="AO317" s="123">
        <f t="shared" si="110"/>
        <v>73.587516173603021</v>
      </c>
      <c r="AP317" s="3">
        <f t="shared" si="104"/>
        <v>404.60812414484542</v>
      </c>
    </row>
    <row r="318" spans="1:42" ht="14">
      <c r="A318">
        <f t="shared" si="113"/>
        <v>160</v>
      </c>
      <c r="B318" s="20">
        <f t="shared" si="113"/>
        <v>240</v>
      </c>
      <c r="C318" s="27">
        <f t="shared" si="103"/>
        <v>255.19756482814267</v>
      </c>
      <c r="D318" s="27"/>
      <c r="E318" s="27"/>
      <c r="F318" s="27"/>
      <c r="G318" s="27"/>
      <c r="H318" s="27"/>
      <c r="I318" s="125"/>
      <c r="J318" s="27"/>
      <c r="K318" s="27"/>
      <c r="L318" s="27"/>
      <c r="M318" s="83">
        <f>C$158*(0.4*D$14)*('Product half-life and C flows'!B179/100)</f>
        <v>0.30044534408980622</v>
      </c>
      <c r="N318" s="85"/>
      <c r="O318" s="85">
        <f t="shared" si="114"/>
        <v>-5.7685506065242782</v>
      </c>
      <c r="P318" s="85">
        <f t="shared" si="114"/>
        <v>27.689042911316537</v>
      </c>
      <c r="Q318" s="83">
        <f>C$158*(0.6*C$15)*('Product half-life and C flows'!L179/100)</f>
        <v>7.359174357054445</v>
      </c>
      <c r="R318" s="85">
        <f>C$158*0.6*('Product half-life and C flows'!N179/100)</f>
        <v>52.83216921703368</v>
      </c>
      <c r="S318" s="85">
        <f>C$158*0.6*('Product half-life and C flows'!P179/100)</f>
        <v>26.389694913603222</v>
      </c>
      <c r="T318" s="85">
        <f t="shared" si="115"/>
        <v>24.848717221618454</v>
      </c>
      <c r="U318" s="3"/>
      <c r="V318" s="90">
        <f>N$238*(0.4*V$40)*('Product half-life and C flows'!B98/100)</f>
        <v>4.9178917139519021</v>
      </c>
      <c r="W318" s="90">
        <f t="shared" si="112"/>
        <v>189.47003718651004</v>
      </c>
      <c r="X318" s="89">
        <f t="shared" si="116"/>
        <v>-5.70044432186954</v>
      </c>
      <c r="Y318" s="89">
        <f t="shared" si="116"/>
        <v>27.362132744973792</v>
      </c>
      <c r="Z318" s="91">
        <f>N$238*(0.6*Z$41)*('Product half-life and C flows'!L98/100)</f>
        <v>25.323579062356085</v>
      </c>
      <c r="AA318" s="91">
        <f>N$238*0.6*('Product half-life and C flows'!N98/100)</f>
        <v>40.162179234301803</v>
      </c>
      <c r="AB318" s="91">
        <f>N$238*0.6*('Product half-life and C flows'!P98/100)</f>
        <v>20.061028588562344</v>
      </c>
      <c r="AC318" s="89">
        <f t="shared" si="117"/>
        <v>48.738798951984563</v>
      </c>
      <c r="AD318" s="18"/>
      <c r="AE318">
        <f t="shared" si="90"/>
        <v>160</v>
      </c>
      <c r="AF318" s="3">
        <f t="shared" si="105"/>
        <v>40.179997261275815</v>
      </c>
      <c r="AG318" s="113">
        <f t="shared" si="91"/>
        <v>255.19756482814267</v>
      </c>
      <c r="AH318" s="123">
        <f t="shared" si="111"/>
        <v>5.2183370580417083</v>
      </c>
      <c r="AI318" s="123">
        <f t="shared" si="111"/>
        <v>189.47003718651004</v>
      </c>
      <c r="AJ318" s="123">
        <f t="shared" si="111"/>
        <v>-11.468994928393819</v>
      </c>
      <c r="AK318" s="123">
        <f t="shared" si="111"/>
        <v>55.051175656290326</v>
      </c>
      <c r="AL318" s="123">
        <f t="shared" si="111"/>
        <v>32.682753419410531</v>
      </c>
      <c r="AM318" s="123">
        <f t="shared" si="110"/>
        <v>92.994348451335483</v>
      </c>
      <c r="AN318" s="123">
        <f t="shared" si="110"/>
        <v>46.450723502165566</v>
      </c>
      <c r="AO318" s="123">
        <f t="shared" si="110"/>
        <v>73.587516173603021</v>
      </c>
      <c r="AP318" s="3">
        <f t="shared" si="104"/>
        <v>405.18004328731814</v>
      </c>
    </row>
    <row r="319" spans="1:42">
      <c r="M319" s="18"/>
      <c r="N319" s="18"/>
      <c r="O319" s="18"/>
      <c r="P319" s="18"/>
      <c r="Q319" s="18"/>
      <c r="R319" s="18"/>
      <c r="S319" s="18"/>
      <c r="T319" s="18"/>
    </row>
    <row r="320" spans="1:42">
      <c r="A320" t="s">
        <v>139</v>
      </c>
      <c r="M320" s="3">
        <f>AVERAGE(M158:M238)</f>
        <v>26.193008071085359</v>
      </c>
      <c r="N320" s="3">
        <f t="shared" ref="N320:T320" si="118">AVERAGE(N158:N238)</f>
        <v>111.32420479753313</v>
      </c>
      <c r="O320" s="3">
        <f t="shared" si="118"/>
        <v>-5.7685506065242826</v>
      </c>
      <c r="P320" s="3">
        <f t="shared" si="118"/>
        <v>27.689042911316555</v>
      </c>
      <c r="Q320" s="3">
        <f t="shared" si="118"/>
        <v>49.81769822667431</v>
      </c>
      <c r="R320" s="3">
        <f t="shared" si="118"/>
        <v>24.498180954707379</v>
      </c>
      <c r="S320" s="3">
        <f t="shared" si="118"/>
        <v>12.236853623729955</v>
      </c>
      <c r="T320" s="3">
        <f t="shared" si="118"/>
        <v>49.321107685782515</v>
      </c>
      <c r="AM320" s="115"/>
    </row>
    <row r="321" spans="1:35">
      <c r="A321" t="s">
        <v>140</v>
      </c>
      <c r="M321" s="3">
        <f>M320+O320+P320+Q320+R320+S320+T320</f>
        <v>183.9873408667718</v>
      </c>
    </row>
    <row r="322" spans="1:35">
      <c r="A322" t="s">
        <v>141</v>
      </c>
      <c r="M322" s="3">
        <f>AVERAGE(M239:M318)</f>
        <v>1.5974372231804088</v>
      </c>
      <c r="Q322" s="3">
        <f t="shared" ref="Q322:T322" si="119">AVERAGE(Q239:Q318)</f>
        <v>14.39462311870326</v>
      </c>
      <c r="R322" s="3">
        <f t="shared" si="119"/>
        <v>48.137179743426707</v>
      </c>
      <c r="S322" s="3">
        <f t="shared" si="119"/>
        <v>24.044545326386949</v>
      </c>
      <c r="T322" s="3">
        <f t="shared" si="119"/>
        <v>24.848717221618468</v>
      </c>
    </row>
    <row r="323" spans="1:35">
      <c r="A323" t="s">
        <v>178</v>
      </c>
      <c r="AG323">
        <f>(SUM(AG78:AG318))/240</f>
        <v>187.42728796671614</v>
      </c>
      <c r="AI323">
        <f>(SUM(AG78:AG157)+(SUM(AI158:AI318)))/240</f>
        <v>99.493070925831574</v>
      </c>
    </row>
  </sheetData>
  <mergeCells count="4">
    <mergeCell ref="G2:J2"/>
    <mergeCell ref="H3:J3"/>
    <mergeCell ref="H7:J7"/>
    <mergeCell ref="A17:B17"/>
  </mergeCells>
  <hyperlinks>
    <hyperlink ref="C4" r:id="rId1" display="COLE: Carbon On Line Estimator Version 2.0.&quot;   Retrieved February 26, 2014, from http://www.ncasi2.org/COLE/"/>
  </hyperlinks>
  <pageMargins left="0.75" right="0.75" top="1" bottom="1" header="0.5" footer="0.5"/>
  <pageSetup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23"/>
  <sheetViews>
    <sheetView workbookViewId="0">
      <pane xSplit="32260" ySplit="8820" topLeftCell="AG66"/>
      <selection activeCell="A2" sqref="A2"/>
      <selection pane="topRight" activeCell="AF56" sqref="AF1:AF1048576"/>
      <selection pane="bottomLeft" activeCell="O79" sqref="O79"/>
      <selection pane="bottomRight" activeCell="AR161" sqref="AR161"/>
    </sheetView>
  </sheetViews>
  <sheetFormatPr baseColWidth="10" defaultColWidth="11.5" defaultRowHeight="12" x14ac:dyDescent="0"/>
  <cols>
    <col min="1" max="1" width="27.5" customWidth="1"/>
    <col min="2" max="2" width="9" style="20" customWidth="1"/>
    <col min="3" max="3" width="8.1640625" customWidth="1"/>
    <col min="4" max="4" width="12" customWidth="1"/>
    <col min="17" max="17" width="12.5" customWidth="1"/>
    <col min="21" max="21" width="4" customWidth="1"/>
    <col min="30" max="30" width="2.33203125" customWidth="1"/>
  </cols>
  <sheetData>
    <row r="1" spans="1:17">
      <c r="A1" t="s">
        <v>242</v>
      </c>
    </row>
    <row r="2" spans="1:17">
      <c r="A2" s="66" t="s">
        <v>22</v>
      </c>
      <c r="B2" s="66"/>
      <c r="C2" s="66"/>
      <c r="D2" s="66"/>
      <c r="E2" s="66"/>
      <c r="G2" s="185" t="s">
        <v>70</v>
      </c>
      <c r="H2" s="186"/>
      <c r="I2" s="186"/>
      <c r="J2" s="187"/>
    </row>
    <row r="3" spans="1:17" ht="14">
      <c r="A3" s="66" t="s">
        <v>99</v>
      </c>
      <c r="B3" s="67"/>
      <c r="C3" s="66"/>
      <c r="D3" s="66"/>
      <c r="E3" s="66"/>
      <c r="G3" s="62" t="s">
        <v>66</v>
      </c>
      <c r="H3" s="182" t="s">
        <v>98</v>
      </c>
      <c r="I3" s="183"/>
      <c r="J3" s="184"/>
      <c r="Q3" s="4"/>
    </row>
    <row r="4" spans="1:17" ht="14">
      <c r="A4" t="s">
        <v>105</v>
      </c>
      <c r="C4" s="16" t="s">
        <v>104</v>
      </c>
      <c r="E4" s="66"/>
      <c r="G4" s="68" t="s">
        <v>67</v>
      </c>
      <c r="H4" s="127" t="s">
        <v>97</v>
      </c>
      <c r="I4" s="128"/>
      <c r="J4" s="129"/>
      <c r="Q4" s="4"/>
    </row>
    <row r="5" spans="1:17" ht="37">
      <c r="A5" s="20"/>
      <c r="B5" s="1" t="s">
        <v>39</v>
      </c>
      <c r="C5" s="1" t="s">
        <v>34</v>
      </c>
      <c r="D5" s="1" t="s">
        <v>239</v>
      </c>
      <c r="G5" s="69" t="s">
        <v>68</v>
      </c>
      <c r="H5" s="127" t="s">
        <v>96</v>
      </c>
      <c r="I5" s="128"/>
      <c r="J5" s="129"/>
      <c r="Q5" s="4"/>
    </row>
    <row r="6" spans="1:17" ht="14">
      <c r="A6" s="117" t="s">
        <v>136</v>
      </c>
      <c r="B6" s="1">
        <v>163.1</v>
      </c>
      <c r="C6" s="1">
        <v>144.30000000000001</v>
      </c>
      <c r="G6" s="70" t="s">
        <v>69</v>
      </c>
      <c r="H6" s="127" t="s">
        <v>95</v>
      </c>
      <c r="I6" s="128"/>
      <c r="J6" s="129"/>
      <c r="Q6" s="4"/>
    </row>
    <row r="7" spans="1:17" ht="14">
      <c r="A7" s="116" t="s">
        <v>138</v>
      </c>
      <c r="B7" s="1"/>
      <c r="C7" s="1"/>
      <c r="G7" s="71" t="s">
        <v>101</v>
      </c>
      <c r="H7" s="182" t="s">
        <v>94</v>
      </c>
      <c r="I7" s="183"/>
      <c r="J7" s="184"/>
      <c r="Q7" s="4"/>
    </row>
    <row r="8" spans="1:17" ht="14">
      <c r="A8" s="116" t="s">
        <v>6</v>
      </c>
      <c r="B8" s="28">
        <v>255.77</v>
      </c>
      <c r="C8" s="28">
        <v>200.85</v>
      </c>
      <c r="D8" s="180">
        <v>40.18</v>
      </c>
      <c r="Q8" s="4"/>
    </row>
    <row r="9" spans="1:17" ht="14">
      <c r="A9" s="116" t="s">
        <v>7</v>
      </c>
      <c r="B9" s="28">
        <v>0.03</v>
      </c>
      <c r="C9" s="28">
        <v>0.05</v>
      </c>
      <c r="D9" s="180">
        <v>0.11</v>
      </c>
      <c r="Q9" s="4"/>
    </row>
    <row r="10" spans="1:17" ht="14">
      <c r="A10" s="116" t="s">
        <v>8</v>
      </c>
      <c r="B10" s="28">
        <v>155</v>
      </c>
      <c r="C10" s="28">
        <v>119.78</v>
      </c>
      <c r="D10" s="180">
        <v>31.41</v>
      </c>
      <c r="Q10" s="4"/>
    </row>
    <row r="11" spans="1:17" s="41" customFormat="1" ht="14">
      <c r="A11" s="65" t="s">
        <v>130</v>
      </c>
      <c r="B11" s="28">
        <v>187</v>
      </c>
      <c r="C11" s="28">
        <v>112</v>
      </c>
      <c r="D11" s="181">
        <v>21</v>
      </c>
      <c r="Q11" s="60"/>
    </row>
    <row r="12" spans="1:17" s="41" customFormat="1">
      <c r="A12" s="39" t="s">
        <v>228</v>
      </c>
      <c r="B12" s="75" t="s">
        <v>106</v>
      </c>
      <c r="C12" s="41" t="s">
        <v>107</v>
      </c>
      <c r="D12" s="37" t="s">
        <v>92</v>
      </c>
      <c r="E12" s="75" t="s">
        <v>132</v>
      </c>
      <c r="Q12" s="60"/>
    </row>
    <row r="13" spans="1:17" s="41" customFormat="1" ht="14">
      <c r="A13" s="25" t="s">
        <v>158</v>
      </c>
      <c r="B13" s="75">
        <v>0.72</v>
      </c>
      <c r="C13" s="77">
        <v>0.28000000000000003</v>
      </c>
      <c r="D13" s="37"/>
      <c r="E13" s="164" t="s">
        <v>159</v>
      </c>
      <c r="F13" s="165"/>
      <c r="G13" s="165"/>
      <c r="H13" s="165"/>
      <c r="I13" s="165"/>
      <c r="J13" s="165"/>
      <c r="K13" s="165"/>
      <c r="Q13" s="60"/>
    </row>
    <row r="14" spans="1:17" s="41" customFormat="1" ht="14">
      <c r="A14" s="37" t="s">
        <v>90</v>
      </c>
      <c r="B14" s="51">
        <v>0.25</v>
      </c>
      <c r="C14" s="77">
        <v>0</v>
      </c>
      <c r="D14" s="51">
        <v>0.75</v>
      </c>
      <c r="E14" s="166" t="s">
        <v>108</v>
      </c>
      <c r="F14" s="165"/>
      <c r="G14" s="165"/>
      <c r="H14" s="165"/>
      <c r="I14" s="165"/>
      <c r="J14" s="165"/>
      <c r="K14" s="165"/>
      <c r="Q14" s="60"/>
    </row>
    <row r="15" spans="1:17" s="41" customFormat="1" ht="14">
      <c r="A15" s="37" t="s">
        <v>91</v>
      </c>
      <c r="B15" s="51">
        <v>0.24</v>
      </c>
      <c r="C15" s="62">
        <v>0.75</v>
      </c>
      <c r="D15" s="41">
        <v>0.01</v>
      </c>
      <c r="E15" s="166" t="s">
        <v>229</v>
      </c>
      <c r="F15" s="165"/>
      <c r="G15" s="165"/>
      <c r="H15" s="165"/>
      <c r="I15" s="165"/>
      <c r="J15" s="165"/>
      <c r="K15" s="165"/>
      <c r="Q15" s="60"/>
    </row>
    <row r="16" spans="1:17" s="41" customFormat="1" ht="14">
      <c r="A16" s="119" t="s">
        <v>152</v>
      </c>
      <c r="B16" s="61"/>
      <c r="C16" s="31">
        <v>0.56999999999999995</v>
      </c>
      <c r="D16" s="31">
        <v>0.43</v>
      </c>
      <c r="E16" s="167" t="s">
        <v>154</v>
      </c>
      <c r="F16" s="165"/>
      <c r="G16" s="165"/>
      <c r="H16" s="165"/>
      <c r="I16" s="165"/>
      <c r="J16" s="165"/>
      <c r="K16" s="165"/>
      <c r="Q16" s="60"/>
    </row>
    <row r="17" spans="1:19" ht="14">
      <c r="A17" s="193" t="s">
        <v>88</v>
      </c>
      <c r="B17" s="195"/>
      <c r="C17" s="31"/>
      <c r="D17" s="31"/>
      <c r="E17" s="29"/>
      <c r="F17" s="29"/>
      <c r="G17" s="29"/>
      <c r="Q17" s="4"/>
    </row>
    <row r="18" spans="1:19" ht="25">
      <c r="A18" s="58" t="s">
        <v>111</v>
      </c>
      <c r="B18" s="58" t="s">
        <v>71</v>
      </c>
      <c r="C18" s="103" t="s">
        <v>65</v>
      </c>
      <c r="D18" s="31"/>
      <c r="Q18" s="4"/>
    </row>
    <row r="19" spans="1:19" ht="14">
      <c r="A19" s="170" t="s">
        <v>236</v>
      </c>
      <c r="B19" s="178">
        <f>SUM(C78:C198)</f>
        <v>14950.565239393674</v>
      </c>
      <c r="C19" s="173">
        <f>B19/120</f>
        <v>124.58804366161395</v>
      </c>
      <c r="D19" s="31"/>
      <c r="Q19" s="4"/>
    </row>
    <row r="20" spans="1:19" ht="14">
      <c r="A20" s="25" t="s">
        <v>56</v>
      </c>
      <c r="B20" s="76">
        <f>SUM(C78:C238)</f>
        <v>24708.65733425452</v>
      </c>
      <c r="C20" s="57">
        <f>B20/160</f>
        <v>154.42910833909076</v>
      </c>
      <c r="D20" s="31"/>
      <c r="Q20" s="4"/>
    </row>
    <row r="21" spans="1:19" ht="14">
      <c r="A21" s="25" t="s">
        <v>57</v>
      </c>
      <c r="B21" s="76">
        <f>SUM(C78:C318)</f>
        <v>44982.549112011875</v>
      </c>
      <c r="C21" s="57">
        <f>B21/240</f>
        <v>187.42728796671614</v>
      </c>
      <c r="D21" s="31"/>
      <c r="Q21" s="4"/>
    </row>
    <row r="22" spans="1:19">
      <c r="B22"/>
      <c r="Q22" s="4"/>
    </row>
    <row r="23" spans="1:19" s="1" customFormat="1" ht="24">
      <c r="A23" s="103" t="s">
        <v>118</v>
      </c>
      <c r="B23" s="103" t="s">
        <v>71</v>
      </c>
      <c r="C23" s="103" t="s">
        <v>65</v>
      </c>
      <c r="D23" s="103" t="s">
        <v>89</v>
      </c>
      <c r="E23" s="1" t="s">
        <v>237</v>
      </c>
      <c r="Q23" s="104"/>
    </row>
    <row r="24" spans="1:19" s="1" customFormat="1" ht="24">
      <c r="A24" s="171" t="s">
        <v>235</v>
      </c>
      <c r="B24" s="176">
        <f>SUM(C78:C158)+(SUM(AH78:AO198))</f>
        <v>19115.317815469076</v>
      </c>
      <c r="C24" s="173">
        <f>B24/120</f>
        <v>159.29431512890898</v>
      </c>
      <c r="D24" s="174">
        <f>C24/C19</f>
        <v>1.2785682353401313</v>
      </c>
      <c r="E24" s="179">
        <f>(D24-D25)/D$25</f>
        <v>-7.179814164994601E-2</v>
      </c>
      <c r="Q24" s="104"/>
    </row>
    <row r="25" spans="1:19" ht="14">
      <c r="A25" s="25" t="s">
        <v>109</v>
      </c>
      <c r="B25" s="76">
        <f>SUM(C78:C158)+SUM(AH78:AO238)</f>
        <v>34035.381551205181</v>
      </c>
      <c r="C25" s="57">
        <f>B25/160</f>
        <v>212.72113469503239</v>
      </c>
      <c r="D25" s="70">
        <f>B25/B20</f>
        <v>1.3774678684794694</v>
      </c>
      <c r="E25" s="23"/>
      <c r="Q25" s="4"/>
    </row>
    <row r="26" spans="1:19" ht="14">
      <c r="A26" s="25" t="s">
        <v>110</v>
      </c>
      <c r="B26" s="76">
        <f>SUM(AG78:AG158)+(SUM(AH78:AO318))</f>
        <v>70727.883280475624</v>
      </c>
      <c r="C26" s="57">
        <f>B26/240</f>
        <v>294.69951366864842</v>
      </c>
      <c r="D26" s="70">
        <f>B26/B21</f>
        <v>1.5723404892940775</v>
      </c>
      <c r="E26" s="23">
        <f>(D26-D25)/D$25</f>
        <v>0.14147162723274267</v>
      </c>
      <c r="F26" s="29"/>
      <c r="G26" s="29"/>
      <c r="H26" s="32"/>
      <c r="Q26" s="4"/>
    </row>
    <row r="27" spans="1:19" s="41" customFormat="1" ht="14">
      <c r="A27" s="29"/>
      <c r="B27" s="32"/>
      <c r="C27" s="32"/>
      <c r="D27" s="59"/>
      <c r="F27" s="29"/>
      <c r="G27" s="29"/>
      <c r="H27" s="32"/>
      <c r="Q27" s="60"/>
    </row>
    <row r="28" spans="1:19" s="41" customFormat="1" ht="14">
      <c r="A28" s="64" t="s">
        <v>218</v>
      </c>
      <c r="B28" s="32"/>
      <c r="C28" s="63"/>
      <c r="G28" s="29"/>
      <c r="Q28" s="60"/>
    </row>
    <row r="29" spans="1:19" ht="48">
      <c r="A29" s="40" t="s">
        <v>87</v>
      </c>
      <c r="B29" s="40" t="s">
        <v>216</v>
      </c>
      <c r="C29" s="40" t="s">
        <v>214</v>
      </c>
      <c r="D29" s="40" t="s">
        <v>176</v>
      </c>
      <c r="E29" s="40" t="s">
        <v>125</v>
      </c>
      <c r="F29" s="40" t="s">
        <v>113</v>
      </c>
      <c r="G29" s="103" t="s">
        <v>114</v>
      </c>
      <c r="I29" s="29"/>
      <c r="S29" s="4"/>
    </row>
    <row r="30" spans="1:19" ht="25">
      <c r="A30" s="106" t="s">
        <v>234</v>
      </c>
      <c r="B30" s="76">
        <f>((SUM(AH78:AH198))+(SUM(AG78:AG158))+(SUM(AI78:AI198)))/120</f>
        <v>85.743609123939038</v>
      </c>
      <c r="C30" s="76">
        <f>((SUM(AL78:AL198)))/120</f>
        <v>24.937339442074848</v>
      </c>
      <c r="D30" s="76">
        <f>((SUM(AJ78:AJ198))+(SUM(AK78:AK198))+(SUM(AN78:AN198)))/120</f>
        <v>22.901517548455175</v>
      </c>
      <c r="E30" s="76">
        <f>(SUM(AM78:AM198))/120</f>
        <v>6.0396400042966674</v>
      </c>
      <c r="F30" s="76">
        <f>(SUM(AO78:AO198))/120</f>
        <v>19.672209010143114</v>
      </c>
      <c r="G30" s="102">
        <f>SUM(B30:F30)</f>
        <v>159.29431512890886</v>
      </c>
      <c r="I30" s="29"/>
      <c r="S30" s="4"/>
    </row>
    <row r="31" spans="1:19" ht="14">
      <c r="A31" s="75" t="s">
        <v>103</v>
      </c>
      <c r="B31" s="76">
        <f>((SUM(AH78:AH238))+(SUM(AG78:AG158))+(SUM(AI78:AI238)))/160</f>
        <v>108.62313860014119</v>
      </c>
      <c r="C31" s="76">
        <f>((SUM(AL78:AL238)))/160</f>
        <v>27.753121409505461</v>
      </c>
      <c r="D31" s="76">
        <f>((SUM(AJ78:AJ238))+(SUM(AK78:AK238)+(SUM(AN78:AN238))))/160</f>
        <v>34.306176135642175</v>
      </c>
      <c r="E31" s="76">
        <f>(SUM(AM78:AM238))/160</f>
        <v>13.909512814826495</v>
      </c>
      <c r="F31" s="76">
        <f>(SUM(AO78:AO238))/160</f>
        <v>28.129185734917439</v>
      </c>
      <c r="G31" s="102">
        <f>SUM(B31:F31)</f>
        <v>212.72113469503273</v>
      </c>
      <c r="I31" s="29"/>
      <c r="J31" s="32"/>
      <c r="S31" s="4"/>
    </row>
    <row r="32" spans="1:19" ht="14">
      <c r="A32" s="75" t="s">
        <v>102</v>
      </c>
      <c r="B32" s="76">
        <f>((SUM(AH78:AH318))+(SUM(AG78:AG158))+(SUM(AI78:AI318)))/240</f>
        <v>116.13195782881549</v>
      </c>
      <c r="C32" s="76">
        <f>((SUM(AL78:AL318)))/240</f>
        <v>39.811351750416875</v>
      </c>
      <c r="D32" s="101">
        <f>(SUM(AJ78:AJ318)+(SUM(AK78:AK318))+(SUM(AN78:AN318)))/240</f>
        <v>62.153406641683176</v>
      </c>
      <c r="E32" s="101">
        <f>((SUM(AM78:AM318)))/240</f>
        <v>33.320834899920165</v>
      </c>
      <c r="F32" s="101">
        <f>(SUM(AO78:AO318))/240</f>
        <v>43.281962547812526</v>
      </c>
      <c r="G32" s="102">
        <f>SUM(B32:F32)</f>
        <v>294.69951366864825</v>
      </c>
      <c r="I32" s="29"/>
      <c r="J32" s="32"/>
      <c r="S32" s="4"/>
    </row>
    <row r="33" spans="1:41" ht="14">
      <c r="A33" s="29"/>
      <c r="B33" s="30"/>
      <c r="C33" s="30"/>
      <c r="D33" s="31"/>
      <c r="E33" s="31"/>
      <c r="F33" s="31"/>
      <c r="G33" s="114"/>
      <c r="H33" s="29"/>
      <c r="I33" s="29"/>
      <c r="J33" s="32"/>
    </row>
    <row r="34" spans="1:41" ht="49">
      <c r="A34" s="40" t="s">
        <v>87</v>
      </c>
      <c r="B34" s="40" t="s">
        <v>216</v>
      </c>
      <c r="C34" s="40" t="s">
        <v>214</v>
      </c>
      <c r="D34" s="40" t="s">
        <v>176</v>
      </c>
      <c r="E34" s="40" t="s">
        <v>125</v>
      </c>
      <c r="F34" s="40" t="s">
        <v>113</v>
      </c>
      <c r="G34" s="103" t="s">
        <v>114</v>
      </c>
      <c r="H34" s="29"/>
      <c r="I34" s="29"/>
      <c r="J34" s="32"/>
    </row>
    <row r="35" spans="1:41" ht="25">
      <c r="A35" s="106" t="s">
        <v>234</v>
      </c>
      <c r="B35" s="105">
        <f t="shared" ref="B35:G35" si="0">B30/$G30</f>
        <v>0.5382716203936786</v>
      </c>
      <c r="C35" s="105">
        <f t="shared" si="0"/>
        <v>0.15654883491538488</v>
      </c>
      <c r="D35" s="105">
        <f t="shared" si="0"/>
        <v>0.14376858037854101</v>
      </c>
      <c r="E35" s="105">
        <f t="shared" si="0"/>
        <v>3.7914975179177558E-2</v>
      </c>
      <c r="F35" s="105">
        <f t="shared" si="0"/>
        <v>0.12349598913321788</v>
      </c>
      <c r="G35" s="105">
        <f t="shared" si="0"/>
        <v>1</v>
      </c>
      <c r="H35" s="29"/>
      <c r="I35" s="29"/>
      <c r="J35" s="32"/>
    </row>
    <row r="36" spans="1:41">
      <c r="A36" s="75" t="s">
        <v>103</v>
      </c>
      <c r="B36" s="105">
        <f t="shared" ref="B36:G37" si="1">B31/$G31</f>
        <v>0.51063632560943484</v>
      </c>
      <c r="C36" s="105">
        <f t="shared" si="1"/>
        <v>0.13046715574027787</v>
      </c>
      <c r="D36" s="105">
        <f t="shared" si="1"/>
        <v>0.16127300272643413</v>
      </c>
      <c r="E36" s="105">
        <f t="shared" si="1"/>
        <v>6.5388485421384396E-2</v>
      </c>
      <c r="F36" s="105">
        <f t="shared" si="1"/>
        <v>0.13223503050246885</v>
      </c>
      <c r="G36" s="105">
        <f t="shared" si="1"/>
        <v>1</v>
      </c>
      <c r="H36" s="29"/>
      <c r="I36" s="29"/>
      <c r="J36" s="29"/>
    </row>
    <row r="37" spans="1:41">
      <c r="A37" s="75" t="s">
        <v>102</v>
      </c>
      <c r="B37" s="105">
        <f t="shared" si="1"/>
        <v>0.39406905149966065</v>
      </c>
      <c r="C37" s="105">
        <f t="shared" si="1"/>
        <v>0.13509133847835131</v>
      </c>
      <c r="D37" s="105">
        <f t="shared" si="1"/>
        <v>0.2109043407230278</v>
      </c>
      <c r="E37" s="105">
        <f t="shared" si="1"/>
        <v>0.11306715265701173</v>
      </c>
      <c r="F37" s="105">
        <f t="shared" si="1"/>
        <v>0.14686811664194849</v>
      </c>
      <c r="G37" s="105">
        <f t="shared" si="1"/>
        <v>1</v>
      </c>
    </row>
    <row r="38" spans="1:41">
      <c r="W38" s="2"/>
    </row>
    <row r="39" spans="1:41">
      <c r="A39" t="s">
        <v>160</v>
      </c>
      <c r="C39" s="23">
        <v>0.4</v>
      </c>
      <c r="W39" s="23"/>
      <c r="X39" s="23"/>
    </row>
    <row r="40" spans="1:41" ht="14">
      <c r="A40" t="s">
        <v>127</v>
      </c>
      <c r="C40" s="3"/>
      <c r="D40" s="23">
        <f>D14</f>
        <v>0.75</v>
      </c>
      <c r="E40" s="3"/>
      <c r="F40" s="23">
        <f>B14</f>
        <v>0.25</v>
      </c>
      <c r="G40" s="3"/>
      <c r="H40" s="3"/>
      <c r="I40" s="3"/>
      <c r="J40" s="3"/>
      <c r="K40" s="3"/>
      <c r="L40" s="3"/>
      <c r="M40" s="107">
        <f>D14</f>
        <v>0.75</v>
      </c>
      <c r="O40" s="107">
        <f>B14</f>
        <v>0.25</v>
      </c>
      <c r="Q40" s="3"/>
      <c r="S40" s="2"/>
      <c r="V40" s="109">
        <f>D14</f>
        <v>0.75</v>
      </c>
      <c r="X40" s="109">
        <f>B14</f>
        <v>0.25</v>
      </c>
      <c r="AH40" s="109">
        <f>D14</f>
        <v>0.75</v>
      </c>
      <c r="AJ40" s="109">
        <f>B14</f>
        <v>0.25</v>
      </c>
    </row>
    <row r="41" spans="1:41" ht="14">
      <c r="A41" t="s">
        <v>128</v>
      </c>
      <c r="C41" s="3"/>
      <c r="D41" s="3"/>
      <c r="E41" s="3"/>
      <c r="F41" s="3"/>
      <c r="G41" s="23">
        <f>B15</f>
        <v>0.24</v>
      </c>
      <c r="H41" s="23">
        <f>C15</f>
        <v>0.75</v>
      </c>
      <c r="I41" s="3"/>
      <c r="J41" s="3"/>
      <c r="K41" s="3"/>
      <c r="L41" s="3"/>
      <c r="P41" s="108">
        <f>B15</f>
        <v>0.24</v>
      </c>
      <c r="Q41" s="108">
        <f>C15</f>
        <v>0.75</v>
      </c>
      <c r="S41" s="2"/>
      <c r="T41" s="2"/>
      <c r="U41" s="4"/>
      <c r="X41" s="110"/>
      <c r="Y41" s="108">
        <f>B15</f>
        <v>0.24</v>
      </c>
      <c r="Z41" s="109">
        <f>C15</f>
        <v>0.75</v>
      </c>
      <c r="AJ41" s="110"/>
      <c r="AK41" s="108">
        <f>B15</f>
        <v>0.24</v>
      </c>
      <c r="AL41" s="109">
        <f>C15</f>
        <v>0.75</v>
      </c>
    </row>
    <row r="42" spans="1:41" ht="14">
      <c r="A42" t="s">
        <v>151</v>
      </c>
      <c r="C42" s="3"/>
      <c r="D42" s="3"/>
      <c r="E42" s="3"/>
      <c r="F42" s="3"/>
      <c r="G42" s="3"/>
      <c r="H42" s="3"/>
      <c r="I42" s="3"/>
      <c r="J42" s="3"/>
      <c r="K42" s="23">
        <f>C16</f>
        <v>0.56999999999999995</v>
      </c>
      <c r="L42" s="3"/>
      <c r="P42" s="108"/>
      <c r="Q42" s="108"/>
      <c r="S42" s="2"/>
      <c r="T42" s="118">
        <f>C16</f>
        <v>0.56999999999999995</v>
      </c>
      <c r="U42" s="4"/>
      <c r="X42" s="110"/>
      <c r="Y42" s="108"/>
      <c r="Z42" s="109"/>
      <c r="AC42" s="118">
        <f>C16</f>
        <v>0.56999999999999995</v>
      </c>
      <c r="AJ42" s="110"/>
      <c r="AK42" s="108"/>
      <c r="AL42" s="109"/>
      <c r="AO42" s="118">
        <f>C16</f>
        <v>0.56999999999999995</v>
      </c>
    </row>
    <row r="43" spans="1:41" ht="14">
      <c r="C43" s="3"/>
      <c r="D43" s="3"/>
      <c r="E43" s="3"/>
      <c r="F43" s="3"/>
      <c r="G43" s="3"/>
      <c r="H43" s="3"/>
      <c r="I43" s="3"/>
      <c r="J43" s="3"/>
      <c r="K43" s="23"/>
      <c r="L43" s="3"/>
      <c r="P43" s="108"/>
      <c r="Q43" s="108"/>
      <c r="S43" s="2"/>
      <c r="T43" s="118"/>
      <c r="U43" s="4"/>
      <c r="X43" s="110"/>
      <c r="Y43" s="108"/>
      <c r="Z43" s="109"/>
      <c r="AC43" s="118"/>
      <c r="AJ43" s="110"/>
      <c r="AK43" s="108"/>
      <c r="AL43" s="109"/>
      <c r="AO43" s="118"/>
    </row>
    <row r="44" spans="1:41" ht="14">
      <c r="C44" s="3"/>
      <c r="D44" s="3"/>
      <c r="E44" s="3"/>
      <c r="F44" s="3"/>
      <c r="G44" s="3"/>
      <c r="H44" s="3"/>
      <c r="I44" s="3"/>
      <c r="J44" s="3"/>
      <c r="K44" s="23"/>
      <c r="L44" s="3"/>
      <c r="P44" s="108"/>
      <c r="Q44" s="108"/>
      <c r="S44" s="2"/>
      <c r="T44" s="118"/>
      <c r="U44" s="4"/>
      <c r="X44" s="110"/>
      <c r="Y44" s="108"/>
      <c r="Z44" s="109"/>
      <c r="AC44" s="118"/>
      <c r="AJ44" s="110"/>
      <c r="AK44" s="108"/>
      <c r="AL44" s="109"/>
      <c r="AO44" s="118"/>
    </row>
    <row r="45" spans="1:41" ht="14">
      <c r="C45" s="3"/>
      <c r="D45" s="3"/>
      <c r="E45" s="3"/>
      <c r="F45" s="3"/>
      <c r="G45" s="3"/>
      <c r="H45" s="3"/>
      <c r="I45" s="3"/>
      <c r="J45" s="3"/>
      <c r="K45" s="23"/>
      <c r="L45" s="3"/>
      <c r="P45" s="108"/>
      <c r="Q45" s="108"/>
      <c r="S45" s="2"/>
      <c r="T45" s="118"/>
      <c r="U45" s="4"/>
      <c r="X45" s="110"/>
      <c r="Y45" s="108"/>
      <c r="Z45" s="109"/>
      <c r="AC45" s="118"/>
      <c r="AJ45" s="110"/>
      <c r="AK45" s="108"/>
      <c r="AL45" s="109"/>
      <c r="AO45" s="118"/>
    </row>
    <row r="46" spans="1:41" ht="14">
      <c r="C46" s="3"/>
      <c r="D46" s="3"/>
      <c r="E46" s="3"/>
      <c r="F46" s="3"/>
      <c r="G46" s="3"/>
      <c r="H46" s="3"/>
      <c r="I46" s="3"/>
      <c r="J46" s="3"/>
      <c r="K46" s="23"/>
      <c r="L46" s="3"/>
      <c r="P46" s="108"/>
      <c r="Q46" s="108"/>
      <c r="S46" s="2"/>
      <c r="T46" s="118"/>
      <c r="U46" s="4"/>
      <c r="X46" s="110"/>
      <c r="Y46" s="108"/>
      <c r="Z46" s="109"/>
      <c r="AC46" s="118"/>
      <c r="AJ46" s="110"/>
      <c r="AK46" s="108"/>
      <c r="AL46" s="109"/>
      <c r="AO46" s="118"/>
    </row>
    <row r="47" spans="1:41" ht="14">
      <c r="C47" s="3"/>
      <c r="D47" s="3"/>
      <c r="E47" s="3"/>
      <c r="F47" s="3"/>
      <c r="G47" s="3"/>
      <c r="H47" s="3"/>
      <c r="I47" s="3"/>
      <c r="J47" s="3"/>
      <c r="K47" s="23"/>
      <c r="L47" s="3"/>
      <c r="P47" s="108"/>
      <c r="Q47" s="108"/>
      <c r="S47" s="2"/>
      <c r="T47" s="118"/>
      <c r="U47" s="4"/>
      <c r="X47" s="110"/>
      <c r="Y47" s="108"/>
      <c r="Z47" s="109"/>
      <c r="AC47" s="118"/>
      <c r="AJ47" s="110"/>
      <c r="AK47" s="108"/>
      <c r="AL47" s="109"/>
      <c r="AO47" s="118"/>
    </row>
    <row r="48" spans="1:41" ht="14">
      <c r="B48"/>
      <c r="C48" s="3"/>
      <c r="D48" s="3"/>
      <c r="E48" s="3"/>
      <c r="F48" s="3"/>
      <c r="G48" s="3"/>
      <c r="H48" s="3"/>
      <c r="I48" s="3"/>
      <c r="J48" s="3"/>
      <c r="K48" s="23"/>
      <c r="L48" s="3"/>
      <c r="P48" s="108"/>
      <c r="Q48" s="108"/>
      <c r="S48" s="2"/>
      <c r="T48" s="118"/>
      <c r="U48" s="4"/>
      <c r="X48" s="110"/>
      <c r="Y48" s="108"/>
      <c r="Z48" s="109"/>
      <c r="AC48" s="118"/>
      <c r="AJ48" s="110"/>
      <c r="AK48" s="108"/>
      <c r="AL48" s="109"/>
      <c r="AO48" s="118"/>
    </row>
    <row r="49" spans="2:41" ht="14">
      <c r="B49"/>
      <c r="C49" s="3"/>
      <c r="D49" s="3"/>
      <c r="E49" s="3"/>
      <c r="F49" s="3"/>
      <c r="G49" s="3"/>
      <c r="H49" s="3"/>
      <c r="I49" s="3"/>
      <c r="J49" s="3"/>
      <c r="K49" s="23"/>
      <c r="L49" s="3"/>
      <c r="P49" s="108"/>
      <c r="Q49" s="108"/>
      <c r="S49" s="2"/>
      <c r="T49" s="118"/>
      <c r="U49" s="4"/>
      <c r="X49" s="110"/>
      <c r="Y49" s="108"/>
      <c r="Z49" s="109"/>
      <c r="AC49" s="118"/>
      <c r="AJ49" s="110"/>
      <c r="AK49" s="108"/>
      <c r="AL49" s="109"/>
      <c r="AO49" s="118"/>
    </row>
    <row r="50" spans="2:41" ht="14">
      <c r="B50"/>
      <c r="C50" s="3"/>
      <c r="D50" s="3"/>
      <c r="E50" s="3"/>
      <c r="F50" s="3"/>
      <c r="G50" s="3"/>
      <c r="H50" s="3"/>
      <c r="I50" s="3"/>
      <c r="J50" s="3"/>
      <c r="K50" s="23"/>
      <c r="L50" s="3"/>
      <c r="P50" s="108"/>
      <c r="Q50" s="108"/>
      <c r="S50" s="2"/>
      <c r="T50" s="118"/>
      <c r="U50" s="4"/>
      <c r="X50" s="110"/>
      <c r="Y50" s="108"/>
      <c r="Z50" s="109"/>
      <c r="AC50" s="118"/>
      <c r="AJ50" s="110"/>
      <c r="AK50" s="108"/>
      <c r="AL50" s="109"/>
      <c r="AO50" s="118"/>
    </row>
    <row r="51" spans="2:41" ht="14">
      <c r="B51"/>
      <c r="C51" s="3"/>
      <c r="D51" s="3"/>
      <c r="E51" s="3"/>
      <c r="F51" s="3"/>
      <c r="G51" s="3"/>
      <c r="H51" s="3"/>
      <c r="I51" s="3"/>
      <c r="J51" s="3"/>
      <c r="K51" s="23"/>
      <c r="L51" s="3"/>
      <c r="P51" s="108"/>
      <c r="Q51" s="108"/>
      <c r="S51" s="2"/>
      <c r="T51" s="118"/>
      <c r="U51" s="4"/>
      <c r="X51" s="110"/>
      <c r="Y51" s="108"/>
      <c r="Z51" s="109"/>
      <c r="AC51" s="118"/>
      <c r="AJ51" s="110"/>
      <c r="AK51" s="108"/>
      <c r="AL51" s="109"/>
      <c r="AO51" s="118"/>
    </row>
    <row r="52" spans="2:41" ht="14">
      <c r="B52"/>
      <c r="C52" s="3"/>
      <c r="D52" s="3"/>
      <c r="E52" s="3"/>
      <c r="F52" s="3"/>
      <c r="G52" s="3"/>
      <c r="H52" s="3"/>
      <c r="I52" s="3"/>
      <c r="J52" s="3"/>
      <c r="K52" s="23"/>
      <c r="L52" s="3"/>
      <c r="P52" s="108"/>
      <c r="Q52" s="108"/>
      <c r="S52" s="2"/>
      <c r="T52" s="118"/>
      <c r="U52" s="4"/>
      <c r="X52" s="110"/>
      <c r="Y52" s="108"/>
      <c r="Z52" s="109"/>
      <c r="AC52" s="118"/>
      <c r="AJ52" s="110"/>
      <c r="AK52" s="108"/>
      <c r="AL52" s="109"/>
      <c r="AO52" s="118"/>
    </row>
    <row r="53" spans="2:41" ht="14">
      <c r="B53"/>
      <c r="C53" s="3"/>
      <c r="D53" s="3"/>
      <c r="E53" s="3"/>
      <c r="F53" s="3"/>
      <c r="G53" s="3"/>
      <c r="H53" s="3"/>
      <c r="I53" s="3"/>
      <c r="J53" s="3"/>
      <c r="K53" s="23"/>
      <c r="L53" s="3"/>
      <c r="P53" s="108"/>
      <c r="Q53" s="108"/>
      <c r="S53" s="2"/>
      <c r="T53" s="118"/>
      <c r="U53" s="4"/>
      <c r="X53" s="110"/>
      <c r="Y53" s="108"/>
      <c r="Z53" s="109"/>
      <c r="AC53" s="118"/>
      <c r="AJ53" s="110"/>
      <c r="AK53" s="108"/>
      <c r="AL53" s="109"/>
      <c r="AO53" s="118"/>
    </row>
    <row r="54" spans="2:41" ht="14">
      <c r="B54"/>
      <c r="C54" s="3"/>
      <c r="D54" s="3"/>
      <c r="E54" s="3"/>
      <c r="F54" s="3"/>
      <c r="G54" s="3"/>
      <c r="H54" s="3"/>
      <c r="I54" s="3"/>
      <c r="J54" s="3"/>
      <c r="K54" s="23"/>
      <c r="L54" s="3"/>
      <c r="P54" s="108"/>
      <c r="Q54" s="108"/>
      <c r="S54" s="2"/>
      <c r="T54" s="118"/>
      <c r="U54" s="4"/>
      <c r="X54" s="110"/>
      <c r="Y54" s="108"/>
      <c r="Z54" s="109"/>
      <c r="AC54" s="118"/>
      <c r="AJ54" s="110"/>
      <c r="AK54" s="108"/>
      <c r="AL54" s="109"/>
      <c r="AO54" s="118"/>
    </row>
    <row r="55" spans="2:41" ht="14">
      <c r="B55"/>
      <c r="C55" s="3"/>
      <c r="D55" s="3"/>
      <c r="E55" s="3"/>
      <c r="F55" s="3"/>
      <c r="G55" s="3"/>
      <c r="H55" s="3"/>
      <c r="I55" s="3"/>
      <c r="J55" s="3"/>
      <c r="K55" s="23"/>
      <c r="L55" s="3"/>
      <c r="P55" s="108"/>
      <c r="Q55" s="108"/>
      <c r="S55" s="2"/>
      <c r="T55" s="118"/>
      <c r="U55" s="4"/>
      <c r="X55" s="110"/>
      <c r="Y55" s="108"/>
      <c r="Z55" s="109"/>
      <c r="AC55" s="118"/>
      <c r="AJ55" s="110"/>
      <c r="AK55" s="108"/>
      <c r="AL55" s="109"/>
      <c r="AO55" s="118"/>
    </row>
    <row r="56" spans="2:41" ht="14">
      <c r="B56"/>
      <c r="C56" s="3"/>
      <c r="D56" s="3"/>
      <c r="E56" s="3"/>
      <c r="F56" s="3"/>
      <c r="G56" s="3"/>
      <c r="H56" s="3"/>
      <c r="I56" s="3"/>
      <c r="J56" s="3"/>
      <c r="K56" s="23"/>
      <c r="L56" s="3"/>
      <c r="P56" s="108"/>
      <c r="Q56" s="108"/>
      <c r="S56" s="2"/>
      <c r="T56" s="118"/>
      <c r="U56" s="4"/>
      <c r="X56" s="110"/>
      <c r="Y56" s="108"/>
      <c r="Z56" s="109"/>
      <c r="AC56" s="118"/>
      <c r="AJ56" s="110"/>
      <c r="AK56" s="108"/>
      <c r="AL56" s="109"/>
      <c r="AO56" s="118"/>
    </row>
    <row r="57" spans="2:41" ht="14">
      <c r="B57"/>
      <c r="C57" s="3"/>
      <c r="D57" s="3"/>
      <c r="E57" s="3"/>
      <c r="F57" s="3"/>
      <c r="G57" s="3"/>
      <c r="H57" s="3"/>
      <c r="I57" s="3"/>
      <c r="J57" s="3"/>
      <c r="K57" s="23"/>
      <c r="L57" s="3"/>
      <c r="P57" s="108"/>
      <c r="Q57" s="108"/>
      <c r="S57" s="2"/>
      <c r="T57" s="118"/>
      <c r="U57" s="4"/>
      <c r="X57" s="110"/>
      <c r="Y57" s="108"/>
      <c r="Z57" s="109"/>
      <c r="AC57" s="118"/>
      <c r="AJ57" s="110"/>
      <c r="AK57" s="108"/>
      <c r="AL57" s="109"/>
      <c r="AO57" s="118"/>
    </row>
    <row r="58" spans="2:41" ht="14">
      <c r="B58"/>
      <c r="C58" s="3"/>
      <c r="D58" s="3"/>
      <c r="E58" s="3"/>
      <c r="F58" s="3"/>
      <c r="G58" s="3"/>
      <c r="H58" s="3"/>
      <c r="I58" s="3"/>
      <c r="J58" s="3"/>
      <c r="K58" s="23"/>
      <c r="L58" s="3"/>
      <c r="P58" s="108"/>
      <c r="Q58" s="108"/>
      <c r="S58" s="2"/>
      <c r="T58" s="118"/>
      <c r="U58" s="4"/>
      <c r="X58" s="110"/>
      <c r="Y58" s="108"/>
      <c r="Z58" s="109"/>
      <c r="AC58" s="118"/>
      <c r="AJ58" s="110"/>
      <c r="AK58" s="108"/>
      <c r="AL58" s="109"/>
      <c r="AO58" s="118"/>
    </row>
    <row r="59" spans="2:41" ht="14">
      <c r="B59"/>
      <c r="C59" s="3"/>
      <c r="D59" s="3"/>
      <c r="E59" s="3"/>
      <c r="F59" s="3"/>
      <c r="G59" s="3"/>
      <c r="H59" s="3"/>
      <c r="I59" s="3"/>
      <c r="J59" s="3"/>
      <c r="K59" s="23"/>
      <c r="L59" s="3"/>
      <c r="P59" s="108"/>
      <c r="Q59" s="108"/>
      <c r="S59" s="2"/>
      <c r="T59" s="118"/>
      <c r="U59" s="4"/>
      <c r="X59" s="110"/>
      <c r="Y59" s="108"/>
      <c r="Z59" s="109"/>
      <c r="AC59" s="118"/>
      <c r="AJ59" s="110"/>
      <c r="AK59" s="108"/>
      <c r="AL59" s="109"/>
      <c r="AO59" s="118"/>
    </row>
    <row r="60" spans="2:41" ht="14">
      <c r="B60"/>
      <c r="C60" s="3"/>
      <c r="D60" s="3"/>
      <c r="E60" s="3"/>
      <c r="F60" s="3"/>
      <c r="G60" s="3"/>
      <c r="H60" s="3"/>
      <c r="I60" s="3"/>
      <c r="J60" s="3"/>
      <c r="K60" s="23"/>
      <c r="L60" s="3"/>
      <c r="P60" s="108"/>
      <c r="Q60" s="108"/>
      <c r="S60" s="2"/>
      <c r="T60" s="118"/>
      <c r="U60" s="4"/>
      <c r="X60" s="110"/>
      <c r="Y60" s="108"/>
      <c r="Z60" s="109"/>
      <c r="AC60" s="118"/>
      <c r="AJ60" s="110"/>
      <c r="AK60" s="108"/>
      <c r="AL60" s="109"/>
      <c r="AO60" s="118"/>
    </row>
    <row r="61" spans="2:41" ht="14">
      <c r="B61"/>
      <c r="C61" s="3"/>
      <c r="D61" s="3"/>
      <c r="E61" s="3"/>
      <c r="F61" s="3"/>
      <c r="G61" s="3"/>
      <c r="H61" s="3"/>
      <c r="I61" s="3"/>
      <c r="J61" s="3"/>
      <c r="K61" s="23"/>
      <c r="L61" s="3"/>
      <c r="P61" s="108"/>
      <c r="Q61" s="108"/>
      <c r="S61" s="2"/>
      <c r="T61" s="118"/>
      <c r="U61" s="4"/>
      <c r="X61" s="110"/>
      <c r="Y61" s="108"/>
      <c r="Z61" s="109"/>
      <c r="AC61" s="118"/>
      <c r="AJ61" s="110"/>
      <c r="AK61" s="108"/>
      <c r="AL61" s="109"/>
      <c r="AO61" s="118"/>
    </row>
    <row r="62" spans="2:41" ht="14">
      <c r="B62"/>
      <c r="C62" s="3"/>
      <c r="D62" s="3"/>
      <c r="E62" s="3"/>
      <c r="F62" s="3"/>
      <c r="G62" s="3"/>
      <c r="H62" s="3"/>
      <c r="I62" s="3"/>
      <c r="J62" s="3"/>
      <c r="K62" s="23"/>
      <c r="L62" s="3"/>
      <c r="P62" s="108"/>
      <c r="Q62" s="108"/>
      <c r="S62" s="2"/>
      <c r="T62" s="118"/>
      <c r="U62" s="4"/>
      <c r="X62" s="110"/>
      <c r="Y62" s="108"/>
      <c r="Z62" s="109"/>
      <c r="AC62" s="118"/>
      <c r="AJ62" s="110"/>
      <c r="AK62" s="108"/>
      <c r="AL62" s="109"/>
      <c r="AO62" s="118"/>
    </row>
    <row r="63" spans="2:41" ht="14">
      <c r="B63"/>
      <c r="C63" s="3"/>
      <c r="D63" s="3"/>
      <c r="E63" s="3"/>
      <c r="F63" s="3"/>
      <c r="G63" s="3"/>
      <c r="H63" s="3"/>
      <c r="I63" s="3"/>
      <c r="J63" s="3"/>
      <c r="K63" s="23"/>
      <c r="L63" s="3"/>
      <c r="P63" s="108"/>
      <c r="Q63" s="108"/>
      <c r="S63" s="2"/>
      <c r="T63" s="118"/>
      <c r="U63" s="4"/>
      <c r="X63" s="110"/>
      <c r="Y63" s="108"/>
      <c r="Z63" s="109"/>
      <c r="AC63" s="118"/>
      <c r="AJ63" s="110"/>
      <c r="AK63" s="108"/>
      <c r="AL63" s="109"/>
      <c r="AO63" s="118"/>
    </row>
    <row r="64" spans="2:41" ht="14">
      <c r="C64" s="3"/>
      <c r="D64" s="3"/>
      <c r="E64" s="3"/>
      <c r="F64" s="3"/>
      <c r="G64" s="3"/>
      <c r="H64" s="3"/>
      <c r="I64" s="3"/>
      <c r="J64" s="3"/>
      <c r="K64" s="23"/>
      <c r="L64" s="3"/>
      <c r="P64" s="108"/>
      <c r="Q64" s="108"/>
      <c r="S64" s="2"/>
      <c r="T64" s="118"/>
      <c r="U64" s="4"/>
      <c r="X64" s="110"/>
      <c r="Y64" s="108"/>
      <c r="Z64" s="109"/>
      <c r="AC64" s="118"/>
      <c r="AJ64" s="110"/>
      <c r="AK64" s="108"/>
      <c r="AL64" s="109"/>
      <c r="AO64" s="118"/>
    </row>
    <row r="65" spans="1:42" ht="14">
      <c r="C65" s="3"/>
      <c r="D65" s="3"/>
      <c r="E65" s="3"/>
      <c r="F65" s="3"/>
      <c r="G65" s="3"/>
      <c r="H65" s="3"/>
      <c r="I65" s="3"/>
      <c r="J65" s="3"/>
      <c r="K65" s="23"/>
      <c r="L65" s="3"/>
      <c r="P65" s="108"/>
      <c r="Q65" s="108"/>
      <c r="S65" s="2"/>
      <c r="T65" s="118"/>
      <c r="U65" s="4"/>
      <c r="X65" s="110"/>
      <c r="Y65" s="108"/>
      <c r="Z65" s="109"/>
      <c r="AC65" s="118"/>
      <c r="AJ65" s="110"/>
      <c r="AK65" s="108"/>
      <c r="AL65" s="109"/>
      <c r="AO65" s="118"/>
    </row>
    <row r="66" spans="1:42" ht="14">
      <c r="C66" s="3"/>
      <c r="D66" s="3"/>
      <c r="E66" s="3"/>
      <c r="F66" s="3"/>
      <c r="G66" s="3"/>
      <c r="H66" s="3"/>
      <c r="I66" s="3"/>
      <c r="J66" s="3"/>
      <c r="K66" s="23"/>
      <c r="L66" s="3"/>
      <c r="P66" s="108"/>
      <c r="Q66" s="108"/>
      <c r="S66" s="2"/>
      <c r="T66" s="118"/>
      <c r="U66" s="4"/>
      <c r="X66" s="110"/>
      <c r="Y66" s="108"/>
      <c r="Z66" s="109"/>
      <c r="AC66" s="118"/>
      <c r="AJ66" s="110"/>
      <c r="AK66" s="108"/>
      <c r="AL66" s="109"/>
      <c r="AO66" s="118"/>
    </row>
    <row r="67" spans="1:42" ht="14">
      <c r="C67" s="3"/>
      <c r="D67" s="3"/>
      <c r="E67" s="3"/>
      <c r="F67" s="3"/>
      <c r="G67" s="3"/>
      <c r="H67" s="3"/>
      <c r="I67" s="3"/>
      <c r="J67" s="3"/>
      <c r="K67" s="23"/>
      <c r="L67" s="3"/>
      <c r="P67" s="108"/>
      <c r="Q67" s="108"/>
      <c r="S67" s="2"/>
      <c r="T67" s="118"/>
      <c r="U67" s="4"/>
      <c r="X67" s="110"/>
      <c r="Y67" s="108"/>
      <c r="Z67" s="109"/>
      <c r="AC67" s="118"/>
      <c r="AJ67" s="110"/>
      <c r="AK67" s="108"/>
      <c r="AL67" s="109"/>
      <c r="AO67" s="118"/>
    </row>
    <row r="68" spans="1:42" ht="14">
      <c r="C68" s="3"/>
      <c r="D68" s="3"/>
      <c r="E68" s="3"/>
      <c r="F68" s="3"/>
      <c r="G68" s="3"/>
      <c r="H68" s="3"/>
      <c r="I68" s="3"/>
      <c r="J68" s="3"/>
      <c r="K68" s="23"/>
      <c r="L68" s="3"/>
      <c r="P68" s="108"/>
      <c r="Q68" s="108"/>
      <c r="S68" s="2"/>
      <c r="T68" s="118"/>
      <c r="U68" s="4"/>
      <c r="X68" s="110"/>
      <c r="Y68" s="108"/>
      <c r="Z68" s="109"/>
      <c r="AC68" s="118"/>
      <c r="AJ68" s="110"/>
      <c r="AK68" s="108"/>
      <c r="AL68" s="109"/>
      <c r="AO68" s="118"/>
    </row>
    <row r="69" spans="1:42" ht="14">
      <c r="C69" s="3"/>
      <c r="D69" s="3"/>
      <c r="E69" s="3"/>
      <c r="F69" s="3"/>
      <c r="G69" s="3"/>
      <c r="H69" s="3"/>
      <c r="I69" s="3"/>
      <c r="J69" s="3"/>
      <c r="K69" s="23"/>
      <c r="L69" s="3"/>
      <c r="P69" s="108"/>
      <c r="Q69" s="108"/>
      <c r="S69" s="2"/>
      <c r="T69" s="118"/>
      <c r="U69" s="4"/>
      <c r="X69" s="110"/>
      <c r="Y69" s="108"/>
      <c r="Z69" s="109"/>
      <c r="AC69" s="118"/>
      <c r="AJ69" s="110"/>
      <c r="AK69" s="108"/>
      <c r="AL69" s="109"/>
      <c r="AO69" s="118"/>
    </row>
    <row r="70" spans="1:42" ht="14">
      <c r="C70" s="3"/>
      <c r="D70" s="3"/>
      <c r="E70" s="3"/>
      <c r="F70" s="3"/>
      <c r="G70" s="3"/>
      <c r="H70" s="3"/>
      <c r="I70" s="3"/>
      <c r="J70" s="3"/>
      <c r="K70" s="23"/>
      <c r="L70" s="3"/>
      <c r="P70" s="108"/>
      <c r="Q70" s="108"/>
      <c r="S70" s="2"/>
      <c r="T70" s="118"/>
      <c r="U70" s="4"/>
      <c r="X70" s="110"/>
      <c r="Y70" s="108"/>
      <c r="Z70" s="109"/>
      <c r="AC70" s="118"/>
      <c r="AJ70" s="110"/>
      <c r="AK70" s="108"/>
      <c r="AL70" s="109"/>
      <c r="AO70" s="118"/>
    </row>
    <row r="71" spans="1:42" ht="14">
      <c r="C71" s="3"/>
      <c r="D71" s="3"/>
      <c r="E71" s="3"/>
      <c r="F71" s="3"/>
      <c r="G71" s="3"/>
      <c r="H71" s="3"/>
      <c r="I71" s="3"/>
      <c r="J71" s="3"/>
      <c r="K71" s="23"/>
      <c r="L71" s="3"/>
      <c r="P71" s="108"/>
      <c r="Q71" s="108"/>
      <c r="S71" s="2"/>
      <c r="T71" s="118"/>
      <c r="U71" s="4"/>
      <c r="X71" s="110"/>
      <c r="Y71" s="108"/>
      <c r="Z71" s="109"/>
      <c r="AC71" s="118"/>
      <c r="AJ71" s="110"/>
      <c r="AK71" s="108"/>
      <c r="AL71" s="109"/>
      <c r="AO71" s="118"/>
    </row>
    <row r="72" spans="1:42" ht="14">
      <c r="C72" s="3"/>
      <c r="D72" s="3"/>
      <c r="E72" s="3"/>
      <c r="F72" s="3"/>
      <c r="G72" s="3"/>
      <c r="H72" s="3"/>
      <c r="I72" s="3"/>
      <c r="J72" s="3"/>
      <c r="K72" s="23"/>
      <c r="L72" s="3"/>
      <c r="P72" s="108"/>
      <c r="Q72" s="108"/>
      <c r="S72" s="2"/>
      <c r="T72" s="118"/>
      <c r="U72" s="4"/>
      <c r="X72" s="110"/>
      <c r="Y72" s="108"/>
      <c r="Z72" s="109"/>
      <c r="AC72" s="118"/>
      <c r="AJ72" s="110"/>
      <c r="AK72" s="108"/>
      <c r="AL72" s="109"/>
      <c r="AO72" s="118"/>
    </row>
    <row r="73" spans="1:42" ht="14">
      <c r="C73" s="3"/>
      <c r="D73" s="3"/>
      <c r="E73" s="3"/>
      <c r="F73" s="3"/>
      <c r="G73" s="3"/>
      <c r="H73" s="3"/>
      <c r="I73" s="3"/>
      <c r="J73" s="3"/>
      <c r="K73" s="23"/>
      <c r="L73" s="3"/>
      <c r="P73" s="108"/>
      <c r="Q73" s="108"/>
      <c r="S73" s="2"/>
      <c r="T73" s="118"/>
      <c r="U73" s="4"/>
      <c r="X73" s="110"/>
      <c r="Y73" s="108"/>
      <c r="Z73" s="109"/>
      <c r="AC73" s="118"/>
      <c r="AJ73" s="110"/>
      <c r="AK73" s="108"/>
      <c r="AL73" s="109"/>
      <c r="AO73" s="118"/>
    </row>
    <row r="74" spans="1:42" ht="14">
      <c r="C74" s="3"/>
      <c r="D74" s="3"/>
      <c r="E74" s="3"/>
      <c r="F74" s="3"/>
      <c r="G74" s="3"/>
      <c r="H74" s="3"/>
      <c r="I74" s="3"/>
      <c r="J74" s="3"/>
      <c r="K74" s="23"/>
      <c r="L74" s="3"/>
      <c r="P74" s="108"/>
      <c r="Q74" s="108"/>
      <c r="S74" s="2"/>
      <c r="T74" s="118"/>
      <c r="U74" s="4"/>
      <c r="X74" s="110"/>
      <c r="Y74" s="108"/>
      <c r="Z74" s="109"/>
      <c r="AC74" s="118"/>
      <c r="AJ74" s="110"/>
      <c r="AK74" s="108"/>
      <c r="AL74" s="109"/>
      <c r="AO74" s="118"/>
    </row>
    <row r="75" spans="1:42" ht="14">
      <c r="C75" s="3"/>
      <c r="D75" s="3"/>
      <c r="E75" s="3"/>
      <c r="F75" s="3"/>
      <c r="G75" s="3"/>
      <c r="H75" s="3"/>
      <c r="I75" s="3"/>
      <c r="J75" s="3"/>
      <c r="K75" s="23"/>
      <c r="L75" s="3"/>
      <c r="P75" s="108"/>
      <c r="Q75" s="108"/>
      <c r="S75" s="2"/>
      <c r="T75" s="118"/>
      <c r="U75" s="4"/>
      <c r="X75" s="110"/>
      <c r="Y75" s="108"/>
      <c r="Z75" s="109"/>
      <c r="AC75" s="118"/>
      <c r="AJ75" s="110"/>
      <c r="AK75" s="108"/>
      <c r="AL75" s="109"/>
      <c r="AO75" s="118"/>
    </row>
    <row r="76" spans="1:42" ht="14">
      <c r="C76" s="3"/>
      <c r="D76" s="111" t="s">
        <v>155</v>
      </c>
      <c r="E76" s="3"/>
      <c r="F76" s="3"/>
      <c r="G76" s="3"/>
      <c r="H76" s="3"/>
      <c r="I76" s="3"/>
      <c r="J76" s="3"/>
      <c r="K76" s="3"/>
      <c r="L76" s="3"/>
      <c r="M76" s="111" t="s">
        <v>115</v>
      </c>
      <c r="S76" s="2"/>
      <c r="T76" s="2"/>
      <c r="U76" s="4"/>
      <c r="V76" s="111" t="s">
        <v>116</v>
      </c>
      <c r="X76" s="99"/>
      <c r="Z76" s="100"/>
      <c r="AH76" s="111" t="s">
        <v>156</v>
      </c>
    </row>
    <row r="77" spans="1:42" s="1" customFormat="1" ht="47" customHeight="1">
      <c r="A77" s="1" t="s">
        <v>60</v>
      </c>
      <c r="B77" s="21" t="s">
        <v>19</v>
      </c>
      <c r="C77" s="1" t="s">
        <v>150</v>
      </c>
      <c r="D77" s="78" t="s">
        <v>59</v>
      </c>
      <c r="E77" s="78" t="s">
        <v>41</v>
      </c>
      <c r="F77" s="78" t="s">
        <v>42</v>
      </c>
      <c r="G77" s="79" t="s">
        <v>43</v>
      </c>
      <c r="H77" s="92" t="s">
        <v>44</v>
      </c>
      <c r="I77" s="79" t="s">
        <v>46</v>
      </c>
      <c r="J77" s="78" t="s">
        <v>47</v>
      </c>
      <c r="K77" s="92" t="s">
        <v>45</v>
      </c>
      <c r="M77" s="78" t="s">
        <v>59</v>
      </c>
      <c r="N77" s="78" t="s">
        <v>41</v>
      </c>
      <c r="O77" s="78" t="s">
        <v>42</v>
      </c>
      <c r="P77" s="79" t="s">
        <v>43</v>
      </c>
      <c r="Q77" s="92" t="s">
        <v>44</v>
      </c>
      <c r="R77" s="79" t="s">
        <v>46</v>
      </c>
      <c r="S77" s="78" t="s">
        <v>47</v>
      </c>
      <c r="T77" s="92" t="s">
        <v>45</v>
      </c>
      <c r="U77" s="17"/>
      <c r="V77" s="86" t="s">
        <v>59</v>
      </c>
      <c r="W77" s="86" t="s">
        <v>48</v>
      </c>
      <c r="X77" s="86" t="s">
        <v>49</v>
      </c>
      <c r="Y77" s="87" t="s">
        <v>50</v>
      </c>
      <c r="Z77" s="93" t="s">
        <v>51</v>
      </c>
      <c r="AA77" s="87" t="s">
        <v>53</v>
      </c>
      <c r="AB77" s="86" t="s">
        <v>54</v>
      </c>
      <c r="AC77" s="93" t="s">
        <v>52</v>
      </c>
      <c r="AE77" s="1" t="s">
        <v>40</v>
      </c>
      <c r="AF77" s="1" t="s">
        <v>206</v>
      </c>
      <c r="AG77" s="112" t="s">
        <v>63</v>
      </c>
      <c r="AH77" s="94" t="s">
        <v>121</v>
      </c>
      <c r="AI77" s="94" t="s">
        <v>120</v>
      </c>
      <c r="AJ77" s="94" t="s">
        <v>122</v>
      </c>
      <c r="AK77" s="95" t="s">
        <v>123</v>
      </c>
      <c r="AL77" s="96" t="s">
        <v>124</v>
      </c>
      <c r="AM77" s="95" t="s">
        <v>125</v>
      </c>
      <c r="AN77" s="94" t="s">
        <v>126</v>
      </c>
      <c r="AO77" s="96" t="s">
        <v>153</v>
      </c>
      <c r="AP77" s="1" t="s">
        <v>55</v>
      </c>
    </row>
    <row r="78" spans="1:42" ht="14">
      <c r="A78">
        <f t="shared" ref="A78:A141" si="2">A79-1</f>
        <v>-80</v>
      </c>
      <c r="B78" s="22">
        <v>0</v>
      </c>
      <c r="C78" s="27">
        <f t="shared" ref="C78:C118" si="3">B$8*(1-EXP(-B$9*$B78))^3</f>
        <v>0</v>
      </c>
      <c r="D78" s="27"/>
      <c r="E78" s="27"/>
      <c r="F78" s="27"/>
      <c r="G78" s="27"/>
      <c r="H78" s="27"/>
      <c r="I78" s="27"/>
      <c r="J78" s="27"/>
      <c r="K78" s="27"/>
      <c r="L78" s="27"/>
      <c r="M78" s="80"/>
      <c r="N78" s="80"/>
      <c r="O78" s="80"/>
      <c r="P78" s="81"/>
      <c r="Q78" s="81"/>
      <c r="R78" s="81"/>
      <c r="S78" s="81"/>
      <c r="T78" s="81"/>
      <c r="U78" s="3"/>
      <c r="V78" s="88"/>
      <c r="W78" s="88"/>
      <c r="X78" s="88"/>
      <c r="Y78" s="88"/>
      <c r="Z78" s="88"/>
      <c r="AA78" s="88"/>
      <c r="AB78" s="88"/>
      <c r="AC78" s="88"/>
      <c r="AE78">
        <f t="shared" ref="AE78:AE141" si="4">A78</f>
        <v>-80</v>
      </c>
      <c r="AG78" s="113">
        <f t="shared" ref="AG78:AG141" si="5">C78</f>
        <v>0</v>
      </c>
      <c r="AH78" s="97"/>
      <c r="AI78" s="97"/>
      <c r="AJ78" s="97"/>
      <c r="AK78" s="97"/>
      <c r="AL78" s="97"/>
      <c r="AM78" s="97"/>
      <c r="AN78" s="97"/>
      <c r="AO78" s="97"/>
    </row>
    <row r="79" spans="1:42" ht="14">
      <c r="A79">
        <f t="shared" si="2"/>
        <v>-79</v>
      </c>
      <c r="B79" s="22">
        <v>1</v>
      </c>
      <c r="C79" s="27">
        <f t="shared" si="3"/>
        <v>6.6026606020347647E-3</v>
      </c>
      <c r="D79" s="27"/>
      <c r="E79" s="27"/>
      <c r="F79" s="27"/>
      <c r="G79" s="27"/>
      <c r="H79" s="27"/>
      <c r="I79" s="27"/>
      <c r="J79" s="27"/>
      <c r="K79" s="27"/>
      <c r="L79" s="27"/>
      <c r="M79" s="80"/>
      <c r="N79" s="80"/>
      <c r="O79" s="80"/>
      <c r="P79" s="81"/>
      <c r="Q79" s="81"/>
      <c r="R79" s="81"/>
      <c r="S79" s="81"/>
      <c r="T79" s="81"/>
      <c r="U79" s="3"/>
      <c r="V79" s="88"/>
      <c r="W79" s="88"/>
      <c r="X79" s="88"/>
      <c r="Y79" s="88"/>
      <c r="Z79" s="88"/>
      <c r="AA79" s="88"/>
      <c r="AB79" s="88"/>
      <c r="AC79" s="88"/>
      <c r="AE79">
        <f t="shared" si="4"/>
        <v>-79</v>
      </c>
      <c r="AG79" s="113">
        <f t="shared" si="5"/>
        <v>6.6026606020347647E-3</v>
      </c>
      <c r="AH79" s="97"/>
      <c r="AI79" s="97"/>
      <c r="AJ79" s="97"/>
      <c r="AK79" s="97"/>
      <c r="AL79" s="97"/>
      <c r="AM79" s="97"/>
      <c r="AN79" s="97"/>
      <c r="AO79" s="97"/>
    </row>
    <row r="80" spans="1:42" ht="14">
      <c r="A80">
        <f t="shared" si="2"/>
        <v>-78</v>
      </c>
      <c r="B80" s="22">
        <v>2</v>
      </c>
      <c r="C80" s="27">
        <f t="shared" si="3"/>
        <v>5.051406025121101E-2</v>
      </c>
      <c r="D80" s="27"/>
      <c r="E80" s="27"/>
      <c r="F80" s="27"/>
      <c r="G80" s="27"/>
      <c r="H80" s="27"/>
      <c r="I80" s="27"/>
      <c r="J80" s="27"/>
      <c r="K80" s="27"/>
      <c r="L80" s="27"/>
      <c r="M80" s="80"/>
      <c r="N80" s="80"/>
      <c r="O80" s="80"/>
      <c r="P80" s="81"/>
      <c r="Q80" s="81"/>
      <c r="R80" s="81"/>
      <c r="S80" s="81"/>
      <c r="T80" s="81"/>
      <c r="U80" s="3"/>
      <c r="V80" s="88"/>
      <c r="W80" s="88"/>
      <c r="X80" s="88"/>
      <c r="Y80" s="88"/>
      <c r="Z80" s="88"/>
      <c r="AA80" s="88"/>
      <c r="AB80" s="88"/>
      <c r="AC80" s="88"/>
      <c r="AE80">
        <f t="shared" si="4"/>
        <v>-78</v>
      </c>
      <c r="AG80" s="113">
        <f t="shared" si="5"/>
        <v>5.051406025121101E-2</v>
      </c>
      <c r="AH80" s="97"/>
      <c r="AI80" s="97"/>
      <c r="AJ80" s="97"/>
      <c r="AK80" s="97"/>
      <c r="AL80" s="97"/>
      <c r="AM80" s="97"/>
      <c r="AN80" s="97"/>
      <c r="AO80" s="97"/>
    </row>
    <row r="81" spans="1:41" ht="14">
      <c r="A81">
        <f t="shared" si="2"/>
        <v>-77</v>
      </c>
      <c r="B81" s="22">
        <v>3</v>
      </c>
      <c r="C81" s="27">
        <f t="shared" si="3"/>
        <v>0.1630748809800954</v>
      </c>
      <c r="D81" s="27"/>
      <c r="E81" s="27"/>
      <c r="F81" s="27"/>
      <c r="G81" s="27"/>
      <c r="H81" s="27"/>
      <c r="I81" s="27"/>
      <c r="J81" s="27"/>
      <c r="K81" s="27"/>
      <c r="L81" s="27"/>
      <c r="M81" s="80"/>
      <c r="N81" s="80"/>
      <c r="O81" s="80"/>
      <c r="P81" s="81"/>
      <c r="Q81" s="81"/>
      <c r="R81" s="81"/>
      <c r="S81" s="81"/>
      <c r="T81" s="81"/>
      <c r="U81" s="3"/>
      <c r="V81" s="88"/>
      <c r="W81" s="88"/>
      <c r="X81" s="88"/>
      <c r="Y81" s="88"/>
      <c r="Z81" s="88"/>
      <c r="AA81" s="88"/>
      <c r="AB81" s="88"/>
      <c r="AC81" s="88"/>
      <c r="AE81">
        <f t="shared" si="4"/>
        <v>-77</v>
      </c>
      <c r="AG81" s="113">
        <f t="shared" si="5"/>
        <v>0.1630748809800954</v>
      </c>
      <c r="AH81" s="97"/>
      <c r="AI81" s="97"/>
      <c r="AJ81" s="97"/>
      <c r="AK81" s="97"/>
      <c r="AL81" s="97"/>
      <c r="AM81" s="97"/>
      <c r="AN81" s="97"/>
      <c r="AO81" s="97"/>
    </row>
    <row r="82" spans="1:41" ht="14">
      <c r="A82">
        <f t="shared" si="2"/>
        <v>-76</v>
      </c>
      <c r="B82" s="22">
        <v>4</v>
      </c>
      <c r="C82" s="27">
        <f t="shared" si="3"/>
        <v>0.36982985834735005</v>
      </c>
      <c r="D82" s="27"/>
      <c r="E82" s="27"/>
      <c r="F82" s="27"/>
      <c r="G82" s="27"/>
      <c r="H82" s="27"/>
      <c r="I82" s="27"/>
      <c r="J82" s="27"/>
      <c r="K82" s="27"/>
      <c r="L82" s="27"/>
      <c r="M82" s="80"/>
      <c r="N82" s="80"/>
      <c r="O82" s="80"/>
      <c r="P82" s="81"/>
      <c r="Q82" s="81"/>
      <c r="R82" s="81"/>
      <c r="S82" s="81"/>
      <c r="T82" s="81"/>
      <c r="U82" s="3"/>
      <c r="V82" s="88"/>
      <c r="W82" s="88"/>
      <c r="X82" s="88"/>
      <c r="Y82" s="88"/>
      <c r="Z82" s="88"/>
      <c r="AA82" s="88"/>
      <c r="AB82" s="88"/>
      <c r="AC82" s="88"/>
      <c r="AE82">
        <f t="shared" si="4"/>
        <v>-76</v>
      </c>
      <c r="AG82" s="113">
        <f t="shared" si="5"/>
        <v>0.36982985834735005</v>
      </c>
      <c r="AH82" s="97"/>
      <c r="AI82" s="97"/>
      <c r="AJ82" s="97"/>
      <c r="AK82" s="97"/>
      <c r="AL82" s="97"/>
      <c r="AM82" s="97"/>
      <c r="AN82" s="97"/>
      <c r="AO82" s="97"/>
    </row>
    <row r="83" spans="1:41" ht="14">
      <c r="A83">
        <f t="shared" si="2"/>
        <v>-75</v>
      </c>
      <c r="B83" s="22">
        <v>5</v>
      </c>
      <c r="C83" s="27">
        <f t="shared" si="3"/>
        <v>0.69123918027687448</v>
      </c>
      <c r="D83" s="27"/>
      <c r="E83" s="27"/>
      <c r="F83" s="27"/>
      <c r="G83" s="27"/>
      <c r="H83" s="27"/>
      <c r="I83" s="27"/>
      <c r="J83" s="27"/>
      <c r="K83" s="27"/>
      <c r="L83" s="27"/>
      <c r="M83" s="80"/>
      <c r="N83" s="80"/>
      <c r="O83" s="80"/>
      <c r="P83" s="81"/>
      <c r="Q83" s="81"/>
      <c r="R83" s="81"/>
      <c r="S83" s="81"/>
      <c r="T83" s="81"/>
      <c r="U83" s="3"/>
      <c r="V83" s="88"/>
      <c r="W83" s="88"/>
      <c r="X83" s="88"/>
      <c r="Y83" s="88"/>
      <c r="Z83" s="88"/>
      <c r="AA83" s="88"/>
      <c r="AB83" s="88"/>
      <c r="AC83" s="88"/>
      <c r="AE83">
        <f t="shared" si="4"/>
        <v>-75</v>
      </c>
      <c r="AG83" s="113">
        <f t="shared" si="5"/>
        <v>0.69123918027687448</v>
      </c>
      <c r="AH83" s="97"/>
      <c r="AI83" s="97"/>
      <c r="AJ83" s="97"/>
      <c r="AK83" s="97"/>
      <c r="AL83" s="97"/>
      <c r="AM83" s="97"/>
      <c r="AN83" s="97"/>
      <c r="AO83" s="97"/>
    </row>
    <row r="84" spans="1:41" ht="14">
      <c r="A84">
        <f t="shared" si="2"/>
        <v>-74</v>
      </c>
      <c r="B84" s="22">
        <v>6</v>
      </c>
      <c r="C84" s="27">
        <f t="shared" si="3"/>
        <v>1.1433153298843697</v>
      </c>
      <c r="D84" s="27"/>
      <c r="E84" s="27"/>
      <c r="F84" s="27"/>
      <c r="G84" s="27"/>
      <c r="H84" s="27"/>
      <c r="I84" s="27"/>
      <c r="J84" s="27"/>
      <c r="K84" s="27"/>
      <c r="L84" s="27"/>
      <c r="M84" s="80"/>
      <c r="N84" s="80"/>
      <c r="O84" s="80"/>
      <c r="P84" s="81"/>
      <c r="Q84" s="81"/>
      <c r="R84" s="81"/>
      <c r="S84" s="81"/>
      <c r="T84" s="81"/>
      <c r="U84" s="3"/>
      <c r="V84" s="88"/>
      <c r="W84" s="88"/>
      <c r="X84" s="88"/>
      <c r="Y84" s="88"/>
      <c r="Z84" s="88"/>
      <c r="AA84" s="88"/>
      <c r="AB84" s="88"/>
      <c r="AC84" s="88"/>
      <c r="AE84">
        <f t="shared" si="4"/>
        <v>-74</v>
      </c>
      <c r="AG84" s="113">
        <f t="shared" si="5"/>
        <v>1.1433153298843697</v>
      </c>
      <c r="AH84" s="97"/>
      <c r="AI84" s="97"/>
      <c r="AJ84" s="97"/>
      <c r="AK84" s="97"/>
      <c r="AL84" s="97"/>
      <c r="AM84" s="97"/>
      <c r="AN84" s="97"/>
      <c r="AO84" s="97"/>
    </row>
    <row r="85" spans="1:41" ht="14">
      <c r="A85">
        <f t="shared" si="2"/>
        <v>-73</v>
      </c>
      <c r="B85" s="22">
        <v>7</v>
      </c>
      <c r="C85" s="27">
        <f t="shared" si="3"/>
        <v>1.7381925933728621</v>
      </c>
      <c r="D85" s="27"/>
      <c r="E85" s="27"/>
      <c r="F85" s="27"/>
      <c r="G85" s="27"/>
      <c r="H85" s="27"/>
      <c r="I85" s="27"/>
      <c r="J85" s="27"/>
      <c r="K85" s="27"/>
      <c r="L85" s="27"/>
      <c r="M85" s="80"/>
      <c r="N85" s="80"/>
      <c r="O85" s="80"/>
      <c r="P85" s="81"/>
      <c r="Q85" s="81"/>
      <c r="R85" s="81"/>
      <c r="S85" s="81"/>
      <c r="T85" s="81"/>
      <c r="U85" s="3"/>
      <c r="V85" s="88"/>
      <c r="W85" s="88"/>
      <c r="X85" s="88"/>
      <c r="Y85" s="88"/>
      <c r="Z85" s="88"/>
      <c r="AA85" s="88"/>
      <c r="AB85" s="88"/>
      <c r="AC85" s="88"/>
      <c r="AE85">
        <f t="shared" si="4"/>
        <v>-73</v>
      </c>
      <c r="AG85" s="113">
        <f t="shared" si="5"/>
        <v>1.7381925933728621</v>
      </c>
      <c r="AH85" s="97"/>
      <c r="AI85" s="97"/>
      <c r="AJ85" s="97"/>
      <c r="AK85" s="97"/>
      <c r="AL85" s="97"/>
      <c r="AM85" s="97"/>
      <c r="AN85" s="97"/>
      <c r="AO85" s="97"/>
    </row>
    <row r="86" spans="1:41" ht="14">
      <c r="A86">
        <f t="shared" si="2"/>
        <v>-72</v>
      </c>
      <c r="B86" s="22">
        <v>8</v>
      </c>
      <c r="C86" s="27">
        <f t="shared" si="3"/>
        <v>2.4846357849108904</v>
      </c>
      <c r="D86" s="27"/>
      <c r="E86" s="27"/>
      <c r="F86" s="27"/>
      <c r="G86" s="27"/>
      <c r="H86" s="27"/>
      <c r="I86" s="27"/>
      <c r="J86" s="27"/>
      <c r="K86" s="27"/>
      <c r="L86" s="27"/>
      <c r="M86" s="80"/>
      <c r="N86" s="80"/>
      <c r="O86" s="80"/>
      <c r="P86" s="81"/>
      <c r="Q86" s="81"/>
      <c r="R86" s="81"/>
      <c r="S86" s="81"/>
      <c r="T86" s="81"/>
      <c r="U86" s="3"/>
      <c r="V86" s="88"/>
      <c r="W86" s="88"/>
      <c r="X86" s="88"/>
      <c r="Y86" s="88"/>
      <c r="Z86" s="88"/>
      <c r="AA86" s="88"/>
      <c r="AB86" s="88"/>
      <c r="AC86" s="88"/>
      <c r="AE86">
        <f t="shared" si="4"/>
        <v>-72</v>
      </c>
      <c r="AG86" s="113">
        <f t="shared" si="5"/>
        <v>2.4846357849108904</v>
      </c>
      <c r="AH86" s="97"/>
      <c r="AI86" s="97"/>
      <c r="AJ86" s="97"/>
      <c r="AK86" s="97"/>
      <c r="AL86" s="97"/>
      <c r="AM86" s="97"/>
      <c r="AN86" s="97"/>
      <c r="AO86" s="97"/>
    </row>
    <row r="87" spans="1:41" ht="14">
      <c r="A87">
        <f t="shared" si="2"/>
        <v>-71</v>
      </c>
      <c r="B87" s="22">
        <v>9</v>
      </c>
      <c r="C87" s="27">
        <f t="shared" si="3"/>
        <v>3.3884941316335397</v>
      </c>
      <c r="D87" s="27"/>
      <c r="E87" s="27"/>
      <c r="F87" s="27"/>
      <c r="G87" s="27"/>
      <c r="H87" s="27"/>
      <c r="I87" s="27"/>
      <c r="J87" s="27"/>
      <c r="K87" s="27"/>
      <c r="L87" s="27"/>
      <c r="M87" s="80"/>
      <c r="N87" s="80"/>
      <c r="O87" s="80"/>
      <c r="P87" s="81"/>
      <c r="Q87" s="81"/>
      <c r="R87" s="81"/>
      <c r="S87" s="81"/>
      <c r="T87" s="81"/>
      <c r="U87" s="3"/>
      <c r="V87" s="88"/>
      <c r="W87" s="88"/>
      <c r="X87" s="88"/>
      <c r="Y87" s="88"/>
      <c r="Z87" s="88"/>
      <c r="AA87" s="88"/>
      <c r="AB87" s="88"/>
      <c r="AC87" s="88"/>
      <c r="AE87">
        <f t="shared" si="4"/>
        <v>-71</v>
      </c>
      <c r="AG87" s="113">
        <f t="shared" si="5"/>
        <v>3.3884941316335397</v>
      </c>
      <c r="AH87" s="97"/>
      <c r="AI87" s="97"/>
      <c r="AJ87" s="97"/>
      <c r="AK87" s="97"/>
      <c r="AL87" s="97"/>
      <c r="AM87" s="97"/>
      <c r="AN87" s="97"/>
      <c r="AO87" s="97"/>
    </row>
    <row r="88" spans="1:41" ht="14">
      <c r="A88">
        <f t="shared" si="2"/>
        <v>-70</v>
      </c>
      <c r="B88" s="22">
        <v>10</v>
      </c>
      <c r="C88" s="27">
        <f t="shared" si="3"/>
        <v>4.4531057081654515</v>
      </c>
      <c r="D88" s="27"/>
      <c r="E88" s="27"/>
      <c r="F88" s="27"/>
      <c r="G88" s="27"/>
      <c r="H88" s="27"/>
      <c r="I88" s="27"/>
      <c r="J88" s="27"/>
      <c r="K88" s="27"/>
      <c r="L88" s="27"/>
      <c r="M88" s="80"/>
      <c r="N88" s="80"/>
      <c r="O88" s="80"/>
      <c r="P88" s="81"/>
      <c r="Q88" s="81"/>
      <c r="R88" s="81"/>
      <c r="S88" s="81"/>
      <c r="T88" s="81"/>
      <c r="U88" s="3"/>
      <c r="V88" s="88"/>
      <c r="W88" s="88"/>
      <c r="X88" s="88"/>
      <c r="Y88" s="88"/>
      <c r="Z88" s="88"/>
      <c r="AA88" s="88"/>
      <c r="AB88" s="88"/>
      <c r="AC88" s="88"/>
      <c r="AE88">
        <f t="shared" si="4"/>
        <v>-70</v>
      </c>
      <c r="AG88" s="113">
        <f t="shared" si="5"/>
        <v>4.4531057081654515</v>
      </c>
      <c r="AH88" s="97"/>
      <c r="AI88" s="97"/>
      <c r="AJ88" s="97"/>
      <c r="AK88" s="97"/>
      <c r="AL88" s="97"/>
      <c r="AM88" s="97"/>
      <c r="AN88" s="97"/>
      <c r="AO88" s="97"/>
    </row>
    <row r="89" spans="1:41" ht="14">
      <c r="A89">
        <f t="shared" si="2"/>
        <v>-69</v>
      </c>
      <c r="B89" s="22">
        <v>11</v>
      </c>
      <c r="C89" s="27">
        <f t="shared" si="3"/>
        <v>5.6796573064658462</v>
      </c>
      <c r="D89" s="27"/>
      <c r="E89" s="27"/>
      <c r="F89" s="27"/>
      <c r="G89" s="27"/>
      <c r="H89" s="27"/>
      <c r="I89" s="27"/>
      <c r="J89" s="27"/>
      <c r="K89" s="27"/>
      <c r="L89" s="27"/>
      <c r="M89" s="80"/>
      <c r="N89" s="80"/>
      <c r="O89" s="80"/>
      <c r="P89" s="81"/>
      <c r="Q89" s="81"/>
      <c r="R89" s="81"/>
      <c r="S89" s="81"/>
      <c r="T89" s="81"/>
      <c r="U89" s="3"/>
      <c r="V89" s="88"/>
      <c r="W89" s="88"/>
      <c r="X89" s="88"/>
      <c r="Y89" s="88"/>
      <c r="Z89" s="88"/>
      <c r="AA89" s="88"/>
      <c r="AB89" s="88"/>
      <c r="AC89" s="88"/>
      <c r="AE89">
        <f t="shared" si="4"/>
        <v>-69</v>
      </c>
      <c r="AG89" s="113">
        <f t="shared" si="5"/>
        <v>5.6796573064658462</v>
      </c>
      <c r="AH89" s="97"/>
      <c r="AI89" s="97"/>
      <c r="AJ89" s="97"/>
      <c r="AK89" s="97"/>
      <c r="AL89" s="97"/>
      <c r="AM89" s="97"/>
      <c r="AN89" s="97"/>
      <c r="AO89" s="97"/>
    </row>
    <row r="90" spans="1:41" ht="14">
      <c r="A90">
        <f t="shared" si="2"/>
        <v>-68</v>
      </c>
      <c r="B90" s="22">
        <v>12</v>
      </c>
      <c r="C90" s="27">
        <f t="shared" si="3"/>
        <v>7.0675041688769218</v>
      </c>
      <c r="D90" s="27"/>
      <c r="E90" s="27"/>
      <c r="F90" s="27"/>
      <c r="G90" s="27"/>
      <c r="H90" s="27"/>
      <c r="I90" s="27"/>
      <c r="J90" s="27"/>
      <c r="K90" s="27"/>
      <c r="L90" s="27"/>
      <c r="M90" s="80"/>
      <c r="N90" s="80"/>
      <c r="O90" s="80"/>
      <c r="P90" s="81"/>
      <c r="Q90" s="81"/>
      <c r="R90" s="81"/>
      <c r="S90" s="81"/>
      <c r="T90" s="81"/>
      <c r="U90" s="3"/>
      <c r="V90" s="88"/>
      <c r="W90" s="88"/>
      <c r="X90" s="88"/>
      <c r="Y90" s="88"/>
      <c r="Z90" s="88"/>
      <c r="AA90" s="88"/>
      <c r="AB90" s="88"/>
      <c r="AC90" s="88"/>
      <c r="AE90">
        <f t="shared" si="4"/>
        <v>-68</v>
      </c>
      <c r="AG90" s="113">
        <f t="shared" si="5"/>
        <v>7.0675041688769218</v>
      </c>
      <c r="AH90" s="97"/>
      <c r="AI90" s="97"/>
      <c r="AJ90" s="97"/>
      <c r="AK90" s="97"/>
      <c r="AL90" s="97"/>
      <c r="AM90" s="97"/>
      <c r="AN90" s="97"/>
      <c r="AO90" s="97"/>
    </row>
    <row r="91" spans="1:41" ht="14">
      <c r="A91">
        <f t="shared" si="2"/>
        <v>-67</v>
      </c>
      <c r="B91" s="22">
        <v>13</v>
      </c>
      <c r="C91" s="27">
        <f t="shared" si="3"/>
        <v>8.6144535959512254</v>
      </c>
      <c r="D91" s="27"/>
      <c r="E91" s="27"/>
      <c r="F91" s="27"/>
      <c r="G91" s="27"/>
      <c r="H91" s="27"/>
      <c r="I91" s="27"/>
      <c r="J91" s="27"/>
      <c r="K91" s="27"/>
      <c r="L91" s="27"/>
      <c r="M91" s="80"/>
      <c r="N91" s="80"/>
      <c r="O91" s="80"/>
      <c r="P91" s="81"/>
      <c r="Q91" s="81"/>
      <c r="R91" s="81"/>
      <c r="S91" s="81"/>
      <c r="T91" s="81"/>
      <c r="U91" s="3"/>
      <c r="V91" s="88"/>
      <c r="W91" s="88"/>
      <c r="X91" s="88"/>
      <c r="Y91" s="88"/>
      <c r="Z91" s="88"/>
      <c r="AA91" s="88"/>
      <c r="AB91" s="88"/>
      <c r="AC91" s="88"/>
      <c r="AE91">
        <f t="shared" si="4"/>
        <v>-67</v>
      </c>
      <c r="AG91" s="113">
        <f t="shared" si="5"/>
        <v>8.6144535959512254</v>
      </c>
      <c r="AH91" s="97"/>
      <c r="AI91" s="97"/>
      <c r="AJ91" s="97"/>
      <c r="AK91" s="97"/>
      <c r="AL91" s="97"/>
      <c r="AM91" s="97"/>
      <c r="AN91" s="97"/>
      <c r="AO91" s="97"/>
    </row>
    <row r="92" spans="1:41" ht="14">
      <c r="A92">
        <f t="shared" si="2"/>
        <v>-66</v>
      </c>
      <c r="B92" s="22">
        <v>14</v>
      </c>
      <c r="C92" s="27">
        <f t="shared" si="3"/>
        <v>10.317016062229655</v>
      </c>
      <c r="D92" s="27"/>
      <c r="E92" s="27"/>
      <c r="F92" s="27"/>
      <c r="G92" s="27"/>
      <c r="H92" s="27"/>
      <c r="I92" s="27"/>
      <c r="J92" s="27"/>
      <c r="K92" s="27"/>
      <c r="L92" s="27"/>
      <c r="M92" s="80"/>
      <c r="N92" s="80"/>
      <c r="O92" s="80"/>
      <c r="P92" s="81"/>
      <c r="Q92" s="81"/>
      <c r="R92" s="81"/>
      <c r="S92" s="81"/>
      <c r="T92" s="81"/>
      <c r="U92" s="3"/>
      <c r="V92" s="88"/>
      <c r="W92" s="88"/>
      <c r="X92" s="88"/>
      <c r="Y92" s="88"/>
      <c r="Z92" s="88"/>
      <c r="AA92" s="88"/>
      <c r="AB92" s="88"/>
      <c r="AC92" s="88"/>
      <c r="AE92">
        <f t="shared" si="4"/>
        <v>-66</v>
      </c>
      <c r="AG92" s="113">
        <f t="shared" si="5"/>
        <v>10.317016062229655</v>
      </c>
      <c r="AH92" s="97"/>
      <c r="AI92" s="97"/>
      <c r="AJ92" s="97"/>
      <c r="AK92" s="97"/>
      <c r="AL92" s="97"/>
      <c r="AM92" s="97"/>
      <c r="AN92" s="97"/>
      <c r="AO92" s="97"/>
    </row>
    <row r="93" spans="1:41" ht="14">
      <c r="A93">
        <f t="shared" si="2"/>
        <v>-65</v>
      </c>
      <c r="B93" s="22">
        <v>15</v>
      </c>
      <c r="C93" s="27">
        <f t="shared" si="3"/>
        <v>12.170627129256564</v>
      </c>
      <c r="D93" s="27"/>
      <c r="E93" s="27"/>
      <c r="F93" s="27"/>
      <c r="G93" s="27"/>
      <c r="H93" s="27"/>
      <c r="I93" s="27"/>
      <c r="J93" s="27"/>
      <c r="K93" s="27"/>
      <c r="L93" s="27"/>
      <c r="M93" s="80"/>
      <c r="N93" s="80"/>
      <c r="O93" s="80"/>
      <c r="P93" s="81"/>
      <c r="Q93" s="81"/>
      <c r="R93" s="81"/>
      <c r="S93" s="81"/>
      <c r="T93" s="81"/>
      <c r="U93" s="3"/>
      <c r="V93" s="88"/>
      <c r="W93" s="88"/>
      <c r="X93" s="88"/>
      <c r="Y93" s="88"/>
      <c r="Z93" s="88"/>
      <c r="AA93" s="88"/>
      <c r="AB93" s="88"/>
      <c r="AC93" s="88"/>
      <c r="AE93">
        <f t="shared" si="4"/>
        <v>-65</v>
      </c>
      <c r="AG93" s="113">
        <f t="shared" si="5"/>
        <v>12.170627129256564</v>
      </c>
      <c r="AH93" s="97"/>
      <c r="AI93" s="97"/>
      <c r="AJ93" s="97"/>
      <c r="AK93" s="97"/>
      <c r="AL93" s="97"/>
      <c r="AM93" s="97"/>
      <c r="AN93" s="97"/>
      <c r="AO93" s="97"/>
    </row>
    <row r="94" spans="1:41" ht="14">
      <c r="A94">
        <f t="shared" si="2"/>
        <v>-64</v>
      </c>
      <c r="B94" s="22">
        <v>16</v>
      </c>
      <c r="C94" s="27">
        <f t="shared" si="3"/>
        <v>14.169843132666989</v>
      </c>
      <c r="D94" s="27"/>
      <c r="E94" s="27"/>
      <c r="F94" s="27"/>
      <c r="G94" s="27"/>
      <c r="H94" s="27"/>
      <c r="I94" s="27"/>
      <c r="J94" s="27"/>
      <c r="K94" s="27"/>
      <c r="L94" s="27"/>
      <c r="M94" s="80"/>
      <c r="N94" s="80"/>
      <c r="O94" s="80"/>
      <c r="P94" s="81"/>
      <c r="Q94" s="81"/>
      <c r="R94" s="81"/>
      <c r="S94" s="81"/>
      <c r="T94" s="81"/>
      <c r="U94" s="3"/>
      <c r="V94" s="88"/>
      <c r="W94" s="88"/>
      <c r="X94" s="88"/>
      <c r="Y94" s="88"/>
      <c r="Z94" s="88"/>
      <c r="AA94" s="88"/>
      <c r="AB94" s="88"/>
      <c r="AC94" s="88"/>
      <c r="AE94">
        <f t="shared" si="4"/>
        <v>-64</v>
      </c>
      <c r="AG94" s="113">
        <f t="shared" si="5"/>
        <v>14.169843132666989</v>
      </c>
      <c r="AH94" s="97"/>
      <c r="AI94" s="97"/>
      <c r="AJ94" s="97"/>
      <c r="AK94" s="97"/>
      <c r="AL94" s="97"/>
      <c r="AM94" s="97"/>
      <c r="AN94" s="97"/>
      <c r="AO94" s="97"/>
    </row>
    <row r="95" spans="1:41" ht="14">
      <c r="A95">
        <f t="shared" si="2"/>
        <v>-63</v>
      </c>
      <c r="B95" s="22">
        <v>17</v>
      </c>
      <c r="C95" s="27">
        <f t="shared" si="3"/>
        <v>16.308513336349812</v>
      </c>
      <c r="D95" s="27"/>
      <c r="E95" s="27"/>
      <c r="F95" s="27"/>
      <c r="G95" s="27"/>
      <c r="H95" s="27"/>
      <c r="I95" s="27"/>
      <c r="J95" s="27"/>
      <c r="K95" s="27"/>
      <c r="L95" s="27"/>
      <c r="M95" s="80"/>
      <c r="N95" s="80"/>
      <c r="O95" s="80"/>
      <c r="P95" s="81"/>
      <c r="Q95" s="81"/>
      <c r="R95" s="81"/>
      <c r="S95" s="81"/>
      <c r="T95" s="81"/>
      <c r="U95" s="3"/>
      <c r="V95" s="88"/>
      <c r="W95" s="88"/>
      <c r="X95" s="88"/>
      <c r="Y95" s="88"/>
      <c r="Z95" s="88"/>
      <c r="AA95" s="88"/>
      <c r="AB95" s="88"/>
      <c r="AC95" s="88"/>
      <c r="AE95">
        <f t="shared" si="4"/>
        <v>-63</v>
      </c>
      <c r="AG95" s="113">
        <f t="shared" si="5"/>
        <v>16.308513336349812</v>
      </c>
      <c r="AH95" s="97"/>
      <c r="AI95" s="97"/>
      <c r="AJ95" s="97"/>
      <c r="AK95" s="97"/>
      <c r="AL95" s="97"/>
      <c r="AM95" s="97"/>
      <c r="AN95" s="97"/>
      <c r="AO95" s="97"/>
    </row>
    <row r="96" spans="1:41" ht="14">
      <c r="A96">
        <f t="shared" si="2"/>
        <v>-62</v>
      </c>
      <c r="B96" s="22">
        <v>18</v>
      </c>
      <c r="C96" s="27">
        <f t="shared" si="3"/>
        <v>18.579930988916129</v>
      </c>
      <c r="D96" s="27"/>
      <c r="E96" s="27"/>
      <c r="F96" s="27"/>
      <c r="G96" s="27"/>
      <c r="H96" s="27"/>
      <c r="I96" s="27"/>
      <c r="J96" s="27"/>
      <c r="K96" s="27"/>
      <c r="L96" s="27"/>
      <c r="M96" s="80"/>
      <c r="N96" s="80"/>
      <c r="O96" s="80"/>
      <c r="P96" s="81"/>
      <c r="Q96" s="81"/>
      <c r="R96" s="81"/>
      <c r="S96" s="81"/>
      <c r="T96" s="81"/>
      <c r="U96" s="3"/>
      <c r="V96" s="88"/>
      <c r="W96" s="88"/>
      <c r="X96" s="88"/>
      <c r="Y96" s="88"/>
      <c r="Z96" s="88"/>
      <c r="AA96" s="88"/>
      <c r="AB96" s="88"/>
      <c r="AC96" s="88"/>
      <c r="AE96">
        <f t="shared" si="4"/>
        <v>-62</v>
      </c>
      <c r="AG96" s="113">
        <f t="shared" si="5"/>
        <v>18.579930988916129</v>
      </c>
      <c r="AH96" s="97"/>
      <c r="AI96" s="97"/>
      <c r="AJ96" s="97"/>
      <c r="AK96" s="97"/>
      <c r="AL96" s="97"/>
      <c r="AM96" s="97"/>
      <c r="AN96" s="97"/>
      <c r="AO96" s="97"/>
    </row>
    <row r="97" spans="1:41" ht="14">
      <c r="A97">
        <f t="shared" si="2"/>
        <v>-61</v>
      </c>
      <c r="B97" s="22">
        <v>19</v>
      </c>
      <c r="C97" s="27">
        <f t="shared" si="3"/>
        <v>20.976965483645014</v>
      </c>
      <c r="D97" s="27"/>
      <c r="E97" s="27"/>
      <c r="F97" s="27"/>
      <c r="G97" s="27"/>
      <c r="H97" s="27"/>
      <c r="I97" s="27"/>
      <c r="J97" s="27"/>
      <c r="K97" s="27"/>
      <c r="L97" s="27"/>
      <c r="M97" s="80"/>
      <c r="N97" s="80"/>
      <c r="O97" s="80"/>
      <c r="P97" s="81"/>
      <c r="Q97" s="81"/>
      <c r="R97" s="81"/>
      <c r="S97" s="81"/>
      <c r="T97" s="81"/>
      <c r="U97" s="3"/>
      <c r="V97" s="88"/>
      <c r="W97" s="88"/>
      <c r="X97" s="88"/>
      <c r="Y97" s="88"/>
      <c r="Z97" s="88"/>
      <c r="AA97" s="88"/>
      <c r="AB97" s="88"/>
      <c r="AC97" s="88"/>
      <c r="AE97">
        <f t="shared" si="4"/>
        <v>-61</v>
      </c>
      <c r="AG97" s="113">
        <f t="shared" si="5"/>
        <v>20.976965483645014</v>
      </c>
      <c r="AH97" s="97"/>
      <c r="AI97" s="97"/>
      <c r="AJ97" s="97"/>
      <c r="AK97" s="97"/>
      <c r="AL97" s="97"/>
      <c r="AM97" s="97"/>
      <c r="AN97" s="97"/>
      <c r="AO97" s="97"/>
    </row>
    <row r="98" spans="1:41" ht="14">
      <c r="A98">
        <f t="shared" si="2"/>
        <v>-60</v>
      </c>
      <c r="B98" s="22">
        <v>20</v>
      </c>
      <c r="C98" s="27">
        <f t="shared" si="3"/>
        <v>23.49217761060919</v>
      </c>
      <c r="D98" s="27"/>
      <c r="E98" s="27"/>
      <c r="F98" s="27"/>
      <c r="G98" s="27"/>
      <c r="H98" s="27"/>
      <c r="I98" s="27"/>
      <c r="J98" s="27"/>
      <c r="K98" s="27"/>
      <c r="L98" s="27"/>
      <c r="M98" s="80"/>
      <c r="N98" s="80"/>
      <c r="O98" s="80"/>
      <c r="P98" s="81"/>
      <c r="Q98" s="81"/>
      <c r="R98" s="81"/>
      <c r="S98" s="81"/>
      <c r="T98" s="81"/>
      <c r="U98" s="3"/>
      <c r="V98" s="88"/>
      <c r="W98" s="88"/>
      <c r="X98" s="88"/>
      <c r="Y98" s="88"/>
      <c r="Z98" s="88"/>
      <c r="AA98" s="88"/>
      <c r="AB98" s="88"/>
      <c r="AC98" s="88"/>
      <c r="AE98">
        <f t="shared" si="4"/>
        <v>-60</v>
      </c>
      <c r="AG98" s="113">
        <f t="shared" si="5"/>
        <v>23.49217761060919</v>
      </c>
      <c r="AH98" s="97"/>
      <c r="AI98" s="97"/>
      <c r="AJ98" s="97"/>
      <c r="AK98" s="97"/>
      <c r="AL98" s="97"/>
      <c r="AM98" s="97"/>
      <c r="AN98" s="97"/>
      <c r="AO98" s="97"/>
    </row>
    <row r="99" spans="1:41" ht="14">
      <c r="A99">
        <f t="shared" si="2"/>
        <v>-59</v>
      </c>
      <c r="B99" s="22">
        <v>21</v>
      </c>
      <c r="C99" s="27">
        <f t="shared" si="3"/>
        <v>26.117919696857953</v>
      </c>
      <c r="D99" s="27"/>
      <c r="E99" s="27"/>
      <c r="F99" s="27"/>
      <c r="G99" s="27"/>
      <c r="H99" s="27"/>
      <c r="I99" s="27"/>
      <c r="J99" s="27"/>
      <c r="K99" s="27"/>
      <c r="L99" s="27"/>
      <c r="M99" s="80"/>
      <c r="N99" s="80"/>
      <c r="O99" s="80"/>
      <c r="P99" s="81"/>
      <c r="Q99" s="81"/>
      <c r="R99" s="81"/>
      <c r="S99" s="81"/>
      <c r="T99" s="81"/>
      <c r="U99" s="3"/>
      <c r="V99" s="88"/>
      <c r="W99" s="88"/>
      <c r="X99" s="88"/>
      <c r="Y99" s="88"/>
      <c r="Z99" s="88"/>
      <c r="AA99" s="88"/>
      <c r="AB99" s="88"/>
      <c r="AC99" s="88"/>
      <c r="AE99">
        <f t="shared" si="4"/>
        <v>-59</v>
      </c>
      <c r="AG99" s="113">
        <f t="shared" si="5"/>
        <v>26.117919696857953</v>
      </c>
      <c r="AH99" s="97"/>
      <c r="AI99" s="97"/>
      <c r="AJ99" s="97"/>
      <c r="AK99" s="97"/>
      <c r="AL99" s="97"/>
      <c r="AM99" s="97"/>
      <c r="AN99" s="97"/>
      <c r="AO99" s="97"/>
    </row>
    <row r="100" spans="1:41" ht="14">
      <c r="A100">
        <f t="shared" si="2"/>
        <v>-58</v>
      </c>
      <c r="B100" s="22">
        <v>22</v>
      </c>
      <c r="C100" s="27">
        <f t="shared" si="3"/>
        <v>28.846422255583846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80"/>
      <c r="N100" s="80"/>
      <c r="O100" s="80"/>
      <c r="P100" s="81"/>
      <c r="Q100" s="81"/>
      <c r="R100" s="81"/>
      <c r="S100" s="81"/>
      <c r="T100" s="81"/>
      <c r="U100" s="3"/>
      <c r="V100" s="88"/>
      <c r="W100" s="88"/>
      <c r="X100" s="88"/>
      <c r="Y100" s="88"/>
      <c r="Z100" s="88"/>
      <c r="AA100" s="88"/>
      <c r="AB100" s="88"/>
      <c r="AC100" s="88"/>
      <c r="AE100">
        <f t="shared" si="4"/>
        <v>-58</v>
      </c>
      <c r="AG100" s="113">
        <f t="shared" si="5"/>
        <v>28.846422255583846</v>
      </c>
      <c r="AH100" s="97"/>
      <c r="AI100" s="97"/>
      <c r="AJ100" s="97"/>
      <c r="AK100" s="97"/>
      <c r="AL100" s="97"/>
      <c r="AM100" s="97"/>
      <c r="AN100" s="97"/>
      <c r="AO100" s="97"/>
    </row>
    <row r="101" spans="1:41" ht="14">
      <c r="A101">
        <f t="shared" si="2"/>
        <v>-57</v>
      </c>
      <c r="B101" s="22">
        <v>23</v>
      </c>
      <c r="C101" s="27">
        <f t="shared" si="3"/>
        <v>31.669868606508935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80"/>
      <c r="N101" s="80"/>
      <c r="O101" s="80"/>
      <c r="P101" s="81"/>
      <c r="Q101" s="81"/>
      <c r="R101" s="81"/>
      <c r="S101" s="81"/>
      <c r="T101" s="81"/>
      <c r="U101" s="3"/>
      <c r="V101" s="88"/>
      <c r="W101" s="88"/>
      <c r="X101" s="88"/>
      <c r="Y101" s="88"/>
      <c r="Z101" s="88"/>
      <c r="AA101" s="88"/>
      <c r="AB101" s="88"/>
      <c r="AC101" s="88"/>
      <c r="AE101">
        <f t="shared" si="4"/>
        <v>-57</v>
      </c>
      <c r="AG101" s="113">
        <f t="shared" si="5"/>
        <v>31.669868606508935</v>
      </c>
      <c r="AH101" s="97"/>
      <c r="AI101" s="97"/>
      <c r="AJ101" s="97"/>
      <c r="AK101" s="97"/>
      <c r="AL101" s="97"/>
      <c r="AM101" s="97"/>
      <c r="AN101" s="97"/>
      <c r="AO101" s="97"/>
    </row>
    <row r="102" spans="1:41" ht="14">
      <c r="A102">
        <f t="shared" si="2"/>
        <v>-56</v>
      </c>
      <c r="B102" s="22">
        <v>24</v>
      </c>
      <c r="C102" s="27">
        <f t="shared" si="3"/>
        <v>34.58045878582773</v>
      </c>
      <c r="D102" s="27"/>
      <c r="E102" s="27"/>
      <c r="F102" s="27"/>
      <c r="G102" s="27"/>
      <c r="H102" s="27"/>
      <c r="I102" s="27"/>
      <c r="J102" s="27"/>
      <c r="K102" s="27"/>
      <c r="L102" s="27"/>
      <c r="M102" s="80"/>
      <c r="N102" s="80"/>
      <c r="O102" s="80"/>
      <c r="P102" s="81"/>
      <c r="Q102" s="81"/>
      <c r="R102" s="81"/>
      <c r="S102" s="81"/>
      <c r="T102" s="81"/>
      <c r="U102" s="3"/>
      <c r="V102" s="88"/>
      <c r="W102" s="88"/>
      <c r="X102" s="88"/>
      <c r="Y102" s="88"/>
      <c r="Z102" s="88"/>
      <c r="AA102" s="88"/>
      <c r="AB102" s="88"/>
      <c r="AC102" s="88"/>
      <c r="AE102">
        <f t="shared" si="4"/>
        <v>-56</v>
      </c>
      <c r="AG102" s="113">
        <f t="shared" si="5"/>
        <v>34.58045878582773</v>
      </c>
      <c r="AH102" s="97"/>
      <c r="AI102" s="97"/>
      <c r="AJ102" s="97"/>
      <c r="AK102" s="97"/>
      <c r="AL102" s="97"/>
      <c r="AM102" s="97"/>
      <c r="AN102" s="97"/>
      <c r="AO102" s="97"/>
    </row>
    <row r="103" spans="1:41" ht="14">
      <c r="A103">
        <f t="shared" si="2"/>
        <v>-55</v>
      </c>
      <c r="B103" s="22">
        <v>25</v>
      </c>
      <c r="C103" s="27">
        <f t="shared" si="3"/>
        <v>37.570463933595661</v>
      </c>
      <c r="D103" s="27"/>
      <c r="E103" s="27"/>
      <c r="F103" s="27"/>
      <c r="G103" s="27"/>
      <c r="H103" s="27" t="s">
        <v>157</v>
      </c>
      <c r="I103" s="27"/>
      <c r="J103" s="27"/>
      <c r="K103" s="27"/>
      <c r="L103" s="27"/>
      <c r="M103" s="80"/>
      <c r="N103" s="80"/>
      <c r="O103" s="80"/>
      <c r="P103" s="81"/>
      <c r="Q103" s="81"/>
      <c r="R103" s="81"/>
      <c r="S103" s="81"/>
      <c r="T103" s="81"/>
      <c r="U103" s="3"/>
      <c r="V103" s="88"/>
      <c r="W103" s="88"/>
      <c r="X103" s="88"/>
      <c r="Y103" s="88"/>
      <c r="Z103" s="88"/>
      <c r="AA103" s="88"/>
      <c r="AB103" s="88"/>
      <c r="AC103" s="88"/>
      <c r="AE103">
        <f t="shared" si="4"/>
        <v>-55</v>
      </c>
      <c r="AG103" s="113">
        <f t="shared" si="5"/>
        <v>37.570463933595661</v>
      </c>
      <c r="AH103" s="97"/>
      <c r="AI103" s="97"/>
      <c r="AJ103" s="97"/>
      <c r="AK103" s="97"/>
      <c r="AL103" s="97"/>
      <c r="AM103" s="97"/>
      <c r="AN103" s="97"/>
      <c r="AO103" s="97"/>
    </row>
    <row r="104" spans="1:41" ht="14">
      <c r="A104">
        <f t="shared" si="2"/>
        <v>-54</v>
      </c>
      <c r="B104" s="22">
        <v>26</v>
      </c>
      <c r="C104" s="27">
        <f t="shared" si="3"/>
        <v>40.63227222823452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80"/>
      <c r="N104" s="80"/>
      <c r="O104" s="80"/>
      <c r="P104" s="81"/>
      <c r="Q104" s="81"/>
      <c r="R104" s="81"/>
      <c r="S104" s="81"/>
      <c r="T104" s="81"/>
      <c r="U104" s="3"/>
      <c r="V104" s="88"/>
      <c r="W104" s="88"/>
      <c r="X104" s="88"/>
      <c r="Y104" s="88"/>
      <c r="Z104" s="88"/>
      <c r="AA104" s="88"/>
      <c r="AB104" s="88"/>
      <c r="AC104" s="88"/>
      <c r="AE104">
        <f t="shared" si="4"/>
        <v>-54</v>
      </c>
      <c r="AG104" s="113">
        <f t="shared" si="5"/>
        <v>40.63227222823452</v>
      </c>
      <c r="AH104" s="97"/>
      <c r="AI104" s="97"/>
      <c r="AJ104" s="97"/>
      <c r="AK104" s="97"/>
      <c r="AL104" s="97"/>
      <c r="AM104" s="97"/>
      <c r="AN104" s="97"/>
      <c r="AO104" s="97"/>
    </row>
    <row r="105" spans="1:41" ht="14">
      <c r="A105">
        <f t="shared" si="2"/>
        <v>-53</v>
      </c>
      <c r="B105" s="22">
        <v>27</v>
      </c>
      <c r="C105" s="27">
        <f t="shared" si="3"/>
        <v>43.758427330730001</v>
      </c>
      <c r="D105" s="27"/>
      <c r="E105" s="27"/>
      <c r="F105" s="27"/>
      <c r="G105" s="27"/>
      <c r="H105" s="27"/>
      <c r="I105" s="27"/>
      <c r="J105" s="27"/>
      <c r="K105" s="27"/>
      <c r="L105" s="27"/>
      <c r="M105" s="80"/>
      <c r="N105" s="80"/>
      <c r="O105" s="80"/>
      <c r="P105" s="81"/>
      <c r="Q105" s="81"/>
      <c r="R105" s="81"/>
      <c r="S105" s="81"/>
      <c r="T105" s="81"/>
      <c r="U105" s="3"/>
      <c r="V105" s="88"/>
      <c r="W105" s="88"/>
      <c r="X105" s="88"/>
      <c r="Y105" s="88"/>
      <c r="Z105" s="88"/>
      <c r="AA105" s="88"/>
      <c r="AB105" s="88"/>
      <c r="AC105" s="88"/>
      <c r="AE105">
        <f t="shared" si="4"/>
        <v>-53</v>
      </c>
      <c r="AG105" s="113">
        <f t="shared" si="5"/>
        <v>43.758427330730001</v>
      </c>
      <c r="AH105" s="97"/>
      <c r="AI105" s="97"/>
      <c r="AJ105" s="97"/>
      <c r="AK105" s="97"/>
      <c r="AL105" s="97"/>
      <c r="AM105" s="97"/>
      <c r="AN105" s="97"/>
      <c r="AO105" s="97"/>
    </row>
    <row r="106" spans="1:41" ht="14">
      <c r="A106">
        <f t="shared" si="2"/>
        <v>-52</v>
      </c>
      <c r="B106" s="22">
        <v>28</v>
      </c>
      <c r="C106" s="27">
        <f t="shared" si="3"/>
        <v>46.941660204104622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80"/>
      <c r="N106" s="80"/>
      <c r="O106" s="80"/>
      <c r="P106" s="81"/>
      <c r="Q106" s="81"/>
      <c r="R106" s="81"/>
      <c r="S106" s="81"/>
      <c r="T106" s="81"/>
      <c r="U106" s="3"/>
      <c r="V106" s="88"/>
      <c r="W106" s="88"/>
      <c r="X106" s="88"/>
      <c r="Y106" s="88"/>
      <c r="Z106" s="88"/>
      <c r="AA106" s="88"/>
      <c r="AB106" s="88"/>
      <c r="AC106" s="88"/>
      <c r="AE106">
        <f t="shared" si="4"/>
        <v>-52</v>
      </c>
      <c r="AG106" s="113">
        <f t="shared" si="5"/>
        <v>46.941660204104622</v>
      </c>
      <c r="AH106" s="97"/>
      <c r="AI106" s="97"/>
      <c r="AJ106" s="97"/>
      <c r="AK106" s="97"/>
      <c r="AL106" s="97"/>
      <c r="AM106" s="97"/>
      <c r="AN106" s="97"/>
      <c r="AO106" s="97"/>
    </row>
    <row r="107" spans="1:41" ht="14">
      <c r="A107">
        <f t="shared" si="2"/>
        <v>-51</v>
      </c>
      <c r="B107" s="22">
        <v>29</v>
      </c>
      <c r="C107" s="27">
        <f t="shared" si="3"/>
        <v>50.174915085944882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80"/>
      <c r="N107" s="80"/>
      <c r="O107" s="80"/>
      <c r="P107" s="81"/>
      <c r="Q107" s="81"/>
      <c r="R107" s="81"/>
      <c r="S107" s="81"/>
      <c r="T107" s="81"/>
      <c r="U107" s="3"/>
      <c r="V107" s="88"/>
      <c r="W107" s="88"/>
      <c r="X107" s="88"/>
      <c r="Y107" s="88"/>
      <c r="Z107" s="88"/>
      <c r="AA107" s="88"/>
      <c r="AB107" s="88"/>
      <c r="AC107" s="88"/>
      <c r="AE107">
        <f t="shared" si="4"/>
        <v>-51</v>
      </c>
      <c r="AG107" s="113">
        <f t="shared" si="5"/>
        <v>50.174915085944882</v>
      </c>
      <c r="AH107" s="97"/>
      <c r="AI107" s="97"/>
      <c r="AJ107" s="97"/>
      <c r="AK107" s="97"/>
      <c r="AL107" s="97"/>
      <c r="AM107" s="97"/>
      <c r="AN107" s="97"/>
      <c r="AO107" s="97"/>
    </row>
    <row r="108" spans="1:41" ht="14">
      <c r="A108">
        <f t="shared" si="2"/>
        <v>-50</v>
      </c>
      <c r="B108" s="22">
        <v>30</v>
      </c>
      <c r="C108" s="27">
        <f t="shared" si="3"/>
        <v>53.451370312300639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80"/>
      <c r="N108" s="80"/>
      <c r="O108" s="80"/>
      <c r="P108" s="81"/>
      <c r="Q108" s="81"/>
      <c r="R108" s="81"/>
      <c r="S108" s="81"/>
      <c r="T108" s="81"/>
      <c r="U108" s="3"/>
      <c r="V108" s="88"/>
      <c r="W108" s="88"/>
      <c r="X108" s="88"/>
      <c r="Y108" s="88"/>
      <c r="Z108" s="88"/>
      <c r="AA108" s="88"/>
      <c r="AB108" s="88"/>
      <c r="AC108" s="88"/>
      <c r="AE108">
        <f t="shared" si="4"/>
        <v>-50</v>
      </c>
      <c r="AG108" s="113">
        <f t="shared" si="5"/>
        <v>53.451370312300639</v>
      </c>
      <c r="AH108" s="97"/>
      <c r="AI108" s="97"/>
      <c r="AJ108" s="97"/>
      <c r="AK108" s="97"/>
      <c r="AL108" s="97"/>
      <c r="AM108" s="97"/>
      <c r="AN108" s="97"/>
      <c r="AO108" s="97"/>
    </row>
    <row r="109" spans="1:41" ht="14">
      <c r="A109">
        <f t="shared" si="2"/>
        <v>-49</v>
      </c>
      <c r="B109" s="22">
        <v>31</v>
      </c>
      <c r="C109" s="27">
        <f t="shared" si="3"/>
        <v>56.764454619395174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80"/>
      <c r="N109" s="80"/>
      <c r="O109" s="80"/>
      <c r="P109" s="81"/>
      <c r="Q109" s="81"/>
      <c r="R109" s="81"/>
      <c r="S109" s="81"/>
      <c r="T109" s="81"/>
      <c r="U109" s="3"/>
      <c r="V109" s="88"/>
      <c r="W109" s="88"/>
      <c r="X109" s="88"/>
      <c r="Y109" s="88"/>
      <c r="Z109" s="88"/>
      <c r="AA109" s="88"/>
      <c r="AB109" s="88"/>
      <c r="AC109" s="88"/>
      <c r="AE109">
        <f t="shared" si="4"/>
        <v>-49</v>
      </c>
      <c r="AG109" s="113">
        <f t="shared" si="5"/>
        <v>56.764454619395174</v>
      </c>
      <c r="AH109" s="97"/>
      <c r="AI109" s="97"/>
      <c r="AJ109" s="97"/>
      <c r="AK109" s="97"/>
      <c r="AL109" s="97"/>
      <c r="AM109" s="97"/>
      <c r="AN109" s="97"/>
      <c r="AO109" s="97"/>
    </row>
    <row r="110" spans="1:41" ht="14">
      <c r="A110">
        <f t="shared" si="2"/>
        <v>-48</v>
      </c>
      <c r="B110" s="22">
        <v>32</v>
      </c>
      <c r="C110" s="27">
        <f t="shared" si="3"/>
        <v>60.107859484589369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80"/>
      <c r="N110" s="80"/>
      <c r="O110" s="80"/>
      <c r="P110" s="81"/>
      <c r="Q110" s="81"/>
      <c r="R110" s="81"/>
      <c r="S110" s="81"/>
      <c r="T110" s="81"/>
      <c r="U110" s="3"/>
      <c r="V110" s="88"/>
      <c r="W110" s="88"/>
      <c r="X110" s="88"/>
      <c r="Y110" s="88"/>
      <c r="Z110" s="88"/>
      <c r="AA110" s="88"/>
      <c r="AB110" s="88"/>
      <c r="AC110" s="88"/>
      <c r="AE110">
        <f t="shared" si="4"/>
        <v>-48</v>
      </c>
      <c r="AG110" s="113">
        <f t="shared" si="5"/>
        <v>60.107859484589369</v>
      </c>
      <c r="AH110" s="97"/>
      <c r="AI110" s="97"/>
      <c r="AJ110" s="97"/>
      <c r="AK110" s="97"/>
      <c r="AL110" s="97"/>
      <c r="AM110" s="97"/>
      <c r="AN110" s="97"/>
      <c r="AO110" s="97"/>
    </row>
    <row r="111" spans="1:41" ht="14">
      <c r="A111">
        <f t="shared" si="2"/>
        <v>-47</v>
      </c>
      <c r="B111" s="22">
        <v>33</v>
      </c>
      <c r="C111" s="27">
        <f t="shared" si="3"/>
        <v>63.475548009300326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80"/>
      <c r="N111" s="80"/>
      <c r="O111" s="80"/>
      <c r="P111" s="81"/>
      <c r="Q111" s="81"/>
      <c r="R111" s="81"/>
      <c r="S111" s="81"/>
      <c r="T111" s="81"/>
      <c r="U111" s="3"/>
      <c r="V111" s="88"/>
      <c r="W111" s="88"/>
      <c r="X111" s="88"/>
      <c r="Y111" s="88"/>
      <c r="Z111" s="88"/>
      <c r="AA111" s="88"/>
      <c r="AB111" s="88"/>
      <c r="AC111" s="88"/>
      <c r="AE111">
        <f t="shared" si="4"/>
        <v>-47</v>
      </c>
      <c r="AG111" s="113">
        <f t="shared" si="5"/>
        <v>63.475548009300326</v>
      </c>
      <c r="AH111" s="97"/>
      <c r="AI111" s="97"/>
      <c r="AJ111" s="97"/>
      <c r="AK111" s="97"/>
      <c r="AL111" s="97"/>
      <c r="AM111" s="97"/>
      <c r="AN111" s="97"/>
      <c r="AO111" s="97"/>
    </row>
    <row r="112" spans="1:41" ht="14">
      <c r="A112">
        <f t="shared" si="2"/>
        <v>-46</v>
      </c>
      <c r="B112" s="22">
        <v>34</v>
      </c>
      <c r="C112" s="27">
        <f t="shared" si="3"/>
        <v>66.861760793503805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80"/>
      <c r="N112" s="80"/>
      <c r="O112" s="80"/>
      <c r="P112" s="81"/>
      <c r="Q112" s="81"/>
      <c r="R112" s="81"/>
      <c r="S112" s="81"/>
      <c r="T112" s="81"/>
      <c r="U112" s="3"/>
      <c r="V112" s="88"/>
      <c r="W112" s="88"/>
      <c r="X112" s="88"/>
      <c r="Y112" s="88"/>
      <c r="Z112" s="88"/>
      <c r="AA112" s="88"/>
      <c r="AB112" s="88"/>
      <c r="AC112" s="88"/>
      <c r="AE112">
        <f t="shared" si="4"/>
        <v>-46</v>
      </c>
      <c r="AG112" s="113">
        <f t="shared" si="5"/>
        <v>66.861760793503805</v>
      </c>
      <c r="AH112" s="97"/>
      <c r="AI112" s="97"/>
      <c r="AJ112" s="97"/>
      <c r="AK112" s="97"/>
      <c r="AL112" s="97"/>
      <c r="AM112" s="97"/>
      <c r="AN112" s="97"/>
      <c r="AO112" s="97"/>
    </row>
    <row r="113" spans="1:41" ht="14">
      <c r="A113">
        <f t="shared" si="2"/>
        <v>-45</v>
      </c>
      <c r="B113" s="22">
        <v>35</v>
      </c>
      <c r="C113" s="27">
        <f t="shared" si="3"/>
        <v>70.261019203532101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80"/>
      <c r="N113" s="80"/>
      <c r="O113" s="80"/>
      <c r="P113" s="81"/>
      <c r="Q113" s="81"/>
      <c r="R113" s="81"/>
      <c r="S113" s="81"/>
      <c r="T113" s="81"/>
      <c r="U113" s="3"/>
      <c r="V113" s="88"/>
      <c r="W113" s="88"/>
      <c r="X113" s="88"/>
      <c r="Y113" s="88"/>
      <c r="Z113" s="88"/>
      <c r="AA113" s="88"/>
      <c r="AB113" s="88"/>
      <c r="AC113" s="88"/>
      <c r="AE113">
        <f t="shared" si="4"/>
        <v>-45</v>
      </c>
      <c r="AG113" s="113">
        <f t="shared" si="5"/>
        <v>70.261019203532101</v>
      </c>
      <c r="AH113" s="97"/>
      <c r="AI113" s="97"/>
      <c r="AJ113" s="97"/>
      <c r="AK113" s="97"/>
      <c r="AL113" s="97"/>
      <c r="AM113" s="97"/>
      <c r="AN113" s="97"/>
      <c r="AO113" s="97"/>
    </row>
    <row r="114" spans="1:41" ht="14">
      <c r="A114">
        <f t="shared" si="2"/>
        <v>-44</v>
      </c>
      <c r="B114" s="22">
        <v>36</v>
      </c>
      <c r="C114" s="27">
        <f t="shared" si="3"/>
        <v>73.668126391629585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80"/>
      <c r="N114" s="80"/>
      <c r="O114" s="80"/>
      <c r="P114" s="81"/>
      <c r="Q114" s="81"/>
      <c r="R114" s="81"/>
      <c r="S114" s="81"/>
      <c r="T114" s="81"/>
      <c r="U114" s="3"/>
      <c r="V114" s="88"/>
      <c r="W114" s="88"/>
      <c r="X114" s="88"/>
      <c r="Y114" s="88"/>
      <c r="Z114" s="88"/>
      <c r="AA114" s="88"/>
      <c r="AB114" s="88"/>
      <c r="AC114" s="88"/>
      <c r="AE114">
        <f t="shared" si="4"/>
        <v>-44</v>
      </c>
      <c r="AG114" s="113">
        <f t="shared" si="5"/>
        <v>73.668126391629585</v>
      </c>
      <c r="AH114" s="97"/>
      <c r="AI114" s="97"/>
      <c r="AJ114" s="97"/>
      <c r="AK114" s="97"/>
      <c r="AL114" s="97"/>
      <c r="AM114" s="97"/>
      <c r="AN114" s="97"/>
      <c r="AO114" s="97"/>
    </row>
    <row r="115" spans="1:41" ht="14">
      <c r="A115">
        <f t="shared" si="2"/>
        <v>-43</v>
      </c>
      <c r="B115" s="22">
        <v>37</v>
      </c>
      <c r="C115" s="27">
        <f t="shared" si="3"/>
        <v>77.07816638672098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80"/>
      <c r="N115" s="80"/>
      <c r="O115" s="80"/>
      <c r="P115" s="81"/>
      <c r="Q115" s="81"/>
      <c r="R115" s="81"/>
      <c r="S115" s="81"/>
      <c r="T115" s="81"/>
      <c r="U115" s="3"/>
      <c r="V115" s="88"/>
      <c r="W115" s="88"/>
      <c r="X115" s="88"/>
      <c r="Y115" s="88"/>
      <c r="Z115" s="88"/>
      <c r="AA115" s="88"/>
      <c r="AB115" s="88"/>
      <c r="AC115" s="88"/>
      <c r="AE115">
        <f t="shared" si="4"/>
        <v>-43</v>
      </c>
      <c r="AG115" s="113">
        <f t="shared" si="5"/>
        <v>77.07816638672098</v>
      </c>
      <c r="AH115" s="97"/>
      <c r="AI115" s="97"/>
      <c r="AJ115" s="97"/>
      <c r="AK115" s="97"/>
      <c r="AL115" s="97"/>
      <c r="AM115" s="97"/>
      <c r="AN115" s="97"/>
      <c r="AO115" s="97"/>
    </row>
    <row r="116" spans="1:41" ht="14">
      <c r="A116">
        <f t="shared" si="2"/>
        <v>-42</v>
      </c>
      <c r="B116" s="22">
        <v>38</v>
      </c>
      <c r="C116" s="27">
        <f t="shared" si="3"/>
        <v>80.486501540677807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80"/>
      <c r="N116" s="80"/>
      <c r="O116" s="80"/>
      <c r="P116" s="81"/>
      <c r="Q116" s="81"/>
      <c r="R116" s="81"/>
      <c r="S116" s="81"/>
      <c r="T116" s="81"/>
      <c r="U116" s="3"/>
      <c r="V116" s="88"/>
      <c r="W116" s="88"/>
      <c r="X116" s="88"/>
      <c r="Y116" s="88"/>
      <c r="Z116" s="88"/>
      <c r="AA116" s="88"/>
      <c r="AB116" s="88"/>
      <c r="AC116" s="88"/>
      <c r="AE116">
        <f t="shared" si="4"/>
        <v>-42</v>
      </c>
      <c r="AG116" s="113">
        <f t="shared" si="5"/>
        <v>80.486501540677807</v>
      </c>
      <c r="AH116" s="97"/>
      <c r="AI116" s="97"/>
      <c r="AJ116" s="97"/>
      <c r="AK116" s="97"/>
      <c r="AL116" s="97"/>
      <c r="AM116" s="97"/>
      <c r="AN116" s="97"/>
      <c r="AO116" s="97"/>
    </row>
    <row r="117" spans="1:41" ht="14">
      <c r="A117">
        <f t="shared" si="2"/>
        <v>-41</v>
      </c>
      <c r="B117" s="22">
        <v>39</v>
      </c>
      <c r="C117" s="27">
        <f t="shared" si="3"/>
        <v>83.888768582687646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80"/>
      <c r="N117" s="80"/>
      <c r="O117" s="80"/>
      <c r="P117" s="81"/>
      <c r="Q117" s="81"/>
      <c r="R117" s="81"/>
      <c r="S117" s="81"/>
      <c r="T117" s="81"/>
      <c r="U117" s="3"/>
      <c r="V117" s="88"/>
      <c r="W117" s="88"/>
      <c r="X117" s="88"/>
      <c r="Y117" s="88"/>
      <c r="Z117" s="88"/>
      <c r="AA117" s="88"/>
      <c r="AB117" s="88"/>
      <c r="AC117" s="88"/>
      <c r="AE117">
        <f t="shared" si="4"/>
        <v>-41</v>
      </c>
      <c r="AG117" s="113">
        <f t="shared" si="5"/>
        <v>83.888768582687646</v>
      </c>
      <c r="AH117" s="97"/>
      <c r="AI117" s="97"/>
      <c r="AJ117" s="97"/>
      <c r="AK117" s="97"/>
      <c r="AL117" s="97"/>
      <c r="AM117" s="97"/>
      <c r="AN117" s="97"/>
      <c r="AO117" s="97"/>
    </row>
    <row r="118" spans="1:41" s="120" customFormat="1" ht="14">
      <c r="A118" s="120">
        <f t="shared" si="2"/>
        <v>-40</v>
      </c>
      <c r="B118" s="121">
        <v>40</v>
      </c>
      <c r="C118" s="122">
        <f t="shared" si="3"/>
        <v>87.280873505803271</v>
      </c>
      <c r="D118" s="124">
        <f>(($C$39*$C$118*0.72)*D$40)*('Product half-life and C flows'!B19/100)</f>
        <v>18.852668677253504</v>
      </c>
      <c r="E118" s="122"/>
      <c r="F118" s="124">
        <f>($C$39*$C118*0.72)*F$40</f>
        <v>6.2842228924178354</v>
      </c>
      <c r="G118" s="124">
        <f>($C$39*$C118*0.28)*G$41</f>
        <v>2.3461098798359923</v>
      </c>
      <c r="H118" s="124">
        <f>(($C$39*$C118*0.28)*H$41)*(E145+'Product half-life and C flows'!L19/100)</f>
        <v>7.3315933744874755</v>
      </c>
      <c r="I118" s="124">
        <f>(($C$39*$C$118*0.28)*H$41)*('Product half-life and C flows'!N19/100)</f>
        <v>0</v>
      </c>
      <c r="J118" s="124">
        <f>(($C$39*$C$118*0.28)*H$41)*(+'Product half-life and C flows'!P19/100)</f>
        <v>0</v>
      </c>
      <c r="K118" s="124">
        <f>H118*K42</f>
        <v>4.1790082234578607</v>
      </c>
      <c r="L118" s="122"/>
      <c r="M118" s="123"/>
      <c r="N118" s="123"/>
      <c r="O118" s="123"/>
      <c r="U118" s="123"/>
      <c r="AE118" s="120">
        <f t="shared" si="4"/>
        <v>-40</v>
      </c>
      <c r="AF118"/>
      <c r="AG118" s="123">
        <f t="shared" si="5"/>
        <v>87.280873505803271</v>
      </c>
      <c r="AH118" s="123">
        <f t="shared" ref="AH118:AH149" si="6">D118+M118+V118</f>
        <v>18.852668677253504</v>
      </c>
      <c r="AI118" s="123">
        <f t="shared" ref="AI118:AI149" si="7">E118+N118+W118</f>
        <v>0</v>
      </c>
      <c r="AJ118" s="123">
        <f t="shared" ref="AJ118:AJ149" si="8">F118+O118+X118</f>
        <v>6.2842228924178354</v>
      </c>
      <c r="AK118" s="123">
        <f t="shared" ref="AK118:AK149" si="9">G118+P118+Y118</f>
        <v>2.3461098798359923</v>
      </c>
      <c r="AL118" s="123">
        <f t="shared" ref="AL118:AL149" si="10">H118+Q118+Z118</f>
        <v>7.3315933744874755</v>
      </c>
      <c r="AM118" s="123">
        <f t="shared" ref="AM118:AM149" si="11">I118+R118+AA118</f>
        <v>0</v>
      </c>
      <c r="AN118" s="123">
        <f t="shared" ref="AN118:AN149" si="12">J118+S118+AB118</f>
        <v>0</v>
      </c>
      <c r="AO118" s="123">
        <f t="shared" ref="AO118:AO149" si="13">K118+T118+AC118</f>
        <v>4.1790082234578607</v>
      </c>
    </row>
    <row r="119" spans="1:41" ht="14">
      <c r="A119">
        <f t="shared" si="2"/>
        <v>-39</v>
      </c>
      <c r="B119" s="22">
        <v>41</v>
      </c>
      <c r="C119" s="27">
        <f>(B$8*(1-EXP(-B$9*$B119))^3)-(C$39*C$118)</f>
        <v>55.746636081760769</v>
      </c>
      <c r="D119" s="124">
        <f>(($C$39*$C$118*0.72)*D$40)*('Product half-life and C flows'!B20/100)</f>
        <v>18.210477572542676</v>
      </c>
      <c r="E119" s="27"/>
      <c r="F119" s="55">
        <f>F118</f>
        <v>6.2842228924178354</v>
      </c>
      <c r="G119" s="55">
        <f>G118</f>
        <v>2.3461098798359923</v>
      </c>
      <c r="H119" s="124">
        <f>(H$118)*('Product half-life and C flows'!L20/100)</f>
        <v>7.2195281583741471</v>
      </c>
      <c r="I119" s="124">
        <f>(($C$39*$C$118*0.28)*H$41)*('Product half-life and C flows'!N20/100)</f>
        <v>5.6088640664720822E-2</v>
      </c>
      <c r="J119" s="124">
        <f>(($C$39*$C$118*0.28)*H$41)*(+'Product half-life and C flows'!P20/100)</f>
        <v>2.8016304028332079E-2</v>
      </c>
      <c r="K119" s="55">
        <f>K118</f>
        <v>4.1790082234578607</v>
      </c>
      <c r="L119" s="27"/>
      <c r="M119" s="80"/>
      <c r="N119" s="80"/>
      <c r="O119" s="80"/>
      <c r="P119" s="81"/>
      <c r="Q119" s="81"/>
      <c r="R119" s="81"/>
      <c r="S119" s="81"/>
      <c r="T119" s="81"/>
      <c r="U119" s="3"/>
      <c r="V119" s="88"/>
      <c r="W119" s="88"/>
      <c r="X119" s="88"/>
      <c r="Y119" s="88"/>
      <c r="Z119" s="88"/>
      <c r="AA119" s="88"/>
      <c r="AB119" s="88"/>
      <c r="AC119" s="88"/>
      <c r="AE119">
        <f t="shared" si="4"/>
        <v>-39</v>
      </c>
      <c r="AG119" s="113">
        <f t="shared" si="5"/>
        <v>55.746636081760769</v>
      </c>
      <c r="AH119" s="123">
        <f t="shared" si="6"/>
        <v>18.210477572542676</v>
      </c>
      <c r="AI119" s="123">
        <f t="shared" si="7"/>
        <v>0</v>
      </c>
      <c r="AJ119" s="123">
        <f t="shared" si="8"/>
        <v>6.2842228924178354</v>
      </c>
      <c r="AK119" s="123">
        <f t="shared" si="9"/>
        <v>2.3461098798359923</v>
      </c>
      <c r="AL119" s="123">
        <f t="shared" si="10"/>
        <v>7.2195281583741471</v>
      </c>
      <c r="AM119" s="123">
        <f t="shared" si="11"/>
        <v>5.6088640664720822E-2</v>
      </c>
      <c r="AN119" s="123">
        <f t="shared" si="12"/>
        <v>2.8016304028332079E-2</v>
      </c>
      <c r="AO119" s="123">
        <f t="shared" si="13"/>
        <v>4.1790082234578607</v>
      </c>
    </row>
    <row r="120" spans="1:41" ht="14">
      <c r="A120">
        <f t="shared" si="2"/>
        <v>-38</v>
      </c>
      <c r="B120" s="22">
        <v>42</v>
      </c>
      <c r="C120" s="126">
        <f>C119+(C$158-C$119)/39</f>
        <v>59.24762029036885</v>
      </c>
      <c r="D120" s="124">
        <f>(($C$39*$C$118*0.72)*D$40)*('Product half-life and C flows'!B21/100)</f>
        <v>17.590161854390104</v>
      </c>
      <c r="E120" s="27"/>
      <c r="F120" s="55">
        <f t="shared" ref="F120:G135" si="14">F119</f>
        <v>6.2842228924178354</v>
      </c>
      <c r="G120" s="55">
        <f t="shared" si="14"/>
        <v>2.3461098798359923</v>
      </c>
      <c r="H120" s="124">
        <f>(H$118)*('Product half-life and C flows'!L21/100)</f>
        <v>7.1091758867765682</v>
      </c>
      <c r="I120" s="124">
        <f>(($C$39*$C$118*0.28)*H$41)*('Product half-life and C flows'!N21/100)</f>
        <v>0.11131995259930919</v>
      </c>
      <c r="J120" s="124">
        <f>(($C$39*$C$118*0.28)*H$41)*(+'Product half-life and C flows'!P21/100)</f>
        <v>5.560437192772686E-2</v>
      </c>
      <c r="K120" s="55">
        <f t="shared" ref="K120:K183" si="15">K119</f>
        <v>4.1790082234578607</v>
      </c>
      <c r="L120" s="27"/>
      <c r="M120" s="80"/>
      <c r="N120" s="80"/>
      <c r="O120" s="80"/>
      <c r="P120" s="81"/>
      <c r="Q120" s="81"/>
      <c r="R120" s="81"/>
      <c r="S120" s="81"/>
      <c r="T120" s="81"/>
      <c r="U120" s="3"/>
      <c r="V120" s="88"/>
      <c r="W120" s="88"/>
      <c r="X120" s="88"/>
      <c r="Y120" s="88"/>
      <c r="Z120" s="88"/>
      <c r="AA120" s="88"/>
      <c r="AB120" s="88"/>
      <c r="AC120" s="88"/>
      <c r="AE120">
        <f t="shared" si="4"/>
        <v>-38</v>
      </c>
      <c r="AG120" s="113">
        <f t="shared" si="5"/>
        <v>59.24762029036885</v>
      </c>
      <c r="AH120" s="123">
        <f t="shared" si="6"/>
        <v>17.590161854390104</v>
      </c>
      <c r="AI120" s="123">
        <f t="shared" si="7"/>
        <v>0</v>
      </c>
      <c r="AJ120" s="123">
        <f t="shared" si="8"/>
        <v>6.2842228924178354</v>
      </c>
      <c r="AK120" s="123">
        <f t="shared" si="9"/>
        <v>2.3461098798359923</v>
      </c>
      <c r="AL120" s="123">
        <f t="shared" si="10"/>
        <v>7.1091758867765682</v>
      </c>
      <c r="AM120" s="123">
        <f t="shared" si="11"/>
        <v>0.11131995259930919</v>
      </c>
      <c r="AN120" s="123">
        <f t="shared" si="12"/>
        <v>5.560437192772686E-2</v>
      </c>
      <c r="AO120" s="123">
        <f t="shared" si="13"/>
        <v>4.1790082234578607</v>
      </c>
    </row>
    <row r="121" spans="1:41" ht="14">
      <c r="A121">
        <f t="shared" si="2"/>
        <v>-37</v>
      </c>
      <c r="B121" s="22">
        <v>43</v>
      </c>
      <c r="C121" s="126">
        <f t="shared" ref="C121:C157" si="16">C120+(C$158-C$119)/39</f>
        <v>62.748604498976931</v>
      </c>
      <c r="D121" s="124">
        <f>(($C$39*$C$118*0.72)*D$40)*('Product half-life and C flows'!B22/100)</f>
        <v>16.990976366823428</v>
      </c>
      <c r="E121" s="27"/>
      <c r="F121" s="55">
        <f t="shared" si="14"/>
        <v>6.2842228924178354</v>
      </c>
      <c r="G121" s="55">
        <f t="shared" si="14"/>
        <v>2.3461098798359923</v>
      </c>
      <c r="H121" s="124">
        <f>(H$118)*('Product half-life and C flows'!L22/100)</f>
        <v>7.0005103769146038</v>
      </c>
      <c r="I121" s="124">
        <f>(($C$39*$C$118*0.28)*H$41)*('Product half-life and C flows'!N22/100)</f>
        <v>0.16570704028522201</v>
      </c>
      <c r="J121" s="124">
        <f>(($C$39*$C$118*0.28)*H$41)*(+'Product half-life and C flows'!P22/100)</f>
        <v>8.2770749393217782E-2</v>
      </c>
      <c r="K121" s="55">
        <f t="shared" si="15"/>
        <v>4.1790082234578607</v>
      </c>
      <c r="L121" s="27"/>
      <c r="M121" s="80"/>
      <c r="N121" s="80"/>
      <c r="O121" s="80"/>
      <c r="P121" s="81"/>
      <c r="Q121" s="81"/>
      <c r="R121" s="81"/>
      <c r="S121" s="81"/>
      <c r="T121" s="81"/>
      <c r="U121" s="3"/>
      <c r="V121" s="88"/>
      <c r="W121" s="88"/>
      <c r="X121" s="88"/>
      <c r="Y121" s="88"/>
      <c r="Z121" s="88"/>
      <c r="AA121" s="88"/>
      <c r="AB121" s="88"/>
      <c r="AC121" s="88"/>
      <c r="AE121">
        <f t="shared" si="4"/>
        <v>-37</v>
      </c>
      <c r="AG121" s="113">
        <f t="shared" si="5"/>
        <v>62.748604498976931</v>
      </c>
      <c r="AH121" s="123">
        <f t="shared" si="6"/>
        <v>16.990976366823428</v>
      </c>
      <c r="AI121" s="123">
        <f t="shared" si="7"/>
        <v>0</v>
      </c>
      <c r="AJ121" s="123">
        <f t="shared" si="8"/>
        <v>6.2842228924178354</v>
      </c>
      <c r="AK121" s="123">
        <f t="shared" si="9"/>
        <v>2.3461098798359923</v>
      </c>
      <c r="AL121" s="123">
        <f t="shared" si="10"/>
        <v>7.0005103769146038</v>
      </c>
      <c r="AM121" s="123">
        <f t="shared" si="11"/>
        <v>0.16570704028522201</v>
      </c>
      <c r="AN121" s="123">
        <f t="shared" si="12"/>
        <v>8.2770749393217782E-2</v>
      </c>
      <c r="AO121" s="123">
        <f t="shared" si="13"/>
        <v>4.1790082234578607</v>
      </c>
    </row>
    <row r="122" spans="1:41" ht="14">
      <c r="A122">
        <f t="shared" si="2"/>
        <v>-36</v>
      </c>
      <c r="B122" s="22">
        <v>44</v>
      </c>
      <c r="C122" s="126">
        <f t="shared" si="16"/>
        <v>66.249588707585019</v>
      </c>
      <c r="D122" s="124">
        <f>(($C$39*$C$118*0.72)*D$40)*('Product half-life and C flows'!B23/100)</f>
        <v>16.412201336618235</v>
      </c>
      <c r="E122" s="27"/>
      <c r="F122" s="55">
        <f t="shared" si="14"/>
        <v>6.2842228924178354</v>
      </c>
      <c r="G122" s="55">
        <f t="shared" si="14"/>
        <v>2.3461098798359923</v>
      </c>
      <c r="H122" s="124">
        <f>(H$118)*('Product half-life and C flows'!L23/100)</f>
        <v>6.8935058462183871</v>
      </c>
      <c r="I122" s="124">
        <f>(($C$39*$C$118*0.28)*H$41)*('Product half-life and C flows'!N23/100)</f>
        <v>0.21926280789867866</v>
      </c>
      <c r="J122" s="124">
        <f>(($C$39*$C$118*0.28)*H$41)*(+'Product half-life and C flows'!P23/100)</f>
        <v>0.10952188206727204</v>
      </c>
      <c r="K122" s="55">
        <f t="shared" si="15"/>
        <v>4.1790082234578607</v>
      </c>
      <c r="L122" s="27"/>
      <c r="M122" s="80"/>
      <c r="N122" s="80"/>
      <c r="O122" s="80"/>
      <c r="P122" s="81"/>
      <c r="Q122" s="81"/>
      <c r="R122" s="81"/>
      <c r="S122" s="81"/>
      <c r="T122" s="81"/>
      <c r="U122" s="3"/>
      <c r="V122" s="88"/>
      <c r="W122" s="88"/>
      <c r="X122" s="88"/>
      <c r="Y122" s="88"/>
      <c r="Z122" s="88"/>
      <c r="AA122" s="88"/>
      <c r="AB122" s="88"/>
      <c r="AC122" s="88"/>
      <c r="AE122">
        <f t="shared" si="4"/>
        <v>-36</v>
      </c>
      <c r="AG122" s="113">
        <f t="shared" si="5"/>
        <v>66.249588707585019</v>
      </c>
      <c r="AH122" s="123">
        <f t="shared" si="6"/>
        <v>16.412201336618235</v>
      </c>
      <c r="AI122" s="123">
        <f t="shared" si="7"/>
        <v>0</v>
      </c>
      <c r="AJ122" s="123">
        <f t="shared" si="8"/>
        <v>6.2842228924178354</v>
      </c>
      <c r="AK122" s="123">
        <f t="shared" si="9"/>
        <v>2.3461098798359923</v>
      </c>
      <c r="AL122" s="123">
        <f t="shared" si="10"/>
        <v>6.8935058462183871</v>
      </c>
      <c r="AM122" s="123">
        <f t="shared" si="11"/>
        <v>0.21926280789867866</v>
      </c>
      <c r="AN122" s="123">
        <f t="shared" si="12"/>
        <v>0.10952188206727204</v>
      </c>
      <c r="AO122" s="123">
        <f t="shared" si="13"/>
        <v>4.1790082234578607</v>
      </c>
    </row>
    <row r="123" spans="1:41" ht="14">
      <c r="A123">
        <f t="shared" si="2"/>
        <v>-35</v>
      </c>
      <c r="B123" s="22">
        <v>45</v>
      </c>
      <c r="C123" s="126">
        <f t="shared" si="16"/>
        <v>69.750572916193107</v>
      </c>
      <c r="D123" s="124">
        <f>(($C$39*$C$118*0.72)*D$40)*('Product half-life and C flows'!B24/100)</f>
        <v>15.853141508668459</v>
      </c>
      <c r="E123" s="27"/>
      <c r="F123" s="55">
        <f t="shared" si="14"/>
        <v>6.2842228924178354</v>
      </c>
      <c r="G123" s="55">
        <f t="shared" si="14"/>
        <v>2.3461098798359923</v>
      </c>
      <c r="H123" s="124">
        <f>(H$118)*('Product half-life and C flows'!L24/100)</f>
        <v>6.7881369062109966</v>
      </c>
      <c r="I123" s="124">
        <f>(($C$39*$C$118*0.28)*H$41)*('Product half-life and C flows'!N24/100)</f>
        <v>0.27199996237237795</v>
      </c>
      <c r="J123" s="124">
        <f>(($C$39*$C$118*0.28)*H$41)*(+'Product half-life and C flows'!P24/100)</f>
        <v>0.13586411706911983</v>
      </c>
      <c r="K123" s="55">
        <f t="shared" si="15"/>
        <v>4.1790082234578607</v>
      </c>
      <c r="L123" s="27"/>
      <c r="M123" s="80"/>
      <c r="N123" s="80"/>
      <c r="O123" s="80"/>
      <c r="P123" s="81"/>
      <c r="Q123" s="81"/>
      <c r="R123" s="81"/>
      <c r="S123" s="81"/>
      <c r="T123" s="81"/>
      <c r="U123" s="3"/>
      <c r="V123" s="88"/>
      <c r="W123" s="88"/>
      <c r="X123" s="88"/>
      <c r="Y123" s="88"/>
      <c r="Z123" s="88"/>
      <c r="AA123" s="88"/>
      <c r="AB123" s="88"/>
      <c r="AC123" s="88"/>
      <c r="AE123">
        <f t="shared" si="4"/>
        <v>-35</v>
      </c>
      <c r="AG123" s="113">
        <f t="shared" si="5"/>
        <v>69.750572916193107</v>
      </c>
      <c r="AH123" s="123">
        <f t="shared" si="6"/>
        <v>15.853141508668459</v>
      </c>
      <c r="AI123" s="123">
        <f t="shared" si="7"/>
        <v>0</v>
      </c>
      <c r="AJ123" s="123">
        <f t="shared" si="8"/>
        <v>6.2842228924178354</v>
      </c>
      <c r="AK123" s="123">
        <f t="shared" si="9"/>
        <v>2.3461098798359923</v>
      </c>
      <c r="AL123" s="123">
        <f t="shared" si="10"/>
        <v>6.7881369062109966</v>
      </c>
      <c r="AM123" s="123">
        <f t="shared" si="11"/>
        <v>0.27199996237237795</v>
      </c>
      <c r="AN123" s="123">
        <f t="shared" si="12"/>
        <v>0.13586411706911983</v>
      </c>
      <c r="AO123" s="123">
        <f t="shared" si="13"/>
        <v>4.1790082234578607</v>
      </c>
    </row>
    <row r="124" spans="1:41" ht="14">
      <c r="A124">
        <f t="shared" si="2"/>
        <v>-34</v>
      </c>
      <c r="B124" s="22">
        <v>46</v>
      </c>
      <c r="C124" s="126">
        <f t="shared" si="16"/>
        <v>73.251557124801195</v>
      </c>
      <c r="D124" s="124">
        <f>(($C$39*$C$118*0.72)*D$40)*('Product half-life and C flows'!B25/100)</f>
        <v>15.3131253108093</v>
      </c>
      <c r="E124" s="27"/>
      <c r="F124" s="55">
        <f t="shared" si="14"/>
        <v>6.2842228924178354</v>
      </c>
      <c r="G124" s="55">
        <f t="shared" si="14"/>
        <v>2.3461098798359923</v>
      </c>
      <c r="H124" s="124">
        <f>(H$118)*('Product half-life and C flows'!L25/100)</f>
        <v>6.6843785564846554</v>
      </c>
      <c r="I124" s="124">
        <f>(($C$39*$C$118*0.28)*H$41)*('Product half-life and C flows'!N25/100)</f>
        <v>0.3239310164104115</v>
      </c>
      <c r="J124" s="124">
        <f>(($C$39*$C$118*0.28)*H$41)*(+'Product half-life and C flows'!P25/100)</f>
        <v>0.16180370450070505</v>
      </c>
      <c r="K124" s="55">
        <f t="shared" si="15"/>
        <v>4.1790082234578607</v>
      </c>
      <c r="L124" s="27"/>
      <c r="M124" s="80"/>
      <c r="N124" s="80"/>
      <c r="O124" s="80"/>
      <c r="P124" s="81"/>
      <c r="Q124" s="81"/>
      <c r="R124" s="81"/>
      <c r="S124" s="81"/>
      <c r="T124" s="81"/>
      <c r="U124" s="3"/>
      <c r="V124" s="88"/>
      <c r="W124" s="88"/>
      <c r="X124" s="88"/>
      <c r="Y124" s="88"/>
      <c r="Z124" s="88"/>
      <c r="AA124" s="88"/>
      <c r="AB124" s="88"/>
      <c r="AC124" s="88"/>
      <c r="AE124">
        <f t="shared" si="4"/>
        <v>-34</v>
      </c>
      <c r="AG124" s="113">
        <f t="shared" si="5"/>
        <v>73.251557124801195</v>
      </c>
      <c r="AH124" s="123">
        <f t="shared" si="6"/>
        <v>15.3131253108093</v>
      </c>
      <c r="AI124" s="123">
        <f t="shared" si="7"/>
        <v>0</v>
      </c>
      <c r="AJ124" s="123">
        <f t="shared" si="8"/>
        <v>6.2842228924178354</v>
      </c>
      <c r="AK124" s="123">
        <f t="shared" si="9"/>
        <v>2.3461098798359923</v>
      </c>
      <c r="AL124" s="123">
        <f t="shared" si="10"/>
        <v>6.6843785564846554</v>
      </c>
      <c r="AM124" s="123">
        <f t="shared" si="11"/>
        <v>0.3239310164104115</v>
      </c>
      <c r="AN124" s="123">
        <f t="shared" si="12"/>
        <v>0.16180370450070505</v>
      </c>
      <c r="AO124" s="123">
        <f t="shared" si="13"/>
        <v>4.1790082234578607</v>
      </c>
    </row>
    <row r="125" spans="1:41" ht="14">
      <c r="A125">
        <f t="shared" si="2"/>
        <v>-33</v>
      </c>
      <c r="B125" s="22">
        <v>47</v>
      </c>
      <c r="C125" s="126">
        <f t="shared" si="16"/>
        <v>76.752541333409283</v>
      </c>
      <c r="D125" s="124">
        <f>(($C$39*$C$118*0.72)*D$40)*('Product half-life and C flows'!B26/100)</f>
        <v>14.791504047089271</v>
      </c>
      <c r="E125" s="27"/>
      <c r="F125" s="55">
        <f t="shared" si="14"/>
        <v>6.2842228924178354</v>
      </c>
      <c r="G125" s="55">
        <f t="shared" si="14"/>
        <v>2.3461098798359923</v>
      </c>
      <c r="H125" s="124">
        <f>(H$118)*('Product half-life and C flows'!L26/100)</f>
        <v>6.5822061787689972</v>
      </c>
      <c r="I125" s="124">
        <f>(($C$39*$C$118*0.28)*H$41)*('Product half-life and C flows'!N26/100)</f>
        <v>0.37506829145709808</v>
      </c>
      <c r="J125" s="124">
        <f>(($C$39*$C$118*0.28)*H$41)*(+'Product half-life and C flows'!P26/100)</f>
        <v>0.18734679892961945</v>
      </c>
      <c r="K125" s="55">
        <f t="shared" si="15"/>
        <v>4.1790082234578607</v>
      </c>
      <c r="L125" s="27"/>
      <c r="M125" s="80"/>
      <c r="N125" s="80"/>
      <c r="O125" s="80"/>
      <c r="P125" s="81"/>
      <c r="Q125" s="81"/>
      <c r="R125" s="81"/>
      <c r="S125" s="81"/>
      <c r="T125" s="81"/>
      <c r="U125" s="3"/>
      <c r="V125" s="88"/>
      <c r="W125" s="88"/>
      <c r="X125" s="88"/>
      <c r="Y125" s="88"/>
      <c r="Z125" s="88"/>
      <c r="AA125" s="88"/>
      <c r="AB125" s="88"/>
      <c r="AC125" s="88"/>
      <c r="AE125">
        <f t="shared" si="4"/>
        <v>-33</v>
      </c>
      <c r="AG125" s="113">
        <f t="shared" si="5"/>
        <v>76.752541333409283</v>
      </c>
      <c r="AH125" s="123">
        <f t="shared" si="6"/>
        <v>14.791504047089271</v>
      </c>
      <c r="AI125" s="123">
        <f t="shared" si="7"/>
        <v>0</v>
      </c>
      <c r="AJ125" s="123">
        <f t="shared" si="8"/>
        <v>6.2842228924178354</v>
      </c>
      <c r="AK125" s="123">
        <f t="shared" si="9"/>
        <v>2.3461098798359923</v>
      </c>
      <c r="AL125" s="123">
        <f t="shared" si="10"/>
        <v>6.5822061787689972</v>
      </c>
      <c r="AM125" s="123">
        <f t="shared" si="11"/>
        <v>0.37506829145709808</v>
      </c>
      <c r="AN125" s="123">
        <f t="shared" si="12"/>
        <v>0.18734679892961945</v>
      </c>
      <c r="AO125" s="123">
        <f t="shared" si="13"/>
        <v>4.1790082234578607</v>
      </c>
    </row>
    <row r="126" spans="1:41" ht="14">
      <c r="A126">
        <f t="shared" si="2"/>
        <v>-32</v>
      </c>
      <c r="B126" s="22">
        <v>48</v>
      </c>
      <c r="C126" s="126">
        <f t="shared" si="16"/>
        <v>80.253525542017371</v>
      </c>
      <c r="D126" s="124">
        <f>(($C$39*$C$118*0.72)*D$40)*('Product half-life and C flows'!B27/100)</f>
        <v>14.287651118522406</v>
      </c>
      <c r="E126" s="27"/>
      <c r="F126" s="55">
        <f t="shared" si="14"/>
        <v>6.2842228924178354</v>
      </c>
      <c r="G126" s="55">
        <f t="shared" si="14"/>
        <v>2.3461098798359923</v>
      </c>
      <c r="H126" s="124">
        <f>(H$118)*('Product half-life and C flows'!L27/100)</f>
        <v>6.4815955310900009</v>
      </c>
      <c r="I126" s="124">
        <f>(($C$39*$C$118*0.28)*H$41)*('Product half-life and C flows'!N27/100)</f>
        <v>0.42542392062043605</v>
      </c>
      <c r="J126" s="124">
        <f>(($C$39*$C$118*0.28)*H$41)*(+'Product half-life and C flows'!P27/100)</f>
        <v>0.21249946084936869</v>
      </c>
      <c r="K126" s="55">
        <f t="shared" si="15"/>
        <v>4.1790082234578607</v>
      </c>
      <c r="L126" s="27"/>
      <c r="M126" s="80"/>
      <c r="N126" s="80"/>
      <c r="O126" s="80"/>
      <c r="P126" s="81"/>
      <c r="Q126" s="81"/>
      <c r="R126" s="81"/>
      <c r="S126" s="81"/>
      <c r="T126" s="81"/>
      <c r="U126" s="3"/>
      <c r="V126" s="88"/>
      <c r="W126" s="88"/>
      <c r="X126" s="88"/>
      <c r="Y126" s="88"/>
      <c r="Z126" s="88"/>
      <c r="AA126" s="88"/>
      <c r="AB126" s="88"/>
      <c r="AC126" s="88"/>
      <c r="AE126">
        <f t="shared" si="4"/>
        <v>-32</v>
      </c>
      <c r="AG126" s="113">
        <f t="shared" si="5"/>
        <v>80.253525542017371</v>
      </c>
      <c r="AH126" s="123">
        <f t="shared" si="6"/>
        <v>14.287651118522406</v>
      </c>
      <c r="AI126" s="123">
        <f t="shared" si="7"/>
        <v>0</v>
      </c>
      <c r="AJ126" s="123">
        <f t="shared" si="8"/>
        <v>6.2842228924178354</v>
      </c>
      <c r="AK126" s="123">
        <f t="shared" si="9"/>
        <v>2.3461098798359923</v>
      </c>
      <c r="AL126" s="123">
        <f t="shared" si="10"/>
        <v>6.4815955310900009</v>
      </c>
      <c r="AM126" s="123">
        <f t="shared" si="11"/>
        <v>0.42542392062043605</v>
      </c>
      <c r="AN126" s="123">
        <f t="shared" si="12"/>
        <v>0.21249946084936869</v>
      </c>
      <c r="AO126" s="123">
        <f t="shared" si="13"/>
        <v>4.1790082234578607</v>
      </c>
    </row>
    <row r="127" spans="1:41" ht="14">
      <c r="A127">
        <f t="shared" si="2"/>
        <v>-31</v>
      </c>
      <c r="B127" s="22">
        <v>49</v>
      </c>
      <c r="C127" s="126">
        <f t="shared" si="16"/>
        <v>83.754509750625459</v>
      </c>
      <c r="D127" s="124">
        <f>(($C$39*$C$118*0.72)*D$40)*('Product half-life and C flows'!B28/100)</f>
        <v>13.800961270384496</v>
      </c>
      <c r="E127" s="27"/>
      <c r="F127" s="55">
        <f t="shared" si="14"/>
        <v>6.2842228924178354</v>
      </c>
      <c r="G127" s="55">
        <f t="shared" si="14"/>
        <v>2.3461098798359923</v>
      </c>
      <c r="H127" s="124">
        <f>(H$118)*('Product half-life and C flows'!L28/100)</f>
        <v>6.3825227420182031</v>
      </c>
      <c r="I127" s="124">
        <f>(($C$39*$C$118*0.28)*H$41)*('Product half-life and C flows'!N28/100)</f>
        <v>0.47500985155087072</v>
      </c>
      <c r="J127" s="124">
        <f>(($C$39*$C$118*0.28)*H$41)*(+'Product half-life and C flows'!P28/100)</f>
        <v>0.23726765811731804</v>
      </c>
      <c r="K127" s="55">
        <f t="shared" si="15"/>
        <v>4.1790082234578607</v>
      </c>
      <c r="L127" s="27"/>
      <c r="M127" s="80"/>
      <c r="N127" s="80"/>
      <c r="O127" s="82"/>
      <c r="P127" s="81"/>
      <c r="Q127" s="81"/>
      <c r="R127" s="81"/>
      <c r="S127" s="81"/>
      <c r="T127" s="81"/>
      <c r="U127" s="3"/>
      <c r="V127" s="88"/>
      <c r="W127" s="88"/>
      <c r="X127" s="88"/>
      <c r="Y127" s="88"/>
      <c r="Z127" s="88"/>
      <c r="AA127" s="88"/>
      <c r="AB127" s="88"/>
      <c r="AC127" s="88"/>
      <c r="AE127">
        <f t="shared" si="4"/>
        <v>-31</v>
      </c>
      <c r="AG127" s="113">
        <f t="shared" si="5"/>
        <v>83.754509750625459</v>
      </c>
      <c r="AH127" s="123">
        <f t="shared" si="6"/>
        <v>13.800961270384496</v>
      </c>
      <c r="AI127" s="123">
        <f t="shared" si="7"/>
        <v>0</v>
      </c>
      <c r="AJ127" s="123">
        <f t="shared" si="8"/>
        <v>6.2842228924178354</v>
      </c>
      <c r="AK127" s="123">
        <f t="shared" si="9"/>
        <v>2.3461098798359923</v>
      </c>
      <c r="AL127" s="123">
        <f t="shared" si="10"/>
        <v>6.3825227420182031</v>
      </c>
      <c r="AM127" s="123">
        <f t="shared" si="11"/>
        <v>0.47500985155087072</v>
      </c>
      <c r="AN127" s="123">
        <f t="shared" si="12"/>
        <v>0.23726765811731804</v>
      </c>
      <c r="AO127" s="123">
        <f t="shared" si="13"/>
        <v>4.1790082234578607</v>
      </c>
    </row>
    <row r="128" spans="1:41" ht="14">
      <c r="A128">
        <f t="shared" si="2"/>
        <v>-30</v>
      </c>
      <c r="B128" s="22">
        <v>50</v>
      </c>
      <c r="C128" s="126">
        <f t="shared" si="16"/>
        <v>87.255493959233547</v>
      </c>
      <c r="D128" s="124">
        <f>(($C$39*$C$118*0.72)*D$40)*('Product half-life and C flows'!B29/100)</f>
        <v>13.330849865149172</v>
      </c>
      <c r="E128" s="27"/>
      <c r="F128" s="55">
        <f t="shared" si="14"/>
        <v>6.2842228924178354</v>
      </c>
      <c r="G128" s="55">
        <f t="shared" si="14"/>
        <v>2.3461098798359923</v>
      </c>
      <c r="H128" s="124">
        <f>(H$118)*('Product half-life and C flows'!L29/100)</f>
        <v>6.2849643050048432</v>
      </c>
      <c r="I128" s="124">
        <f>(($C$39*$C$118*0.28)*H$41)*('Product half-life and C flows'!N29/100)</f>
        <v>0.52383784927605748</v>
      </c>
      <c r="J128" s="124">
        <f>(($C$39*$C$118*0.28)*H$41)*(+'Product half-life and C flows'!P29/100)</f>
        <v>0.26165726737065809</v>
      </c>
      <c r="K128" s="55">
        <f t="shared" si="15"/>
        <v>4.1790082234578607</v>
      </c>
      <c r="L128" s="27"/>
      <c r="M128" s="80"/>
      <c r="N128" s="80"/>
      <c r="O128" s="82"/>
      <c r="P128" s="81"/>
      <c r="Q128" s="81"/>
      <c r="R128" s="81"/>
      <c r="S128" s="81"/>
      <c r="T128" s="81"/>
      <c r="U128" s="3"/>
      <c r="V128" s="88"/>
      <c r="W128" s="88"/>
      <c r="X128" s="88"/>
      <c r="Y128" s="88"/>
      <c r="Z128" s="88"/>
      <c r="AA128" s="88"/>
      <c r="AB128" s="88"/>
      <c r="AC128" s="88"/>
      <c r="AE128">
        <f t="shared" si="4"/>
        <v>-30</v>
      </c>
      <c r="AG128" s="113">
        <f t="shared" si="5"/>
        <v>87.255493959233547</v>
      </c>
      <c r="AH128" s="123">
        <f t="shared" si="6"/>
        <v>13.330849865149172</v>
      </c>
      <c r="AI128" s="123">
        <f t="shared" si="7"/>
        <v>0</v>
      </c>
      <c r="AJ128" s="123">
        <f t="shared" si="8"/>
        <v>6.2842228924178354</v>
      </c>
      <c r="AK128" s="123">
        <f t="shared" si="9"/>
        <v>2.3461098798359923</v>
      </c>
      <c r="AL128" s="123">
        <f t="shared" si="10"/>
        <v>6.2849643050048432</v>
      </c>
      <c r="AM128" s="123">
        <f t="shared" si="11"/>
        <v>0.52383784927605748</v>
      </c>
      <c r="AN128" s="123">
        <f t="shared" si="12"/>
        <v>0.26165726737065809</v>
      </c>
      <c r="AO128" s="123">
        <f t="shared" si="13"/>
        <v>4.1790082234578607</v>
      </c>
    </row>
    <row r="129" spans="1:41" ht="14">
      <c r="A129">
        <f t="shared" si="2"/>
        <v>-29</v>
      </c>
      <c r="B129" s="22">
        <v>51</v>
      </c>
      <c r="C129" s="126">
        <f t="shared" si="16"/>
        <v>90.756478167841635</v>
      </c>
      <c r="D129" s="124">
        <f>(($C$39*$C$118*0.72)*D$40)*('Product half-life and C flows'!B30/100)</f>
        <v>12.876752180190463</v>
      </c>
      <c r="E129" s="27"/>
      <c r="F129" s="55">
        <f t="shared" si="14"/>
        <v>6.2842228924178354</v>
      </c>
      <c r="G129" s="55">
        <f t="shared" si="14"/>
        <v>2.3461098798359923</v>
      </c>
      <c r="H129" s="124">
        <f>(H$118)*('Product half-life and C flows'!L30/100)</f>
        <v>6.188897072804564</v>
      </c>
      <c r="I129" s="124">
        <f>(($C$39*$C$118*0.28)*H$41)*('Product half-life and C flows'!N30/100)</f>
        <v>0.5719194989922971</v>
      </c>
      <c r="J129" s="124">
        <f>(($C$39*$C$118*0.28)*H$41)*(+'Product half-life and C flows'!P30/100)</f>
        <v>0.28567407542072787</v>
      </c>
      <c r="K129" s="55">
        <f t="shared" si="15"/>
        <v>4.1790082234578607</v>
      </c>
      <c r="L129" s="27"/>
      <c r="M129" s="80"/>
      <c r="N129" s="80"/>
      <c r="O129" s="82"/>
      <c r="P129" s="81"/>
      <c r="Q129" s="81"/>
      <c r="R129" s="81"/>
      <c r="S129" s="81"/>
      <c r="T129" s="81"/>
      <c r="U129" s="3"/>
      <c r="V129" s="88"/>
      <c r="W129" s="88"/>
      <c r="X129" s="88"/>
      <c r="Y129" s="88"/>
      <c r="Z129" s="88"/>
      <c r="AA129" s="88"/>
      <c r="AB129" s="88"/>
      <c r="AC129" s="88"/>
      <c r="AE129">
        <f t="shared" si="4"/>
        <v>-29</v>
      </c>
      <c r="AG129" s="113">
        <f t="shared" si="5"/>
        <v>90.756478167841635</v>
      </c>
      <c r="AH129" s="123">
        <f t="shared" si="6"/>
        <v>12.876752180190463</v>
      </c>
      <c r="AI129" s="123">
        <f t="shared" si="7"/>
        <v>0</v>
      </c>
      <c r="AJ129" s="123">
        <f t="shared" si="8"/>
        <v>6.2842228924178354</v>
      </c>
      <c r="AK129" s="123">
        <f t="shared" si="9"/>
        <v>2.3461098798359923</v>
      </c>
      <c r="AL129" s="123">
        <f t="shared" si="10"/>
        <v>6.188897072804564</v>
      </c>
      <c r="AM129" s="123">
        <f t="shared" si="11"/>
        <v>0.5719194989922971</v>
      </c>
      <c r="AN129" s="123">
        <f t="shared" si="12"/>
        <v>0.28567407542072787</v>
      </c>
      <c r="AO129" s="123">
        <f t="shared" si="13"/>
        <v>4.1790082234578607</v>
      </c>
    </row>
    <row r="130" spans="1:41" ht="14">
      <c r="A130">
        <f t="shared" si="2"/>
        <v>-28</v>
      </c>
      <c r="B130" s="22">
        <v>52</v>
      </c>
      <c r="C130" s="126">
        <f t="shared" si="16"/>
        <v>94.257462376449723</v>
      </c>
      <c r="D130" s="124">
        <f>(($C$39*$C$118*0.72)*D$40)*('Product half-life and C flows'!B31/100)</f>
        <v>12.438122729408176</v>
      </c>
      <c r="E130" s="27"/>
      <c r="F130" s="55">
        <f t="shared" si="14"/>
        <v>6.2842228924178354</v>
      </c>
      <c r="G130" s="55">
        <f t="shared" si="14"/>
        <v>2.3461098798359923</v>
      </c>
      <c r="H130" s="124">
        <f>(H$118)*('Product half-life and C flows'!L31/100)</f>
        <v>6.0942982519833713</v>
      </c>
      <c r="I130" s="124">
        <f>(($C$39*$C$118*0.28)*H$41)*('Product half-life and C flows'!N31/100)</f>
        <v>0.61926620881330419</v>
      </c>
      <c r="J130" s="124">
        <f>(($C$39*$C$118*0.28)*H$41)*(+'Product half-life and C flows'!P31/100)</f>
        <v>0.30932378062602606</v>
      </c>
      <c r="K130" s="55">
        <f t="shared" si="15"/>
        <v>4.1790082234578607</v>
      </c>
      <c r="L130" s="27"/>
      <c r="M130" s="80"/>
      <c r="N130" s="80"/>
      <c r="O130" s="82"/>
      <c r="P130" s="81"/>
      <c r="Q130" s="81"/>
      <c r="R130" s="81"/>
      <c r="S130" s="81"/>
      <c r="T130" s="81"/>
      <c r="U130" s="3"/>
      <c r="V130" s="88"/>
      <c r="W130" s="88"/>
      <c r="X130" s="88"/>
      <c r="Y130" s="88"/>
      <c r="Z130" s="88"/>
      <c r="AA130" s="88"/>
      <c r="AB130" s="88"/>
      <c r="AC130" s="88"/>
      <c r="AE130">
        <f t="shared" si="4"/>
        <v>-28</v>
      </c>
      <c r="AG130" s="113">
        <f t="shared" si="5"/>
        <v>94.257462376449723</v>
      </c>
      <c r="AH130" s="123">
        <f t="shared" si="6"/>
        <v>12.438122729408176</v>
      </c>
      <c r="AI130" s="123">
        <f t="shared" si="7"/>
        <v>0</v>
      </c>
      <c r="AJ130" s="123">
        <f t="shared" si="8"/>
        <v>6.2842228924178354</v>
      </c>
      <c r="AK130" s="123">
        <f t="shared" si="9"/>
        <v>2.3461098798359923</v>
      </c>
      <c r="AL130" s="123">
        <f t="shared" si="10"/>
        <v>6.0942982519833713</v>
      </c>
      <c r="AM130" s="123">
        <f t="shared" si="11"/>
        <v>0.61926620881330419</v>
      </c>
      <c r="AN130" s="123">
        <f t="shared" si="12"/>
        <v>0.30932378062602606</v>
      </c>
      <c r="AO130" s="123">
        <f t="shared" si="13"/>
        <v>4.1790082234578607</v>
      </c>
    </row>
    <row r="131" spans="1:41" ht="14">
      <c r="A131">
        <f t="shared" si="2"/>
        <v>-27</v>
      </c>
      <c r="B131" s="22">
        <v>53</v>
      </c>
      <c r="C131" s="126">
        <f t="shared" si="16"/>
        <v>97.758446585057811</v>
      </c>
      <c r="D131" s="124">
        <f>(($C$39*$C$118*0.72)*D$40)*('Product half-life and C flows'!B32/100)</f>
        <v>12.014434607961217</v>
      </c>
      <c r="E131" s="27"/>
      <c r="F131" s="55">
        <f t="shared" si="14"/>
        <v>6.2842228924178354</v>
      </c>
      <c r="G131" s="55">
        <f t="shared" si="14"/>
        <v>2.3461098798359923</v>
      </c>
      <c r="H131" s="124">
        <f>(H$118)*('Product half-life and C flows'!L32/100)</f>
        <v>6.0011453975105411</v>
      </c>
      <c r="I131" s="124">
        <f>(($C$39*$C$118*0.28)*H$41)*('Product half-life and C flows'!N32/100)</f>
        <v>0.66588921247695532</v>
      </c>
      <c r="J131" s="124">
        <f>(($C$39*$C$118*0.28)*H$41)*(+'Product half-life and C flows'!P32/100)</f>
        <v>0.33261199424423349</v>
      </c>
      <c r="K131" s="55">
        <f t="shared" si="15"/>
        <v>4.1790082234578607</v>
      </c>
      <c r="L131" s="27"/>
      <c r="M131" s="80"/>
      <c r="N131" s="80"/>
      <c r="O131" s="82"/>
      <c r="P131" s="81"/>
      <c r="Q131" s="81"/>
      <c r="R131" s="81"/>
      <c r="S131" s="81"/>
      <c r="T131" s="81"/>
      <c r="U131" s="3"/>
      <c r="V131" s="88"/>
      <c r="W131" s="88"/>
      <c r="X131" s="88"/>
      <c r="Y131" s="88"/>
      <c r="Z131" s="88"/>
      <c r="AA131" s="88"/>
      <c r="AB131" s="88"/>
      <c r="AC131" s="88"/>
      <c r="AE131">
        <f t="shared" si="4"/>
        <v>-27</v>
      </c>
      <c r="AG131" s="113">
        <f t="shared" si="5"/>
        <v>97.758446585057811</v>
      </c>
      <c r="AH131" s="123">
        <f t="shared" si="6"/>
        <v>12.014434607961217</v>
      </c>
      <c r="AI131" s="123">
        <f t="shared" si="7"/>
        <v>0</v>
      </c>
      <c r="AJ131" s="123">
        <f t="shared" si="8"/>
        <v>6.2842228924178354</v>
      </c>
      <c r="AK131" s="123">
        <f t="shared" si="9"/>
        <v>2.3461098798359923</v>
      </c>
      <c r="AL131" s="123">
        <f t="shared" si="10"/>
        <v>6.0011453975105411</v>
      </c>
      <c r="AM131" s="123">
        <f t="shared" si="11"/>
        <v>0.66588921247695532</v>
      </c>
      <c r="AN131" s="123">
        <f t="shared" si="12"/>
        <v>0.33261199424423349</v>
      </c>
      <c r="AO131" s="123">
        <f t="shared" si="13"/>
        <v>4.1790082234578607</v>
      </c>
    </row>
    <row r="132" spans="1:41" ht="14">
      <c r="A132">
        <f t="shared" si="2"/>
        <v>-26</v>
      </c>
      <c r="B132" s="22">
        <v>54</v>
      </c>
      <c r="C132" s="126">
        <f t="shared" si="16"/>
        <v>101.2594307936659</v>
      </c>
      <c r="D132" s="124">
        <f>(($C$39*$C$118*0.72)*D$40)*('Product half-life and C flows'!B33/100)</f>
        <v>11.605178859321672</v>
      </c>
      <c r="E132" s="27"/>
      <c r="F132" s="55">
        <f t="shared" si="14"/>
        <v>6.2842228924178354</v>
      </c>
      <c r="G132" s="55">
        <f t="shared" si="14"/>
        <v>2.3461098798359923</v>
      </c>
      <c r="H132" s="124">
        <f>(H$118)*('Product half-life and C flows'!L33/100)</f>
        <v>5.9094164074331923</v>
      </c>
      <c r="I132" s="124">
        <f>(($C$39*$C$118*0.28)*H$41)*('Product half-life and C flows'!N33/100)</f>
        <v>0.71179957201066868</v>
      </c>
      <c r="J132" s="124">
        <f>(($C$39*$C$118*0.28)*H$41)*(+'Product half-life and C flows'!P33/100)</f>
        <v>0.35554424176357075</v>
      </c>
      <c r="K132" s="55">
        <f t="shared" si="15"/>
        <v>4.1790082234578607</v>
      </c>
      <c r="L132" s="27"/>
      <c r="M132" s="80"/>
      <c r="N132" s="80"/>
      <c r="O132" s="82"/>
      <c r="P132" s="81"/>
      <c r="Q132" s="81"/>
      <c r="R132" s="81"/>
      <c r="S132" s="81"/>
      <c r="T132" s="81"/>
      <c r="U132" s="3"/>
      <c r="V132" s="88"/>
      <c r="W132" s="88"/>
      <c r="X132" s="88"/>
      <c r="Y132" s="88"/>
      <c r="Z132" s="88"/>
      <c r="AA132" s="88"/>
      <c r="AB132" s="88"/>
      <c r="AC132" s="88"/>
      <c r="AE132">
        <f t="shared" si="4"/>
        <v>-26</v>
      </c>
      <c r="AG132" s="113">
        <f t="shared" si="5"/>
        <v>101.2594307936659</v>
      </c>
      <c r="AH132" s="123">
        <f t="shared" si="6"/>
        <v>11.605178859321672</v>
      </c>
      <c r="AI132" s="123">
        <f t="shared" si="7"/>
        <v>0</v>
      </c>
      <c r="AJ132" s="123">
        <f t="shared" si="8"/>
        <v>6.2842228924178354</v>
      </c>
      <c r="AK132" s="123">
        <f t="shared" si="9"/>
        <v>2.3461098798359923</v>
      </c>
      <c r="AL132" s="123">
        <f t="shared" si="10"/>
        <v>5.9094164074331923</v>
      </c>
      <c r="AM132" s="123">
        <f t="shared" si="11"/>
        <v>0.71179957201066868</v>
      </c>
      <c r="AN132" s="123">
        <f t="shared" si="12"/>
        <v>0.35554424176357075</v>
      </c>
      <c r="AO132" s="123">
        <f t="shared" si="13"/>
        <v>4.1790082234578607</v>
      </c>
    </row>
    <row r="133" spans="1:41" ht="14">
      <c r="A133">
        <f t="shared" si="2"/>
        <v>-25</v>
      </c>
      <c r="B133" s="22">
        <v>55</v>
      </c>
      <c r="C133" s="126">
        <f t="shared" si="16"/>
        <v>104.76041500227399</v>
      </c>
      <c r="D133" s="124">
        <f>(($C$39*$C$118*0.72)*D$40)*('Product half-life and C flows'!B34/100)</f>
        <v>11.209863863889403</v>
      </c>
      <c r="E133" s="27"/>
      <c r="F133" s="55">
        <f t="shared" si="14"/>
        <v>6.2842228924178354</v>
      </c>
      <c r="G133" s="55">
        <f t="shared" si="14"/>
        <v>2.3461098798359923</v>
      </c>
      <c r="H133" s="124">
        <f>(H$118)*('Product half-life and C flows'!L34/100)</f>
        <v>5.8190895176322508</v>
      </c>
      <c r="I133" s="124">
        <f>(($C$39*$C$118*0.28)*H$41)*('Product half-life and C flows'!N34/100)</f>
        <v>0.75700818035604001</v>
      </c>
      <c r="J133" s="124">
        <f>(($C$39*$C$118*0.28)*H$41)*(+'Product half-life and C flows'!P34/100)</f>
        <v>0.37812596421380618</v>
      </c>
      <c r="K133" s="55">
        <f t="shared" si="15"/>
        <v>4.1790082234578607</v>
      </c>
      <c r="L133" s="27"/>
      <c r="M133" s="80"/>
      <c r="N133" s="80"/>
      <c r="O133" s="82"/>
      <c r="P133" s="81"/>
      <c r="Q133" s="81"/>
      <c r="R133" s="81"/>
      <c r="S133" s="81"/>
      <c r="T133" s="81"/>
      <c r="U133" s="3"/>
      <c r="V133" s="88"/>
      <c r="W133" s="88"/>
      <c r="X133" s="88"/>
      <c r="Y133" s="88"/>
      <c r="Z133" s="88"/>
      <c r="AA133" s="88"/>
      <c r="AB133" s="88"/>
      <c r="AC133" s="88"/>
      <c r="AE133">
        <f t="shared" si="4"/>
        <v>-25</v>
      </c>
      <c r="AG133" s="113">
        <f t="shared" si="5"/>
        <v>104.76041500227399</v>
      </c>
      <c r="AH133" s="123">
        <f t="shared" si="6"/>
        <v>11.209863863889403</v>
      </c>
      <c r="AI133" s="123">
        <f t="shared" si="7"/>
        <v>0</v>
      </c>
      <c r="AJ133" s="123">
        <f t="shared" si="8"/>
        <v>6.2842228924178354</v>
      </c>
      <c r="AK133" s="123">
        <f t="shared" si="9"/>
        <v>2.3461098798359923</v>
      </c>
      <c r="AL133" s="123">
        <f t="shared" si="10"/>
        <v>5.8190895176322508</v>
      </c>
      <c r="AM133" s="123">
        <f t="shared" si="11"/>
        <v>0.75700818035604001</v>
      </c>
      <c r="AN133" s="123">
        <f t="shared" si="12"/>
        <v>0.37812596421380618</v>
      </c>
      <c r="AO133" s="123">
        <f t="shared" si="13"/>
        <v>4.1790082234578607</v>
      </c>
    </row>
    <row r="134" spans="1:41" ht="14">
      <c r="A134">
        <f t="shared" si="2"/>
        <v>-24</v>
      </c>
      <c r="B134" s="22">
        <v>56</v>
      </c>
      <c r="C134" s="126">
        <f t="shared" si="16"/>
        <v>108.26139921088208</v>
      </c>
      <c r="D134" s="124">
        <f>(($C$39*$C$118*0.72)*D$40)*('Product half-life and C flows'!B35/100)</f>
        <v>10.828014748432615</v>
      </c>
      <c r="E134" s="27"/>
      <c r="F134" s="55">
        <f t="shared" si="14"/>
        <v>6.2842228924178354</v>
      </c>
      <c r="G134" s="55">
        <f t="shared" si="14"/>
        <v>2.3461098798359923</v>
      </c>
      <c r="H134" s="124">
        <f>(H$118)*('Product half-life and C flows'!L35/100)</f>
        <v>5.7301432966585804</v>
      </c>
      <c r="I134" s="124">
        <f>(($C$39*$C$118*0.28)*H$41)*('Product half-life and C flows'!N35/100)</f>
        <v>0.80152576395336195</v>
      </c>
      <c r="J134" s="124">
        <f>(($C$39*$C$118*0.28)*H$41)*(+'Product half-life and C flows'!P35/100)</f>
        <v>0.40036251945722373</v>
      </c>
      <c r="K134" s="55">
        <f t="shared" si="15"/>
        <v>4.1790082234578607</v>
      </c>
      <c r="L134" s="27"/>
      <c r="M134" s="80"/>
      <c r="N134" s="80"/>
      <c r="O134" s="82"/>
      <c r="P134" s="81"/>
      <c r="Q134" s="81"/>
      <c r="R134" s="81"/>
      <c r="S134" s="81"/>
      <c r="T134" s="81"/>
      <c r="U134" s="3"/>
      <c r="V134" s="88"/>
      <c r="W134" s="88"/>
      <c r="X134" s="88"/>
      <c r="Y134" s="88"/>
      <c r="Z134" s="88"/>
      <c r="AA134" s="88"/>
      <c r="AB134" s="88"/>
      <c r="AC134" s="88"/>
      <c r="AE134">
        <f t="shared" si="4"/>
        <v>-24</v>
      </c>
      <c r="AG134" s="113">
        <f t="shared" si="5"/>
        <v>108.26139921088208</v>
      </c>
      <c r="AH134" s="123">
        <f t="shared" si="6"/>
        <v>10.828014748432615</v>
      </c>
      <c r="AI134" s="123">
        <f t="shared" si="7"/>
        <v>0</v>
      </c>
      <c r="AJ134" s="123">
        <f t="shared" si="8"/>
        <v>6.2842228924178354</v>
      </c>
      <c r="AK134" s="123">
        <f t="shared" si="9"/>
        <v>2.3461098798359923</v>
      </c>
      <c r="AL134" s="123">
        <f t="shared" si="10"/>
        <v>5.7301432966585804</v>
      </c>
      <c r="AM134" s="123">
        <f t="shared" si="11"/>
        <v>0.80152576395336195</v>
      </c>
      <c r="AN134" s="123">
        <f t="shared" si="12"/>
        <v>0.40036251945722373</v>
      </c>
      <c r="AO134" s="123">
        <f t="shared" si="13"/>
        <v>4.1790082234578607</v>
      </c>
    </row>
    <row r="135" spans="1:41" ht="14">
      <c r="A135">
        <f t="shared" si="2"/>
        <v>-23</v>
      </c>
      <c r="B135" s="22">
        <v>57</v>
      </c>
      <c r="C135" s="126">
        <f t="shared" si="16"/>
        <v>111.76238341949016</v>
      </c>
      <c r="D135" s="124">
        <f>(($C$39*$C$118*0.72)*D$40)*('Product half-life and C flows'!B36/100)</f>
        <v>10.459172815645084</v>
      </c>
      <c r="E135" s="27"/>
      <c r="F135" s="55">
        <f t="shared" si="14"/>
        <v>6.2842228924178354</v>
      </c>
      <c r="G135" s="55">
        <f t="shared" si="14"/>
        <v>2.3461098798359923</v>
      </c>
      <c r="H135" s="124">
        <f>(H$118)*('Product half-life and C flows'!L36/100)</f>
        <v>5.6425566406480412</v>
      </c>
      <c r="I135" s="124">
        <f>(($C$39*$C$118*0.28)*H$41)*('Product half-life and C flows'!N36/100)</f>
        <v>0.84536288528663683</v>
      </c>
      <c r="J135" s="124">
        <f>(($C$39*$C$118*0.28)*H$41)*(+'Product half-life and C flows'!P36/100)</f>
        <v>0.42225918345985852</v>
      </c>
      <c r="K135" s="55">
        <f t="shared" si="15"/>
        <v>4.1790082234578607</v>
      </c>
      <c r="L135" s="27"/>
      <c r="M135" s="80"/>
      <c r="N135" s="80"/>
      <c r="O135" s="82"/>
      <c r="P135" s="81"/>
      <c r="Q135" s="81"/>
      <c r="R135" s="81"/>
      <c r="S135" s="81"/>
      <c r="T135" s="81"/>
      <c r="U135" s="3"/>
      <c r="V135" s="88"/>
      <c r="W135" s="88"/>
      <c r="X135" s="88"/>
      <c r="Y135" s="88"/>
      <c r="Z135" s="88"/>
      <c r="AA135" s="88"/>
      <c r="AB135" s="88"/>
      <c r="AC135" s="88"/>
      <c r="AE135">
        <f t="shared" si="4"/>
        <v>-23</v>
      </c>
      <c r="AG135" s="113">
        <f t="shared" si="5"/>
        <v>111.76238341949016</v>
      </c>
      <c r="AH135" s="123">
        <f t="shared" si="6"/>
        <v>10.459172815645084</v>
      </c>
      <c r="AI135" s="123">
        <f t="shared" si="7"/>
        <v>0</v>
      </c>
      <c r="AJ135" s="123">
        <f t="shared" si="8"/>
        <v>6.2842228924178354</v>
      </c>
      <c r="AK135" s="123">
        <f t="shared" si="9"/>
        <v>2.3461098798359923</v>
      </c>
      <c r="AL135" s="123">
        <f t="shared" si="10"/>
        <v>5.6425566406480412</v>
      </c>
      <c r="AM135" s="123">
        <f t="shared" si="11"/>
        <v>0.84536288528663683</v>
      </c>
      <c r="AN135" s="123">
        <f t="shared" si="12"/>
        <v>0.42225918345985852</v>
      </c>
      <c r="AO135" s="123">
        <f t="shared" si="13"/>
        <v>4.1790082234578607</v>
      </c>
    </row>
    <row r="136" spans="1:41" ht="14">
      <c r="A136">
        <f t="shared" si="2"/>
        <v>-22</v>
      </c>
      <c r="B136" s="22">
        <v>58</v>
      </c>
      <c r="C136" s="126">
        <f t="shared" si="16"/>
        <v>115.26336762809825</v>
      </c>
      <c r="D136" s="124">
        <f>(($C$39*$C$118*0.72)*D$40)*('Product half-life and C flows'!B37/100)</f>
        <v>10.102894993134752</v>
      </c>
      <c r="E136" s="27"/>
      <c r="F136" s="55">
        <f t="shared" ref="F136:G151" si="17">F135</f>
        <v>6.2842228924178354</v>
      </c>
      <c r="G136" s="55">
        <f t="shared" si="17"/>
        <v>2.3461098798359923</v>
      </c>
      <c r="H136" s="124">
        <f>(H$118)*('Product half-life and C flows'!L37/100)</f>
        <v>5.5563087683142705</v>
      </c>
      <c r="I136" s="124">
        <f>(($C$39*$C$118*0.28)*H$41)*('Product half-life and C flows'!N37/100)</f>
        <v>0.88852994538968899</v>
      </c>
      <c r="J136" s="124">
        <f>(($C$39*$C$118*0.28)*H$41)*(+'Product half-life and C flows'!P37/100)</f>
        <v>0.44382115154330121</v>
      </c>
      <c r="K136" s="55">
        <f t="shared" si="15"/>
        <v>4.1790082234578607</v>
      </c>
      <c r="L136" s="27"/>
      <c r="M136" s="80"/>
      <c r="N136" s="80"/>
      <c r="O136" s="82"/>
      <c r="P136" s="81"/>
      <c r="Q136" s="81"/>
      <c r="R136" s="81"/>
      <c r="S136" s="81"/>
      <c r="T136" s="81"/>
      <c r="U136" s="3"/>
      <c r="V136" s="88"/>
      <c r="W136" s="88"/>
      <c r="X136" s="88"/>
      <c r="Y136" s="88"/>
      <c r="Z136" s="88"/>
      <c r="AA136" s="88"/>
      <c r="AB136" s="88"/>
      <c r="AC136" s="88"/>
      <c r="AE136">
        <f t="shared" si="4"/>
        <v>-22</v>
      </c>
      <c r="AG136" s="113">
        <f t="shared" si="5"/>
        <v>115.26336762809825</v>
      </c>
      <c r="AH136" s="123">
        <f t="shared" si="6"/>
        <v>10.102894993134752</v>
      </c>
      <c r="AI136" s="123">
        <f t="shared" si="7"/>
        <v>0</v>
      </c>
      <c r="AJ136" s="123">
        <f t="shared" si="8"/>
        <v>6.2842228924178354</v>
      </c>
      <c r="AK136" s="123">
        <f t="shared" si="9"/>
        <v>2.3461098798359923</v>
      </c>
      <c r="AL136" s="123">
        <f t="shared" si="10"/>
        <v>5.5563087683142705</v>
      </c>
      <c r="AM136" s="123">
        <f t="shared" si="11"/>
        <v>0.88852994538968899</v>
      </c>
      <c r="AN136" s="123">
        <f t="shared" si="12"/>
        <v>0.44382115154330121</v>
      </c>
      <c r="AO136" s="123">
        <f t="shared" si="13"/>
        <v>4.1790082234578607</v>
      </c>
    </row>
    <row r="137" spans="1:41" ht="14">
      <c r="A137">
        <f t="shared" si="2"/>
        <v>-21</v>
      </c>
      <c r="B137" s="22">
        <v>59</v>
      </c>
      <c r="C137" s="126">
        <f t="shared" si="16"/>
        <v>118.76435183670634</v>
      </c>
      <c r="D137" s="124">
        <f>(($C$39*$C$118*0.72)*D$40)*('Product half-life and C flows'!B38/100)</f>
        <v>9.7587533011817875</v>
      </c>
      <c r="E137" s="27"/>
      <c r="F137" s="55">
        <f t="shared" si="17"/>
        <v>6.2842228924178354</v>
      </c>
      <c r="G137" s="55">
        <f t="shared" si="17"/>
        <v>2.3461098798359923</v>
      </c>
      <c r="H137" s="124">
        <f>(H$118)*('Product half-life and C flows'!L38/100)</f>
        <v>5.4713792160180006</v>
      </c>
      <c r="I137" s="124">
        <f>(($C$39*$C$118*0.28)*H$41)*('Product half-life and C flows'!N38/100)</f>
        <v>0.93103718631397248</v>
      </c>
      <c r="J137" s="124">
        <f>(($C$39*$C$118*0.28)*H$41)*(+'Product half-life and C flows'!P38/100)</f>
        <v>0.46505353961736884</v>
      </c>
      <c r="K137" s="55">
        <f t="shared" si="15"/>
        <v>4.1790082234578607</v>
      </c>
      <c r="L137" s="27"/>
      <c r="M137" s="80"/>
      <c r="N137" s="80"/>
      <c r="O137" s="82"/>
      <c r="P137" s="81"/>
      <c r="Q137" s="81"/>
      <c r="R137" s="81"/>
      <c r="S137" s="81"/>
      <c r="T137" s="81"/>
      <c r="U137" s="3"/>
      <c r="V137" s="88"/>
      <c r="W137" s="88"/>
      <c r="X137" s="88"/>
      <c r="Y137" s="88"/>
      <c r="Z137" s="88"/>
      <c r="AA137" s="88"/>
      <c r="AB137" s="88"/>
      <c r="AC137" s="88"/>
      <c r="AE137">
        <f t="shared" si="4"/>
        <v>-21</v>
      </c>
      <c r="AG137" s="113">
        <f t="shared" si="5"/>
        <v>118.76435183670634</v>
      </c>
      <c r="AH137" s="123">
        <f t="shared" si="6"/>
        <v>9.7587533011817875</v>
      </c>
      <c r="AI137" s="123">
        <f t="shared" si="7"/>
        <v>0</v>
      </c>
      <c r="AJ137" s="123">
        <f t="shared" si="8"/>
        <v>6.2842228924178354</v>
      </c>
      <c r="AK137" s="123">
        <f t="shared" si="9"/>
        <v>2.3461098798359923</v>
      </c>
      <c r="AL137" s="123">
        <f t="shared" si="10"/>
        <v>5.4713792160180006</v>
      </c>
      <c r="AM137" s="123">
        <f t="shared" si="11"/>
        <v>0.93103718631397248</v>
      </c>
      <c r="AN137" s="123">
        <f t="shared" si="12"/>
        <v>0.46505353961736884</v>
      </c>
      <c r="AO137" s="123">
        <f t="shared" si="13"/>
        <v>4.1790082234578607</v>
      </c>
    </row>
    <row r="138" spans="1:41" ht="14">
      <c r="A138">
        <f t="shared" si="2"/>
        <v>-20</v>
      </c>
      <c r="B138" s="22">
        <v>60</v>
      </c>
      <c r="C138" s="126">
        <f t="shared" si="16"/>
        <v>122.26533604531443</v>
      </c>
      <c r="D138" s="124">
        <f>(($C$39*$C$118*0.72)*D$40)*('Product half-life and C flows'!B39/100)</f>
        <v>9.4263343386267522</v>
      </c>
      <c r="E138" s="27"/>
      <c r="F138" s="55">
        <f t="shared" si="17"/>
        <v>6.2842228924178354</v>
      </c>
      <c r="G138" s="55">
        <f t="shared" si="17"/>
        <v>2.3461098798359923</v>
      </c>
      <c r="H138" s="124">
        <f>(H$118)*('Product half-life and C flows'!L39/100)</f>
        <v>5.3877478329117467</v>
      </c>
      <c r="I138" s="124">
        <f>(($C$39*$C$118*0.28)*H$41)*('Product half-life and C flows'!N39/100)</f>
        <v>0.9728946935586521</v>
      </c>
      <c r="J138" s="124">
        <f>(($C$39*$C$118*0.28)*H$41)*(+'Product half-life and C flows'!P39/100)</f>
        <v>0.48596138539393213</v>
      </c>
      <c r="K138" s="55">
        <f t="shared" si="15"/>
        <v>4.1790082234578607</v>
      </c>
      <c r="L138" s="27"/>
      <c r="M138" s="80"/>
      <c r="N138" s="80"/>
      <c r="O138" s="82"/>
      <c r="P138" s="81"/>
      <c r="Q138" s="81"/>
      <c r="R138" s="81"/>
      <c r="S138" s="81"/>
      <c r="T138" s="81"/>
      <c r="U138" s="3"/>
      <c r="V138" s="88"/>
      <c r="W138" s="88"/>
      <c r="X138" s="88"/>
      <c r="Y138" s="88"/>
      <c r="Z138" s="88"/>
      <c r="AA138" s="88"/>
      <c r="AB138" s="88"/>
      <c r="AC138" s="88"/>
      <c r="AE138">
        <f t="shared" si="4"/>
        <v>-20</v>
      </c>
      <c r="AG138" s="113">
        <f t="shared" si="5"/>
        <v>122.26533604531443</v>
      </c>
      <c r="AH138" s="123">
        <f t="shared" si="6"/>
        <v>9.4263343386267522</v>
      </c>
      <c r="AI138" s="123">
        <f t="shared" si="7"/>
        <v>0</v>
      </c>
      <c r="AJ138" s="123">
        <f t="shared" si="8"/>
        <v>6.2842228924178354</v>
      </c>
      <c r="AK138" s="123">
        <f t="shared" si="9"/>
        <v>2.3461098798359923</v>
      </c>
      <c r="AL138" s="123">
        <f t="shared" si="10"/>
        <v>5.3877478329117467</v>
      </c>
      <c r="AM138" s="123">
        <f t="shared" si="11"/>
        <v>0.9728946935586521</v>
      </c>
      <c r="AN138" s="123">
        <f t="shared" si="12"/>
        <v>0.48596138539393213</v>
      </c>
      <c r="AO138" s="123">
        <f t="shared" si="13"/>
        <v>4.1790082234578607</v>
      </c>
    </row>
    <row r="139" spans="1:41" ht="14">
      <c r="A139">
        <f t="shared" si="2"/>
        <v>-19</v>
      </c>
      <c r="B139" s="22">
        <v>61</v>
      </c>
      <c r="C139" s="126">
        <f t="shared" si="16"/>
        <v>125.76632025392252</v>
      </c>
      <c r="D139" s="124">
        <f>(($C$39*$C$118*0.72)*D$40)*('Product half-life and C flows'!B40/100)</f>
        <v>9.1052387862713378</v>
      </c>
      <c r="E139" s="27"/>
      <c r="F139" s="55">
        <f t="shared" si="17"/>
        <v>6.2842228924178354</v>
      </c>
      <c r="G139" s="55">
        <f t="shared" si="17"/>
        <v>2.3461098798359923</v>
      </c>
      <c r="H139" s="124">
        <f>(H$118)*('Product half-life and C flows'!L40/100)</f>
        <v>5.3053947761587077</v>
      </c>
      <c r="I139" s="124">
        <f>(($C$39*$C$118*0.28)*H$41)*('Product half-life and C flows'!N40/100)</f>
        <v>1.0141123984635481</v>
      </c>
      <c r="J139" s="124">
        <f>(($C$39*$C$118*0.28)*H$41)*(+'Product half-life and C flows'!P40/100)</f>
        <v>0.50654964958219173</v>
      </c>
      <c r="K139" s="55">
        <f t="shared" si="15"/>
        <v>4.1790082234578607</v>
      </c>
      <c r="L139" s="27"/>
      <c r="M139" s="80"/>
      <c r="N139" s="80"/>
      <c r="O139" s="82"/>
      <c r="P139" s="81"/>
      <c r="Q139" s="81"/>
      <c r="R139" s="81"/>
      <c r="S139" s="81"/>
      <c r="T139" s="81"/>
      <c r="U139" s="3"/>
      <c r="V139" s="88"/>
      <c r="W139" s="88"/>
      <c r="X139" s="88"/>
      <c r="Y139" s="88"/>
      <c r="Z139" s="88"/>
      <c r="AA139" s="88"/>
      <c r="AB139" s="88"/>
      <c r="AC139" s="88"/>
      <c r="AE139">
        <f t="shared" si="4"/>
        <v>-19</v>
      </c>
      <c r="AG139" s="113">
        <f t="shared" si="5"/>
        <v>125.76632025392252</v>
      </c>
      <c r="AH139" s="123">
        <f t="shared" si="6"/>
        <v>9.1052387862713378</v>
      </c>
      <c r="AI139" s="123">
        <f t="shared" si="7"/>
        <v>0</v>
      </c>
      <c r="AJ139" s="123">
        <f t="shared" si="8"/>
        <v>6.2842228924178354</v>
      </c>
      <c r="AK139" s="123">
        <f t="shared" si="9"/>
        <v>2.3461098798359923</v>
      </c>
      <c r="AL139" s="123">
        <f t="shared" si="10"/>
        <v>5.3053947761587077</v>
      </c>
      <c r="AM139" s="123">
        <f t="shared" si="11"/>
        <v>1.0141123984635481</v>
      </c>
      <c r="AN139" s="123">
        <f t="shared" si="12"/>
        <v>0.50654964958219173</v>
      </c>
      <c r="AO139" s="123">
        <f t="shared" si="13"/>
        <v>4.1790082234578607</v>
      </c>
    </row>
    <row r="140" spans="1:41" ht="14">
      <c r="A140">
        <f t="shared" si="2"/>
        <v>-18</v>
      </c>
      <c r="B140" s="22">
        <v>62</v>
      </c>
      <c r="C140" s="126">
        <f t="shared" si="16"/>
        <v>129.2673044625306</v>
      </c>
      <c r="D140" s="124">
        <f>(($C$39*$C$118*0.72)*D$40)*('Product half-life and C flows'!B41/100)</f>
        <v>8.7950809271950519</v>
      </c>
      <c r="E140" s="27"/>
      <c r="F140" s="55">
        <f t="shared" si="17"/>
        <v>6.2842228924178354</v>
      </c>
      <c r="G140" s="55">
        <f t="shared" si="17"/>
        <v>2.3461098798359923</v>
      </c>
      <c r="H140" s="124">
        <f>(H$118)*('Product half-life and C flows'!L41/100)</f>
        <v>5.2243005062247461</v>
      </c>
      <c r="I140" s="124">
        <f>(($C$39*$C$118*0.28)*H$41)*('Product half-life and C flows'!N41/100)</f>
        <v>1.0547000805654965</v>
      </c>
      <c r="J140" s="124">
        <f>(($C$39*$C$118*0.28)*H$41)*(+'Product half-life and C flows'!P41/100)</f>
        <v>0.52682321706568258</v>
      </c>
      <c r="K140" s="55">
        <f t="shared" si="15"/>
        <v>4.1790082234578607</v>
      </c>
      <c r="L140" s="27"/>
      <c r="M140" s="80"/>
      <c r="N140" s="80"/>
      <c r="O140" s="82"/>
      <c r="P140" s="81"/>
      <c r="Q140" s="81"/>
      <c r="R140" s="81"/>
      <c r="S140" s="81"/>
      <c r="T140" s="81"/>
      <c r="U140" s="3"/>
      <c r="V140" s="88"/>
      <c r="W140" s="88"/>
      <c r="X140" s="88"/>
      <c r="Y140" s="88"/>
      <c r="Z140" s="88"/>
      <c r="AA140" s="88"/>
      <c r="AB140" s="88"/>
      <c r="AC140" s="88"/>
      <c r="AE140">
        <f t="shared" si="4"/>
        <v>-18</v>
      </c>
      <c r="AG140" s="113">
        <f t="shared" si="5"/>
        <v>129.2673044625306</v>
      </c>
      <c r="AH140" s="123">
        <f t="shared" si="6"/>
        <v>8.7950809271950519</v>
      </c>
      <c r="AI140" s="123">
        <f t="shared" si="7"/>
        <v>0</v>
      </c>
      <c r="AJ140" s="123">
        <f t="shared" si="8"/>
        <v>6.2842228924178354</v>
      </c>
      <c r="AK140" s="123">
        <f t="shared" si="9"/>
        <v>2.3461098798359923</v>
      </c>
      <c r="AL140" s="123">
        <f t="shared" si="10"/>
        <v>5.2243005062247461</v>
      </c>
      <c r="AM140" s="123">
        <f t="shared" si="11"/>
        <v>1.0547000805654965</v>
      </c>
      <c r="AN140" s="123">
        <f t="shared" si="12"/>
        <v>0.52682321706568258</v>
      </c>
      <c r="AO140" s="123">
        <f t="shared" si="13"/>
        <v>4.1790082234578607</v>
      </c>
    </row>
    <row r="141" spans="1:41" ht="14">
      <c r="A141">
        <f t="shared" si="2"/>
        <v>-17</v>
      </c>
      <c r="B141" s="22">
        <v>63</v>
      </c>
      <c r="C141" s="126">
        <f t="shared" si="16"/>
        <v>132.76828867113869</v>
      </c>
      <c r="D141" s="124">
        <f>(($C$39*$C$118*0.72)*D$40)*('Product half-life and C flows'!B42/100)</f>
        <v>8.495488183411716</v>
      </c>
      <c r="E141" s="27"/>
      <c r="F141" s="55">
        <f t="shared" si="17"/>
        <v>6.2842228924178354</v>
      </c>
      <c r="G141" s="55">
        <f t="shared" si="17"/>
        <v>2.3461098798359923</v>
      </c>
      <c r="H141" s="124">
        <f>(H$118)*('Product half-life and C flows'!L42/100)</f>
        <v>5.1444457822423235</v>
      </c>
      <c r="I141" s="124">
        <f>(($C$39*$C$118*0.28)*H$41)*('Product half-life and C flows'!N42/100)</f>
        <v>1.0946673699186986</v>
      </c>
      <c r="J141" s="124">
        <f>(($C$39*$C$118*0.28)*H$41)*(+'Product half-life and C flows'!P42/100)</f>
        <v>0.54678689806128788</v>
      </c>
      <c r="K141" s="55">
        <f t="shared" si="15"/>
        <v>4.1790082234578607</v>
      </c>
      <c r="L141" s="27"/>
      <c r="M141" s="80"/>
      <c r="N141" s="80"/>
      <c r="O141" s="82"/>
      <c r="P141" s="81"/>
      <c r="Q141" s="81"/>
      <c r="R141" s="81"/>
      <c r="S141" s="81"/>
      <c r="T141" s="81"/>
      <c r="U141" s="3"/>
      <c r="V141" s="88"/>
      <c r="W141" s="88"/>
      <c r="X141" s="88"/>
      <c r="Y141" s="88"/>
      <c r="Z141" s="88"/>
      <c r="AA141" s="88"/>
      <c r="AB141" s="88"/>
      <c r="AC141" s="88"/>
      <c r="AE141">
        <f t="shared" si="4"/>
        <v>-17</v>
      </c>
      <c r="AG141" s="113">
        <f t="shared" si="5"/>
        <v>132.76828867113869</v>
      </c>
      <c r="AH141" s="123">
        <f t="shared" si="6"/>
        <v>8.495488183411716</v>
      </c>
      <c r="AI141" s="123">
        <f t="shared" si="7"/>
        <v>0</v>
      </c>
      <c r="AJ141" s="123">
        <f t="shared" si="8"/>
        <v>6.2842228924178354</v>
      </c>
      <c r="AK141" s="123">
        <f t="shared" si="9"/>
        <v>2.3461098798359923</v>
      </c>
      <c r="AL141" s="123">
        <f t="shared" si="10"/>
        <v>5.1444457822423235</v>
      </c>
      <c r="AM141" s="123">
        <f t="shared" si="11"/>
        <v>1.0946673699186986</v>
      </c>
      <c r="AN141" s="123">
        <f t="shared" si="12"/>
        <v>0.54678689806128788</v>
      </c>
      <c r="AO141" s="123">
        <f t="shared" si="13"/>
        <v>4.1790082234578607</v>
      </c>
    </row>
    <row r="142" spans="1:41" ht="14">
      <c r="A142">
        <f t="shared" ref="A142:A156" si="18">A143-1</f>
        <v>-16</v>
      </c>
      <c r="B142" s="22">
        <v>64</v>
      </c>
      <c r="C142" s="126">
        <f t="shared" si="16"/>
        <v>136.26927287974678</v>
      </c>
      <c r="D142" s="124">
        <f>(($C$39*$C$118*0.72)*D$40)*('Product half-life and C flows'!B43/100)</f>
        <v>8.2061006683091176</v>
      </c>
      <c r="E142" s="27"/>
      <c r="F142" s="55">
        <f t="shared" si="17"/>
        <v>6.2842228924178354</v>
      </c>
      <c r="G142" s="55">
        <f t="shared" si="17"/>
        <v>2.3461098798359923</v>
      </c>
      <c r="H142" s="124">
        <f>(H$118)*('Product half-life and C flows'!L43/100)</f>
        <v>5.0658116574453258</v>
      </c>
      <c r="I142" s="124">
        <f>(($C$39*$C$118*0.28)*H$41)*('Product half-life and C flows'!N43/100)</f>
        <v>1.1340237493795959</v>
      </c>
      <c r="J142" s="124">
        <f>(($C$39*$C$118*0.28)*H$41)*(+'Product half-life and C flows'!P43/100)</f>
        <v>0.56644542926053743</v>
      </c>
      <c r="K142" s="55">
        <f t="shared" si="15"/>
        <v>4.1790082234578607</v>
      </c>
      <c r="L142" s="27"/>
      <c r="M142" s="80"/>
      <c r="N142" s="80"/>
      <c r="O142" s="82"/>
      <c r="P142" s="81"/>
      <c r="Q142" s="81"/>
      <c r="R142" s="81"/>
      <c r="S142" s="81"/>
      <c r="T142" s="81"/>
      <c r="U142" s="3"/>
      <c r="V142" s="88"/>
      <c r="W142" s="88"/>
      <c r="X142" s="88"/>
      <c r="Y142" s="88"/>
      <c r="Z142" s="88"/>
      <c r="AA142" s="88"/>
      <c r="AB142" s="88"/>
      <c r="AC142" s="88"/>
      <c r="AE142">
        <f t="shared" ref="AE142:AE205" si="19">A142</f>
        <v>-16</v>
      </c>
      <c r="AG142" s="113">
        <f t="shared" ref="AG142:AG205" si="20">C142</f>
        <v>136.26927287974678</v>
      </c>
      <c r="AH142" s="123">
        <f t="shared" si="6"/>
        <v>8.2061006683091176</v>
      </c>
      <c r="AI142" s="123">
        <f t="shared" si="7"/>
        <v>0</v>
      </c>
      <c r="AJ142" s="123">
        <f t="shared" si="8"/>
        <v>6.2842228924178354</v>
      </c>
      <c r="AK142" s="123">
        <f t="shared" si="9"/>
        <v>2.3461098798359923</v>
      </c>
      <c r="AL142" s="123">
        <f t="shared" si="10"/>
        <v>5.0658116574453258</v>
      </c>
      <c r="AM142" s="123">
        <f t="shared" si="11"/>
        <v>1.1340237493795959</v>
      </c>
      <c r="AN142" s="123">
        <f t="shared" si="12"/>
        <v>0.56644542926053743</v>
      </c>
      <c r="AO142" s="123">
        <f t="shared" si="13"/>
        <v>4.1790082234578607</v>
      </c>
    </row>
    <row r="143" spans="1:41" ht="14">
      <c r="A143">
        <f t="shared" si="18"/>
        <v>-15</v>
      </c>
      <c r="B143" s="22">
        <v>65</v>
      </c>
      <c r="C143" s="126">
        <f t="shared" si="16"/>
        <v>139.77025708835487</v>
      </c>
      <c r="D143" s="124">
        <f>(($C$39*$C$118*0.72)*D$40)*('Product half-life and C flows'!B44/100)</f>
        <v>7.9265707543342296</v>
      </c>
      <c r="E143" s="27"/>
      <c r="F143" s="55">
        <f t="shared" si="17"/>
        <v>6.2842228924178354</v>
      </c>
      <c r="G143" s="55">
        <f t="shared" si="17"/>
        <v>2.3461098798359923</v>
      </c>
      <c r="H143" s="124">
        <f>(H$118)*('Product half-life and C flows'!L44/100)</f>
        <v>4.9883794746736365</v>
      </c>
      <c r="I143" s="124">
        <f>(($C$39*$C$118*0.28)*H$41)*('Product half-life and C flows'!N44/100)</f>
        <v>1.1727785568568267</v>
      </c>
      <c r="J143" s="124">
        <f>(($C$39*$C$118*0.28)*H$41)*(+'Product half-life and C flows'!P44/100)</f>
        <v>0.58580347495345986</v>
      </c>
      <c r="K143" s="55">
        <f t="shared" si="15"/>
        <v>4.1790082234578607</v>
      </c>
      <c r="L143" s="27"/>
      <c r="M143" s="80"/>
      <c r="N143" s="80"/>
      <c r="O143" s="82"/>
      <c r="P143" s="81"/>
      <c r="Q143" s="81"/>
      <c r="R143" s="81"/>
      <c r="S143" s="81"/>
      <c r="T143" s="81"/>
      <c r="U143" s="3"/>
      <c r="V143" s="88"/>
      <c r="W143" s="88"/>
      <c r="X143" s="88"/>
      <c r="Y143" s="88"/>
      <c r="Z143" s="88"/>
      <c r="AA143" s="88"/>
      <c r="AB143" s="88"/>
      <c r="AC143" s="88"/>
      <c r="AE143">
        <f t="shared" si="19"/>
        <v>-15</v>
      </c>
      <c r="AG143" s="113">
        <f t="shared" si="20"/>
        <v>139.77025708835487</v>
      </c>
      <c r="AH143" s="123">
        <f t="shared" si="6"/>
        <v>7.9265707543342296</v>
      </c>
      <c r="AI143" s="123">
        <f t="shared" si="7"/>
        <v>0</v>
      </c>
      <c r="AJ143" s="123">
        <f t="shared" si="8"/>
        <v>6.2842228924178354</v>
      </c>
      <c r="AK143" s="123">
        <f t="shared" si="9"/>
        <v>2.3461098798359923</v>
      </c>
      <c r="AL143" s="123">
        <f t="shared" si="10"/>
        <v>4.9883794746736365</v>
      </c>
      <c r="AM143" s="123">
        <f t="shared" si="11"/>
        <v>1.1727785568568267</v>
      </c>
      <c r="AN143" s="123">
        <f t="shared" si="12"/>
        <v>0.58580347495345986</v>
      </c>
      <c r="AO143" s="123">
        <f t="shared" si="13"/>
        <v>4.1790082234578607</v>
      </c>
    </row>
    <row r="144" spans="1:41" ht="14">
      <c r="A144">
        <f t="shared" si="18"/>
        <v>-14</v>
      </c>
      <c r="B144" s="22">
        <v>66</v>
      </c>
      <c r="C144" s="126">
        <f t="shared" si="16"/>
        <v>143.27124129696296</v>
      </c>
      <c r="D144" s="124">
        <f>(($C$39*$C$118*0.72)*D$40)*('Product half-life and C flows'!B45/100)</f>
        <v>7.6565626554046498</v>
      </c>
      <c r="E144" s="27"/>
      <c r="F144" s="55">
        <f t="shared" si="17"/>
        <v>6.2842228924178354</v>
      </c>
      <c r="G144" s="55">
        <f t="shared" si="17"/>
        <v>2.3461098798359923</v>
      </c>
      <c r="H144" s="124">
        <f>(H$118)*('Product half-life and C flows'!L45/100)</f>
        <v>4.912130861946439</v>
      </c>
      <c r="I144" s="124">
        <f>(($C$39*$C$118*0.28)*H$41)*('Product half-life and C flows'!N45/100)</f>
        <v>1.2109409875267891</v>
      </c>
      <c r="J144" s="124">
        <f>(($C$39*$C$118*0.28)*H$41)*(+'Product half-life and C flows'!P45/100)</f>
        <v>0.60486562813525924</v>
      </c>
      <c r="K144" s="55">
        <f t="shared" si="15"/>
        <v>4.1790082234578607</v>
      </c>
      <c r="L144" s="27"/>
      <c r="M144" s="80"/>
      <c r="N144" s="80"/>
      <c r="O144" s="82"/>
      <c r="P144" s="81"/>
      <c r="Q144" s="81"/>
      <c r="R144" s="81"/>
      <c r="S144" s="81"/>
      <c r="T144" s="81"/>
      <c r="U144" s="3"/>
      <c r="V144" s="88"/>
      <c r="W144" s="88"/>
      <c r="X144" s="88"/>
      <c r="Y144" s="88"/>
      <c r="Z144" s="88"/>
      <c r="AA144" s="88"/>
      <c r="AB144" s="88"/>
      <c r="AC144" s="88"/>
      <c r="AE144">
        <f t="shared" si="19"/>
        <v>-14</v>
      </c>
      <c r="AG144" s="113">
        <f t="shared" si="20"/>
        <v>143.27124129696296</v>
      </c>
      <c r="AH144" s="123">
        <f t="shared" si="6"/>
        <v>7.6565626554046498</v>
      </c>
      <c r="AI144" s="123">
        <f t="shared" si="7"/>
        <v>0</v>
      </c>
      <c r="AJ144" s="123">
        <f t="shared" si="8"/>
        <v>6.2842228924178354</v>
      </c>
      <c r="AK144" s="123">
        <f t="shared" si="9"/>
        <v>2.3461098798359923</v>
      </c>
      <c r="AL144" s="123">
        <f t="shared" si="10"/>
        <v>4.912130861946439</v>
      </c>
      <c r="AM144" s="123">
        <f t="shared" si="11"/>
        <v>1.2109409875267891</v>
      </c>
      <c r="AN144" s="123">
        <f t="shared" si="12"/>
        <v>0.60486562813525924</v>
      </c>
      <c r="AO144" s="123">
        <f t="shared" si="13"/>
        <v>4.1790082234578607</v>
      </c>
    </row>
    <row r="145" spans="1:42" ht="14">
      <c r="A145">
        <f t="shared" si="18"/>
        <v>-13</v>
      </c>
      <c r="B145" s="22">
        <v>67</v>
      </c>
      <c r="C145" s="126">
        <f t="shared" si="16"/>
        <v>146.77222550557104</v>
      </c>
      <c r="D145" s="124">
        <f>(($C$39*$C$118*0.72)*D$40)*('Product half-life and C flows'!B46/100)</f>
        <v>7.3957520235446355</v>
      </c>
      <c r="E145" s="27"/>
      <c r="F145" s="55">
        <f t="shared" si="17"/>
        <v>6.2842228924178354</v>
      </c>
      <c r="G145" s="55">
        <f t="shared" si="17"/>
        <v>2.3461098798359923</v>
      </c>
      <c r="H145" s="124">
        <f>(H$118)*('Product half-life and C flows'!L46/100)</f>
        <v>4.8370477281031814</v>
      </c>
      <c r="I145" s="124">
        <f>(($C$39*$C$118*0.28)*H$41)*('Product half-life and C flows'!N46/100)</f>
        <v>1.2485200960153398</v>
      </c>
      <c r="J145" s="124">
        <f>(($C$39*$C$118*0.28)*H$41)*(+'Product half-life and C flows'!P46/100)</f>
        <v>0.62363641159607375</v>
      </c>
      <c r="K145" s="55">
        <f t="shared" si="15"/>
        <v>4.1790082234578607</v>
      </c>
      <c r="L145" s="27"/>
      <c r="M145" s="80"/>
      <c r="N145" s="80"/>
      <c r="O145" s="82"/>
      <c r="P145" s="81"/>
      <c r="Q145" s="81"/>
      <c r="R145" s="81"/>
      <c r="S145" s="81"/>
      <c r="T145" s="81"/>
      <c r="U145" s="3"/>
      <c r="V145" s="88"/>
      <c r="W145" s="88"/>
      <c r="X145" s="88"/>
      <c r="Y145" s="88"/>
      <c r="Z145" s="88"/>
      <c r="AA145" s="88"/>
      <c r="AB145" s="88"/>
      <c r="AC145" s="88"/>
      <c r="AE145">
        <f t="shared" si="19"/>
        <v>-13</v>
      </c>
      <c r="AG145" s="113">
        <f t="shared" si="20"/>
        <v>146.77222550557104</v>
      </c>
      <c r="AH145" s="123">
        <f t="shared" si="6"/>
        <v>7.3957520235446355</v>
      </c>
      <c r="AI145" s="123">
        <f t="shared" si="7"/>
        <v>0</v>
      </c>
      <c r="AJ145" s="123">
        <f t="shared" si="8"/>
        <v>6.2842228924178354</v>
      </c>
      <c r="AK145" s="123">
        <f t="shared" si="9"/>
        <v>2.3461098798359923</v>
      </c>
      <c r="AL145" s="123">
        <f t="shared" si="10"/>
        <v>4.8370477281031814</v>
      </c>
      <c r="AM145" s="123">
        <f t="shared" si="11"/>
        <v>1.2485200960153398</v>
      </c>
      <c r="AN145" s="123">
        <f t="shared" si="12"/>
        <v>0.62363641159607375</v>
      </c>
      <c r="AO145" s="123">
        <f t="shared" si="13"/>
        <v>4.1790082234578607</v>
      </c>
    </row>
    <row r="146" spans="1:42" ht="14">
      <c r="A146">
        <f t="shared" si="18"/>
        <v>-12</v>
      </c>
      <c r="B146" s="22">
        <v>68</v>
      </c>
      <c r="C146" s="126">
        <f t="shared" si="16"/>
        <v>150.27320971417913</v>
      </c>
      <c r="D146" s="124">
        <f>(($C$39*$C$118*0.72)*D$40)*('Product half-life and C flows'!B47/100)</f>
        <v>7.1438255592612032</v>
      </c>
      <c r="E146" s="27"/>
      <c r="F146" s="55">
        <f t="shared" si="17"/>
        <v>6.2842228924178354</v>
      </c>
      <c r="G146" s="55">
        <f t="shared" si="17"/>
        <v>2.3461098798359923</v>
      </c>
      <c r="H146" s="124">
        <f>(H$118)*('Product half-life and C flows'!L47/100)</f>
        <v>4.7631122585111765</v>
      </c>
      <c r="I146" s="124">
        <f>(($C$39*$C$118*0.28)*H$41)*('Product half-life and C flows'!N47/100)</f>
        <v>1.2855247985461375</v>
      </c>
      <c r="J146" s="124">
        <f>(($C$39*$C$118*0.28)*H$41)*(+'Product half-life and C flows'!P47/100)</f>
        <v>0.64212027899407464</v>
      </c>
      <c r="K146" s="55">
        <f t="shared" si="15"/>
        <v>4.1790082234578607</v>
      </c>
      <c r="L146" s="27"/>
      <c r="M146" s="80"/>
      <c r="N146" s="80"/>
      <c r="O146" s="82"/>
      <c r="P146" s="81"/>
      <c r="Q146" s="81"/>
      <c r="R146" s="81"/>
      <c r="S146" s="81"/>
      <c r="T146" s="81"/>
      <c r="U146" s="3"/>
      <c r="V146" s="88"/>
      <c r="W146" s="88"/>
      <c r="X146" s="88"/>
      <c r="Y146" s="88"/>
      <c r="Z146" s="88"/>
      <c r="AA146" s="88"/>
      <c r="AB146" s="88"/>
      <c r="AC146" s="88"/>
      <c r="AE146">
        <f t="shared" si="19"/>
        <v>-12</v>
      </c>
      <c r="AG146" s="113">
        <f t="shared" si="20"/>
        <v>150.27320971417913</v>
      </c>
      <c r="AH146" s="123">
        <f t="shared" si="6"/>
        <v>7.1438255592612032</v>
      </c>
      <c r="AI146" s="123">
        <f t="shared" si="7"/>
        <v>0</v>
      </c>
      <c r="AJ146" s="123">
        <f t="shared" si="8"/>
        <v>6.2842228924178354</v>
      </c>
      <c r="AK146" s="123">
        <f t="shared" si="9"/>
        <v>2.3461098798359923</v>
      </c>
      <c r="AL146" s="123">
        <f t="shared" si="10"/>
        <v>4.7631122585111765</v>
      </c>
      <c r="AM146" s="123">
        <f t="shared" si="11"/>
        <v>1.2855247985461375</v>
      </c>
      <c r="AN146" s="123">
        <f t="shared" si="12"/>
        <v>0.64212027899407464</v>
      </c>
      <c r="AO146" s="123">
        <f t="shared" si="13"/>
        <v>4.1790082234578607</v>
      </c>
    </row>
    <row r="147" spans="1:42" ht="14">
      <c r="A147">
        <f t="shared" si="18"/>
        <v>-11</v>
      </c>
      <c r="B147" s="22">
        <v>69</v>
      </c>
      <c r="C147" s="126">
        <f t="shared" si="16"/>
        <v>153.77419392278722</v>
      </c>
      <c r="D147" s="124">
        <f>(($C$39*$C$118*0.72)*D$40)*('Product half-life and C flows'!B48/100)</f>
        <v>6.9004806351922499</v>
      </c>
      <c r="E147" s="27"/>
      <c r="F147" s="55">
        <f t="shared" si="17"/>
        <v>6.2842228924178354</v>
      </c>
      <c r="G147" s="55">
        <f t="shared" si="17"/>
        <v>2.3461098798359923</v>
      </c>
      <c r="H147" s="124">
        <f>(H$118)*('Product half-life and C flows'!L48/100)</f>
        <v>4.6903069108387934</v>
      </c>
      <c r="I147" s="124">
        <f>(($C$39*$C$118*0.28)*H$41)*('Product half-life and C flows'!N48/100)</f>
        <v>1.3219638750561655</v>
      </c>
      <c r="J147" s="124">
        <f>(($C$39*$C$118*0.28)*H$41)*(+'Product half-life and C flows'!P48/100)</f>
        <v>0.66032161591217053</v>
      </c>
      <c r="K147" s="55">
        <f t="shared" si="15"/>
        <v>4.1790082234578607</v>
      </c>
      <c r="L147" s="27"/>
      <c r="M147" s="80"/>
      <c r="N147" s="80"/>
      <c r="O147" s="82"/>
      <c r="P147" s="81"/>
      <c r="Q147" s="81"/>
      <c r="R147" s="81"/>
      <c r="S147" s="81"/>
      <c r="T147" s="81"/>
      <c r="U147" s="3"/>
      <c r="V147" s="88"/>
      <c r="W147" s="88"/>
      <c r="X147" s="88"/>
      <c r="Y147" s="88"/>
      <c r="Z147" s="88"/>
      <c r="AA147" s="88"/>
      <c r="AB147" s="88"/>
      <c r="AC147" s="88"/>
      <c r="AE147">
        <f t="shared" si="19"/>
        <v>-11</v>
      </c>
      <c r="AG147" s="113">
        <f t="shared" si="20"/>
        <v>153.77419392278722</v>
      </c>
      <c r="AH147" s="123">
        <f t="shared" si="6"/>
        <v>6.9004806351922499</v>
      </c>
      <c r="AI147" s="123">
        <f t="shared" si="7"/>
        <v>0</v>
      </c>
      <c r="AJ147" s="123">
        <f t="shared" si="8"/>
        <v>6.2842228924178354</v>
      </c>
      <c r="AK147" s="123">
        <f t="shared" si="9"/>
        <v>2.3461098798359923</v>
      </c>
      <c r="AL147" s="123">
        <f t="shared" si="10"/>
        <v>4.6903069108387934</v>
      </c>
      <c r="AM147" s="123">
        <f t="shared" si="11"/>
        <v>1.3219638750561655</v>
      </c>
      <c r="AN147" s="123">
        <f t="shared" si="12"/>
        <v>0.66032161591217053</v>
      </c>
      <c r="AO147" s="123">
        <f t="shared" si="13"/>
        <v>4.1790082234578607</v>
      </c>
    </row>
    <row r="148" spans="1:42" ht="14">
      <c r="A148">
        <f t="shared" si="18"/>
        <v>-10</v>
      </c>
      <c r="B148" s="22">
        <v>70</v>
      </c>
      <c r="C148" s="126">
        <f t="shared" si="16"/>
        <v>157.27517813139531</v>
      </c>
      <c r="D148" s="124">
        <f>(($C$39*$C$118*0.72)*D$40)*('Product half-life and C flows'!B49/100)</f>
        <v>6.6654249325745862</v>
      </c>
      <c r="E148" s="27"/>
      <c r="F148" s="55">
        <f t="shared" si="17"/>
        <v>6.2842228924178354</v>
      </c>
      <c r="G148" s="55">
        <f t="shared" si="17"/>
        <v>2.3461098798359923</v>
      </c>
      <c r="H148" s="124">
        <f>(H$118)*('Product half-life and C flows'!L49/100)</f>
        <v>4.6186144108932785</v>
      </c>
      <c r="I148" s="124">
        <f>(($C$39*$C$118*0.28)*H$41)*('Product half-life and C flows'!N49/100)</f>
        <v>1.3578459712788962</v>
      </c>
      <c r="J148" s="124">
        <f>(($C$39*$C$118*0.28)*H$41)*(+'Product half-life and C flows'!P49/100)</f>
        <v>0.67824474089854936</v>
      </c>
      <c r="K148" s="55">
        <f t="shared" si="15"/>
        <v>4.1790082234578607</v>
      </c>
      <c r="L148" s="27"/>
      <c r="M148" s="80"/>
      <c r="N148" s="80"/>
      <c r="O148" s="82"/>
      <c r="P148" s="81"/>
      <c r="Q148" s="81"/>
      <c r="R148" s="81"/>
      <c r="S148" s="81"/>
      <c r="T148" s="81"/>
      <c r="U148" s="3"/>
      <c r="V148" s="88"/>
      <c r="W148" s="88"/>
      <c r="X148" s="88"/>
      <c r="Y148" s="88"/>
      <c r="Z148" s="88"/>
      <c r="AA148" s="88"/>
      <c r="AB148" s="88"/>
      <c r="AC148" s="88"/>
      <c r="AE148">
        <f t="shared" si="19"/>
        <v>-10</v>
      </c>
      <c r="AG148" s="113">
        <f t="shared" si="20"/>
        <v>157.27517813139531</v>
      </c>
      <c r="AH148" s="123">
        <f t="shared" si="6"/>
        <v>6.6654249325745862</v>
      </c>
      <c r="AI148" s="123">
        <f t="shared" si="7"/>
        <v>0</v>
      </c>
      <c r="AJ148" s="123">
        <f t="shared" si="8"/>
        <v>6.2842228924178354</v>
      </c>
      <c r="AK148" s="123">
        <f t="shared" si="9"/>
        <v>2.3461098798359923</v>
      </c>
      <c r="AL148" s="123">
        <f t="shared" si="10"/>
        <v>4.6186144108932785</v>
      </c>
      <c r="AM148" s="123">
        <f t="shared" si="11"/>
        <v>1.3578459712788962</v>
      </c>
      <c r="AN148" s="123">
        <f t="shared" si="12"/>
        <v>0.67824474089854936</v>
      </c>
      <c r="AO148" s="123">
        <f t="shared" si="13"/>
        <v>4.1790082234578607</v>
      </c>
    </row>
    <row r="149" spans="1:42" ht="14">
      <c r="A149">
        <f t="shared" si="18"/>
        <v>-9</v>
      </c>
      <c r="B149" s="22">
        <v>71</v>
      </c>
      <c r="C149" s="126">
        <f t="shared" si="16"/>
        <v>160.7761623400034</v>
      </c>
      <c r="D149" s="124">
        <f>(($C$39*$C$118*0.72)*D$40)*('Product half-life and C flows'!B50/100)</f>
        <v>6.4383760900952325</v>
      </c>
      <c r="E149" s="27"/>
      <c r="F149" s="55">
        <f t="shared" si="17"/>
        <v>6.2842228924178354</v>
      </c>
      <c r="G149" s="55">
        <f t="shared" si="17"/>
        <v>2.3461098798359923</v>
      </c>
      <c r="H149" s="124">
        <f>(H$118)*('Product half-life and C flows'!L50/100)</f>
        <v>4.5480177485221782</v>
      </c>
      <c r="I149" s="124">
        <f>(($C$39*$C$118*0.28)*H$41)*('Product half-life and C flows'!N50/100)</f>
        <v>1.3931796007956316</v>
      </c>
      <c r="J149" s="124">
        <f>(($C$39*$C$118*0.28)*H$41)*(+'Product half-life and C flows'!P50/100)</f>
        <v>0.69589390649132432</v>
      </c>
      <c r="K149" s="55">
        <f t="shared" si="15"/>
        <v>4.1790082234578607</v>
      </c>
      <c r="L149" s="27"/>
      <c r="M149" s="80"/>
      <c r="N149" s="80"/>
      <c r="O149" s="82"/>
      <c r="P149" s="81"/>
      <c r="Q149" s="81"/>
      <c r="R149" s="81"/>
      <c r="S149" s="81"/>
      <c r="T149" s="81"/>
      <c r="U149" s="3"/>
      <c r="V149" s="88"/>
      <c r="W149" s="88"/>
      <c r="X149" s="88"/>
      <c r="Y149" s="88"/>
      <c r="Z149" s="88"/>
      <c r="AA149" s="88"/>
      <c r="AB149" s="88"/>
      <c r="AC149" s="88"/>
      <c r="AE149">
        <f t="shared" si="19"/>
        <v>-9</v>
      </c>
      <c r="AG149" s="113">
        <f t="shared" si="20"/>
        <v>160.7761623400034</v>
      </c>
      <c r="AH149" s="123">
        <f t="shared" si="6"/>
        <v>6.4383760900952325</v>
      </c>
      <c r="AI149" s="123">
        <f t="shared" si="7"/>
        <v>0</v>
      </c>
      <c r="AJ149" s="123">
        <f t="shared" si="8"/>
        <v>6.2842228924178354</v>
      </c>
      <c r="AK149" s="123">
        <f t="shared" si="9"/>
        <v>2.3461098798359923</v>
      </c>
      <c r="AL149" s="123">
        <f t="shared" si="10"/>
        <v>4.5480177485221782</v>
      </c>
      <c r="AM149" s="123">
        <f t="shared" si="11"/>
        <v>1.3931796007956316</v>
      </c>
      <c r="AN149" s="123">
        <f t="shared" si="12"/>
        <v>0.69589390649132432</v>
      </c>
      <c r="AO149" s="123">
        <f t="shared" si="13"/>
        <v>4.1790082234578607</v>
      </c>
    </row>
    <row r="150" spans="1:42" ht="14">
      <c r="A150">
        <f t="shared" si="18"/>
        <v>-8</v>
      </c>
      <c r="B150" s="22">
        <v>72</v>
      </c>
      <c r="C150" s="126">
        <f t="shared" si="16"/>
        <v>164.27714654861148</v>
      </c>
      <c r="D150" s="124">
        <f>(($C$39*$C$118*0.72)*D$40)*('Product half-life and C flows'!B51/100)</f>
        <v>6.21906136470409</v>
      </c>
      <c r="E150" s="27"/>
      <c r="F150" s="55">
        <f t="shared" si="17"/>
        <v>6.2842228924178354</v>
      </c>
      <c r="G150" s="55">
        <f t="shared" si="17"/>
        <v>2.3461098798359923</v>
      </c>
      <c r="H150" s="124">
        <f>(H$118)*('Product half-life and C flows'!L51/100)</f>
        <v>4.4785001735774248</v>
      </c>
      <c r="I150" s="124">
        <f>(($C$39*$C$118*0.28)*H$41)*('Product half-life and C flows'!N51/100)</f>
        <v>1.4279731470554804</v>
      </c>
      <c r="J150" s="124">
        <f>(($C$39*$C$118*0.28)*H$41)*(+'Product half-life and C flows'!P51/100)</f>
        <v>0.71327330022751256</v>
      </c>
      <c r="K150" s="55">
        <f t="shared" si="15"/>
        <v>4.1790082234578607</v>
      </c>
      <c r="L150" s="27"/>
      <c r="M150" s="80"/>
      <c r="N150" s="80"/>
      <c r="O150" s="82"/>
      <c r="P150" s="81"/>
      <c r="Q150" s="81"/>
      <c r="R150" s="81"/>
      <c r="S150" s="81"/>
      <c r="T150" s="81"/>
      <c r="U150" s="3"/>
      <c r="V150" s="88"/>
      <c r="W150" s="88"/>
      <c r="X150" s="88"/>
      <c r="Y150" s="88"/>
      <c r="Z150" s="88"/>
      <c r="AA150" s="88"/>
      <c r="AB150" s="88"/>
      <c r="AC150" s="88"/>
      <c r="AE150">
        <f t="shared" si="19"/>
        <v>-8</v>
      </c>
      <c r="AG150" s="113">
        <f t="shared" si="20"/>
        <v>164.27714654861148</v>
      </c>
      <c r="AH150" s="123">
        <f t="shared" ref="AH150:AH181" si="21">D150+M150+V150</f>
        <v>6.21906136470409</v>
      </c>
      <c r="AI150" s="123">
        <f t="shared" ref="AI150:AI181" si="22">E150+N150+W150</f>
        <v>0</v>
      </c>
      <c r="AJ150" s="123">
        <f t="shared" ref="AJ150:AJ181" si="23">F150+O150+X150</f>
        <v>6.2842228924178354</v>
      </c>
      <c r="AK150" s="123">
        <f t="shared" ref="AK150:AK181" si="24">G150+P150+Y150</f>
        <v>2.3461098798359923</v>
      </c>
      <c r="AL150" s="123">
        <f t="shared" ref="AL150:AL181" si="25">H150+Q150+Z150</f>
        <v>4.4785001735774248</v>
      </c>
      <c r="AM150" s="123">
        <f t="shared" ref="AM150:AM181" si="26">I150+R150+AA150</f>
        <v>1.4279731470554804</v>
      </c>
      <c r="AN150" s="123">
        <f t="shared" ref="AN150:AN181" si="27">J150+S150+AB150</f>
        <v>0.71327330022751256</v>
      </c>
      <c r="AO150" s="123">
        <f t="shared" ref="AO150:AO181" si="28">K150+T150+AC150</f>
        <v>4.1790082234578607</v>
      </c>
    </row>
    <row r="151" spans="1:42" ht="14">
      <c r="A151">
        <f t="shared" si="18"/>
        <v>-7</v>
      </c>
      <c r="B151" s="22">
        <v>73</v>
      </c>
      <c r="C151" s="126">
        <f t="shared" si="16"/>
        <v>167.77813075721957</v>
      </c>
      <c r="D151" s="124">
        <f>(($C$39*$C$118*0.72)*D$40)*('Product half-life and C flows'!B52/100)</f>
        <v>6.0072173039806085</v>
      </c>
      <c r="E151" s="27"/>
      <c r="F151" s="55">
        <f t="shared" si="17"/>
        <v>6.2842228924178354</v>
      </c>
      <c r="G151" s="55">
        <f t="shared" si="17"/>
        <v>2.3461098798359923</v>
      </c>
      <c r="H151" s="124">
        <f>(H$118)*('Product half-life and C flows'!L52/100)</f>
        <v>4.4100451919411015</v>
      </c>
      <c r="I151" s="124">
        <f>(($C$39*$C$118*0.28)*H$41)*('Product half-life and C flows'!N52/100)</f>
        <v>1.4622348653644603</v>
      </c>
      <c r="J151" s="124">
        <f>(($C$39*$C$118*0.28)*H$41)*(+'Product half-life and C flows'!P52/100)</f>
        <v>0.73038704563659351</v>
      </c>
      <c r="K151" s="55">
        <f t="shared" si="15"/>
        <v>4.1790082234578607</v>
      </c>
      <c r="L151" s="27"/>
      <c r="M151" s="80"/>
      <c r="N151" s="80"/>
      <c r="O151" s="82"/>
      <c r="P151" s="81"/>
      <c r="Q151" s="81"/>
      <c r="R151" s="81"/>
      <c r="S151" s="81"/>
      <c r="T151" s="81"/>
      <c r="U151" s="3"/>
      <c r="V151" s="88"/>
      <c r="W151" s="88"/>
      <c r="X151" s="88"/>
      <c r="Y151" s="88"/>
      <c r="Z151" s="88"/>
      <c r="AA151" s="88"/>
      <c r="AB151" s="88"/>
      <c r="AC151" s="88"/>
      <c r="AE151">
        <f t="shared" si="19"/>
        <v>-7</v>
      </c>
      <c r="AG151" s="113">
        <f t="shared" si="20"/>
        <v>167.77813075721957</v>
      </c>
      <c r="AH151" s="123">
        <f t="shared" si="21"/>
        <v>6.0072173039806085</v>
      </c>
      <c r="AI151" s="123">
        <f t="shared" si="22"/>
        <v>0</v>
      </c>
      <c r="AJ151" s="123">
        <f t="shared" si="23"/>
        <v>6.2842228924178354</v>
      </c>
      <c r="AK151" s="123">
        <f t="shared" si="24"/>
        <v>2.3461098798359923</v>
      </c>
      <c r="AL151" s="123">
        <f t="shared" si="25"/>
        <v>4.4100451919411015</v>
      </c>
      <c r="AM151" s="123">
        <f t="shared" si="26"/>
        <v>1.4622348653644603</v>
      </c>
      <c r="AN151" s="123">
        <f t="shared" si="27"/>
        <v>0.73038704563659351</v>
      </c>
      <c r="AO151" s="123">
        <f t="shared" si="28"/>
        <v>4.1790082234578607</v>
      </c>
    </row>
    <row r="152" spans="1:42" ht="14">
      <c r="A152">
        <f t="shared" si="18"/>
        <v>-6</v>
      </c>
      <c r="B152" s="22">
        <v>74</v>
      </c>
      <c r="C152" s="126">
        <f t="shared" si="16"/>
        <v>171.27911496582766</v>
      </c>
      <c r="D152" s="124">
        <f>(($C$39*$C$118*0.72)*D$40)*('Product half-life and C flows'!B53/100)</f>
        <v>5.802589429660836</v>
      </c>
      <c r="E152" s="27"/>
      <c r="F152" s="55">
        <f t="shared" ref="F152:G167" si="29">F151</f>
        <v>6.2842228924178354</v>
      </c>
      <c r="G152" s="55">
        <f t="shared" si="29"/>
        <v>2.3461098798359923</v>
      </c>
      <c r="H152" s="124">
        <f>(H$118)*('Product half-life and C flows'!L53/100)</f>
        <v>4.3426365616119584</v>
      </c>
      <c r="I152" s="124">
        <f>(($C$39*$C$118*0.28)*H$41)*('Product half-life and C flows'!N53/100)</f>
        <v>1.4959728848441967</v>
      </c>
      <c r="J152" s="124">
        <f>(($C$39*$C$118*0.28)*H$41)*(+'Product half-life and C flows'!P53/100)</f>
        <v>0.74723920321887938</v>
      </c>
      <c r="K152" s="55">
        <f t="shared" si="15"/>
        <v>4.1790082234578607</v>
      </c>
      <c r="L152" s="27"/>
      <c r="M152" s="80"/>
      <c r="N152" s="80"/>
      <c r="O152" s="82"/>
      <c r="P152" s="81"/>
      <c r="Q152" s="81"/>
      <c r="R152" s="81"/>
      <c r="S152" s="81"/>
      <c r="T152" s="81"/>
      <c r="U152" s="3"/>
      <c r="V152" s="88"/>
      <c r="W152" s="88"/>
      <c r="X152" s="88"/>
      <c r="Y152" s="88"/>
      <c r="Z152" s="88"/>
      <c r="AA152" s="88"/>
      <c r="AB152" s="88"/>
      <c r="AC152" s="88"/>
      <c r="AE152">
        <f t="shared" si="19"/>
        <v>-6</v>
      </c>
      <c r="AG152" s="113">
        <f t="shared" si="20"/>
        <v>171.27911496582766</v>
      </c>
      <c r="AH152" s="123">
        <f t="shared" si="21"/>
        <v>5.802589429660836</v>
      </c>
      <c r="AI152" s="123">
        <f t="shared" si="22"/>
        <v>0</v>
      </c>
      <c r="AJ152" s="123">
        <f t="shared" si="23"/>
        <v>6.2842228924178354</v>
      </c>
      <c r="AK152" s="123">
        <f t="shared" si="24"/>
        <v>2.3461098798359923</v>
      </c>
      <c r="AL152" s="123">
        <f t="shared" si="25"/>
        <v>4.3426365616119584</v>
      </c>
      <c r="AM152" s="123">
        <f t="shared" si="26"/>
        <v>1.4959728848441967</v>
      </c>
      <c r="AN152" s="123">
        <f t="shared" si="27"/>
        <v>0.74723920321887938</v>
      </c>
      <c r="AO152" s="123">
        <f t="shared" si="28"/>
        <v>4.1790082234578607</v>
      </c>
    </row>
    <row r="153" spans="1:42" ht="14">
      <c r="A153">
        <f t="shared" si="18"/>
        <v>-5</v>
      </c>
      <c r="B153" s="22">
        <v>75</v>
      </c>
      <c r="C153" s="126">
        <f t="shared" si="16"/>
        <v>174.78009917443575</v>
      </c>
      <c r="D153" s="124">
        <f>(($C$39*$C$118*0.72)*D$40)*('Product half-life and C flows'!B54/100)</f>
        <v>5.6049319319447024</v>
      </c>
      <c r="E153" s="27"/>
      <c r="F153" s="55">
        <f t="shared" si="29"/>
        <v>6.2842228924178354</v>
      </c>
      <c r="G153" s="55">
        <f t="shared" si="29"/>
        <v>2.3461098798359923</v>
      </c>
      <c r="H153" s="124">
        <f>(H$118)*('Product half-life and C flows'!L54/100)</f>
        <v>4.2762582888517473</v>
      </c>
      <c r="I153" s="124">
        <f>(($C$39*$C$118*0.28)*H$41)*('Product half-life and C flows'!N54/100)</f>
        <v>1.5291952103606823</v>
      </c>
      <c r="J153" s="124">
        <f>(($C$39*$C$118*0.28)*H$41)*(+'Product half-life and C flows'!P54/100)</f>
        <v>0.76383377140893216</v>
      </c>
      <c r="K153" s="55">
        <f t="shared" si="15"/>
        <v>4.1790082234578607</v>
      </c>
      <c r="L153" s="27"/>
      <c r="M153" s="80"/>
      <c r="N153" s="80"/>
      <c r="O153" s="82"/>
      <c r="P153" s="81"/>
      <c r="Q153" s="81"/>
      <c r="R153" s="81"/>
      <c r="S153" s="81"/>
      <c r="T153" s="81"/>
      <c r="U153" s="3"/>
      <c r="V153" s="88"/>
      <c r="W153" s="88"/>
      <c r="X153" s="88"/>
      <c r="Y153" s="88"/>
      <c r="Z153" s="88"/>
      <c r="AA153" s="88"/>
      <c r="AB153" s="88"/>
      <c r="AC153" s="88"/>
      <c r="AE153">
        <f t="shared" si="19"/>
        <v>-5</v>
      </c>
      <c r="AG153" s="113">
        <f t="shared" si="20"/>
        <v>174.78009917443575</v>
      </c>
      <c r="AH153" s="123">
        <f t="shared" si="21"/>
        <v>5.6049319319447024</v>
      </c>
      <c r="AI153" s="123">
        <f t="shared" si="22"/>
        <v>0</v>
      </c>
      <c r="AJ153" s="123">
        <f t="shared" si="23"/>
        <v>6.2842228924178354</v>
      </c>
      <c r="AK153" s="123">
        <f t="shared" si="24"/>
        <v>2.3461098798359923</v>
      </c>
      <c r="AL153" s="123">
        <f t="shared" si="25"/>
        <v>4.2762582888517473</v>
      </c>
      <c r="AM153" s="123">
        <f t="shared" si="26"/>
        <v>1.5291952103606823</v>
      </c>
      <c r="AN153" s="123">
        <f t="shared" si="27"/>
        <v>0.76383377140893216</v>
      </c>
      <c r="AO153" s="123">
        <f t="shared" si="28"/>
        <v>4.1790082234578607</v>
      </c>
    </row>
    <row r="154" spans="1:42" ht="14">
      <c r="A154">
        <f t="shared" si="18"/>
        <v>-4</v>
      </c>
      <c r="B154" s="22">
        <v>76</v>
      </c>
      <c r="C154" s="126">
        <f t="shared" si="16"/>
        <v>178.28108338304384</v>
      </c>
      <c r="D154" s="124">
        <f>(($C$39*$C$118*0.72)*D$40)*('Product half-life and C flows'!B55/100)</f>
        <v>5.4140073742163075</v>
      </c>
      <c r="E154" s="27"/>
      <c r="F154" s="55">
        <f t="shared" si="29"/>
        <v>6.2842228924178354</v>
      </c>
      <c r="G154" s="55">
        <f t="shared" si="29"/>
        <v>2.3461098798359923</v>
      </c>
      <c r="H154" s="124">
        <f>(H$118)*('Product half-life and C flows'!L55/100)</f>
        <v>4.2108946243904626</v>
      </c>
      <c r="I154" s="124">
        <f>(($C$39*$C$118*0.28)*H$41)*('Product half-life and C flows'!N55/100)</f>
        <v>1.5619097244235554</v>
      </c>
      <c r="J154" s="124">
        <f>(($C$39*$C$118*0.28)*H$41)*(+'Product half-life and C flows'!P55/100)</f>
        <v>0.78017468752425334</v>
      </c>
      <c r="K154" s="55">
        <f t="shared" si="15"/>
        <v>4.1790082234578607</v>
      </c>
      <c r="L154" s="27"/>
      <c r="M154" s="80"/>
      <c r="N154" s="80"/>
      <c r="O154" s="82"/>
      <c r="P154" s="81"/>
      <c r="Q154" s="81"/>
      <c r="R154" s="81"/>
      <c r="S154" s="81"/>
      <c r="T154" s="81"/>
      <c r="U154" s="3"/>
      <c r="V154" s="88"/>
      <c r="W154" s="88"/>
      <c r="X154" s="88"/>
      <c r="Y154" s="88"/>
      <c r="Z154" s="88"/>
      <c r="AA154" s="88"/>
      <c r="AB154" s="88"/>
      <c r="AC154" s="88"/>
      <c r="AE154">
        <f t="shared" si="19"/>
        <v>-4</v>
      </c>
      <c r="AG154" s="113">
        <f t="shared" si="20"/>
        <v>178.28108338304384</v>
      </c>
      <c r="AH154" s="123">
        <f t="shared" si="21"/>
        <v>5.4140073742163075</v>
      </c>
      <c r="AI154" s="123">
        <f t="shared" si="22"/>
        <v>0</v>
      </c>
      <c r="AJ154" s="123">
        <f t="shared" si="23"/>
        <v>6.2842228924178354</v>
      </c>
      <c r="AK154" s="123">
        <f t="shared" si="24"/>
        <v>2.3461098798359923</v>
      </c>
      <c r="AL154" s="123">
        <f t="shared" si="25"/>
        <v>4.2108946243904626</v>
      </c>
      <c r="AM154" s="123">
        <f t="shared" si="26"/>
        <v>1.5619097244235554</v>
      </c>
      <c r="AN154" s="123">
        <f t="shared" si="27"/>
        <v>0.78017468752425334</v>
      </c>
      <c r="AO154" s="123">
        <f t="shared" si="28"/>
        <v>4.1790082234578607</v>
      </c>
    </row>
    <row r="155" spans="1:42" ht="14">
      <c r="A155">
        <f t="shared" si="18"/>
        <v>-3</v>
      </c>
      <c r="B155" s="22">
        <v>77</v>
      </c>
      <c r="C155" s="126">
        <f t="shared" si="16"/>
        <v>181.78206759165192</v>
      </c>
      <c r="D155" s="124">
        <f>(($C$39*$C$118*0.72)*D$40)*('Product half-life and C flows'!B56/100)</f>
        <v>5.2295864078225422</v>
      </c>
      <c r="E155" s="27"/>
      <c r="F155" s="55">
        <f t="shared" si="29"/>
        <v>6.2842228924178354</v>
      </c>
      <c r="G155" s="55">
        <f t="shared" si="29"/>
        <v>2.3461098798359923</v>
      </c>
      <c r="H155" s="124">
        <f>(H$118)*('Product half-life and C flows'!L56/100)</f>
        <v>4.1465300596895789</v>
      </c>
      <c r="I155" s="124">
        <f>(($C$39*$C$118*0.28)*H$41)*('Product half-life and C flows'!N56/100)</f>
        <v>1.5941241890563478</v>
      </c>
      <c r="J155" s="124">
        <f>(($C$39*$C$118*0.28)*H$41)*(+'Product half-life and C flows'!P56/100)</f>
        <v>0.79626582869947427</v>
      </c>
      <c r="K155" s="55">
        <f t="shared" si="15"/>
        <v>4.1790082234578607</v>
      </c>
      <c r="L155" s="27"/>
      <c r="M155" s="80"/>
      <c r="N155" s="80"/>
      <c r="O155" s="82"/>
      <c r="P155" s="81"/>
      <c r="Q155" s="81"/>
      <c r="R155" s="81"/>
      <c r="S155" s="81"/>
      <c r="T155" s="81"/>
      <c r="U155" s="3"/>
      <c r="V155" s="88"/>
      <c r="W155" s="88"/>
      <c r="X155" s="88"/>
      <c r="Y155" s="88"/>
      <c r="Z155" s="88"/>
      <c r="AA155" s="88"/>
      <c r="AB155" s="88"/>
      <c r="AC155" s="88"/>
      <c r="AE155">
        <f t="shared" si="19"/>
        <v>-3</v>
      </c>
      <c r="AG155" s="113">
        <f t="shared" si="20"/>
        <v>181.78206759165192</v>
      </c>
      <c r="AH155" s="123">
        <f t="shared" si="21"/>
        <v>5.2295864078225422</v>
      </c>
      <c r="AI155" s="123">
        <f t="shared" si="22"/>
        <v>0</v>
      </c>
      <c r="AJ155" s="123">
        <f t="shared" si="23"/>
        <v>6.2842228924178354</v>
      </c>
      <c r="AK155" s="123">
        <f t="shared" si="24"/>
        <v>2.3461098798359923</v>
      </c>
      <c r="AL155" s="123">
        <f t="shared" si="25"/>
        <v>4.1465300596895789</v>
      </c>
      <c r="AM155" s="123">
        <f t="shared" si="26"/>
        <v>1.5941241890563478</v>
      </c>
      <c r="AN155" s="123">
        <f t="shared" si="27"/>
        <v>0.79626582869947427</v>
      </c>
      <c r="AO155" s="123">
        <f t="shared" si="28"/>
        <v>4.1790082234578607</v>
      </c>
    </row>
    <row r="156" spans="1:42" ht="14">
      <c r="A156">
        <f t="shared" si="18"/>
        <v>-2</v>
      </c>
      <c r="B156" s="22">
        <v>78</v>
      </c>
      <c r="C156" s="126">
        <f t="shared" si="16"/>
        <v>185.28305180026001</v>
      </c>
      <c r="D156" s="124">
        <f>(($C$39*$C$118*0.72)*D$40)*('Product half-life and C flows'!B57/100)</f>
        <v>5.0514474965673761</v>
      </c>
      <c r="E156" s="27"/>
      <c r="F156" s="55">
        <f t="shared" si="29"/>
        <v>6.2842228924178354</v>
      </c>
      <c r="G156" s="55">
        <f t="shared" si="29"/>
        <v>2.3461098798359923</v>
      </c>
      <c r="H156" s="124">
        <f>(H$118)*('Product half-life and C flows'!L57/100)</f>
        <v>4.0831493232624156</v>
      </c>
      <c r="I156" s="124">
        <f>(($C$39*$C$118*0.28)*H$41)*('Product half-life and C flows'!N57/100)</f>
        <v>1.6258462476381428</v>
      </c>
      <c r="J156" s="124">
        <f>(($C$39*$C$118*0.28)*H$41)*(+'Product half-life and C flows'!P57/100)</f>
        <v>0.81211101280626496</v>
      </c>
      <c r="K156" s="55">
        <f t="shared" si="15"/>
        <v>4.1790082234578607</v>
      </c>
      <c r="L156" s="27"/>
      <c r="M156" s="80"/>
      <c r="N156" s="80"/>
      <c r="O156" s="82"/>
      <c r="P156" s="81"/>
      <c r="Q156" s="81"/>
      <c r="R156" s="81"/>
      <c r="S156" s="81"/>
      <c r="T156" s="81"/>
      <c r="U156" s="3"/>
      <c r="V156" s="88"/>
      <c r="W156" s="88"/>
      <c r="X156" s="88"/>
      <c r="Y156" s="88"/>
      <c r="Z156" s="88"/>
      <c r="AA156" s="88"/>
      <c r="AB156" s="88"/>
      <c r="AC156" s="88"/>
      <c r="AE156">
        <f t="shared" si="19"/>
        <v>-2</v>
      </c>
      <c r="AG156" s="113">
        <f t="shared" si="20"/>
        <v>185.28305180026001</v>
      </c>
      <c r="AH156" s="123">
        <f t="shared" si="21"/>
        <v>5.0514474965673761</v>
      </c>
      <c r="AI156" s="123">
        <f t="shared" si="22"/>
        <v>0</v>
      </c>
      <c r="AJ156" s="123">
        <f t="shared" si="23"/>
        <v>6.2842228924178354</v>
      </c>
      <c r="AK156" s="123">
        <f t="shared" si="24"/>
        <v>2.3461098798359923</v>
      </c>
      <c r="AL156" s="123">
        <f t="shared" si="25"/>
        <v>4.0831493232624156</v>
      </c>
      <c r="AM156" s="123">
        <f t="shared" si="26"/>
        <v>1.6258462476381428</v>
      </c>
      <c r="AN156" s="123">
        <f t="shared" si="27"/>
        <v>0.81211101280626496</v>
      </c>
      <c r="AO156" s="123">
        <f t="shared" si="28"/>
        <v>4.1790082234578607</v>
      </c>
    </row>
    <row r="157" spans="1:42" ht="14">
      <c r="A157">
        <f>A158-1</f>
        <v>-1</v>
      </c>
      <c r="B157" s="22">
        <v>79</v>
      </c>
      <c r="C157" s="126">
        <f t="shared" si="16"/>
        <v>188.7840360088681</v>
      </c>
      <c r="D157" s="124">
        <f>(($C$39*$C$118*0.72)*D$40)*('Product half-life and C flows'!B58/100)</f>
        <v>4.8793766505908938</v>
      </c>
      <c r="E157" s="27"/>
      <c r="F157" s="55">
        <f t="shared" si="29"/>
        <v>6.2842228924178354</v>
      </c>
      <c r="G157" s="55">
        <f t="shared" si="29"/>
        <v>2.3461098798359923</v>
      </c>
      <c r="H157" s="124">
        <f>(H$118)*('Product half-life and C flows'!L58/100)</f>
        <v>4.0207373770507395</v>
      </c>
      <c r="I157" s="124">
        <f>(($C$39*$C$118*0.28)*H$41)*('Product half-life and C flows'!N58/100)</f>
        <v>1.6570834267170866</v>
      </c>
      <c r="J157" s="124">
        <f>(($C$39*$C$118*0.28)*H$41)*(+'Product half-life and C flows'!P58/100)</f>
        <v>0.82771399935918399</v>
      </c>
      <c r="K157" s="55">
        <f t="shared" si="15"/>
        <v>4.1790082234578607</v>
      </c>
      <c r="L157" s="27"/>
      <c r="M157" s="80"/>
      <c r="N157" s="80"/>
      <c r="O157" s="82"/>
      <c r="P157" s="81"/>
      <c r="Q157" s="81"/>
      <c r="R157" s="81"/>
      <c r="S157" s="81"/>
      <c r="T157" s="81"/>
      <c r="U157" s="3"/>
      <c r="V157" s="88"/>
      <c r="W157" s="88"/>
      <c r="X157" s="88"/>
      <c r="Y157" s="88"/>
      <c r="Z157" s="88"/>
      <c r="AA157" s="88"/>
      <c r="AB157" s="88"/>
      <c r="AC157" s="88"/>
      <c r="AE157">
        <f t="shared" si="19"/>
        <v>-1</v>
      </c>
      <c r="AG157" s="113">
        <f t="shared" si="20"/>
        <v>188.7840360088681</v>
      </c>
      <c r="AH157" s="123">
        <f t="shared" si="21"/>
        <v>4.8793766505908938</v>
      </c>
      <c r="AI157" s="123">
        <f t="shared" si="22"/>
        <v>0</v>
      </c>
      <c r="AJ157" s="123">
        <f t="shared" si="23"/>
        <v>6.2842228924178354</v>
      </c>
      <c r="AK157" s="123">
        <f t="shared" si="24"/>
        <v>2.3461098798359923</v>
      </c>
      <c r="AL157" s="123">
        <f t="shared" si="25"/>
        <v>4.0207373770507395</v>
      </c>
      <c r="AM157" s="123">
        <f t="shared" si="26"/>
        <v>1.6570834267170866</v>
      </c>
      <c r="AN157" s="123">
        <f t="shared" si="27"/>
        <v>0.82771399935918399</v>
      </c>
      <c r="AO157" s="123">
        <f t="shared" si="28"/>
        <v>4.1790082234578607</v>
      </c>
    </row>
    <row r="158" spans="1:42" ht="14">
      <c r="A158">
        <v>0</v>
      </c>
      <c r="B158" s="22">
        <v>80</v>
      </c>
      <c r="C158" s="27">
        <f t="shared" ref="C158:C221" si="30">B$8*(1-EXP(-B$9*$B158))^3</f>
        <v>192.28502021747596</v>
      </c>
      <c r="D158" s="124">
        <f>(($C$39*$C$118*0.72)*D$40)*('Product half-life and C flows'!B59/100)</f>
        <v>4.7131671693133761</v>
      </c>
      <c r="E158" s="27"/>
      <c r="F158" s="55">
        <f t="shared" si="29"/>
        <v>6.2842228924178354</v>
      </c>
      <c r="G158" s="55">
        <f t="shared" si="29"/>
        <v>2.3461098798359923</v>
      </c>
      <c r="H158" s="124">
        <f>(H$118)*('Product half-life and C flows'!L59/100)</f>
        <v>3.9592794128567523</v>
      </c>
      <c r="I158" s="124">
        <f>(($C$39*$C$118*0.28)*H$41)*('Product half-life and C flows'!N59/100)</f>
        <v>1.6878431377961773</v>
      </c>
      <c r="J158" s="124">
        <f>(($C$39*$C$118*0.28)*H$41)*(+'Product half-life and C flows'!P59/100)</f>
        <v>0.84307849040768079</v>
      </c>
      <c r="K158" s="55">
        <f t="shared" si="15"/>
        <v>4.1790082234578607</v>
      </c>
      <c r="L158" s="27"/>
      <c r="M158" s="83">
        <f>C$158*(0.4*D$14)*('Product half-life and C flows'!B19/100)</f>
        <v>57.685506065242798</v>
      </c>
      <c r="N158" s="83">
        <f t="shared" ref="N158:N221" si="31">C$8*(1-EXP(-C$9*$B78))^3</f>
        <v>0</v>
      </c>
      <c r="O158" s="84">
        <f>(C$158*((0.4*B$14))-(C$158*0.03))</f>
        <v>13.459951415223319</v>
      </c>
      <c r="P158" s="83">
        <f>(C$158*((0.6*B$15)))</f>
        <v>27.689042911316537</v>
      </c>
      <c r="Q158" s="83">
        <f>C$158*(0.6*C$15)*('Product half-life and C flows'!L19/100)</f>
        <v>86.528259097864179</v>
      </c>
      <c r="R158" s="83">
        <f>C$158*0.6*('Product half-life and C flows'!N19/100)</f>
        <v>0</v>
      </c>
      <c r="S158" s="83">
        <f>C$158*0.6*('Product half-life and C flows'!P19/100)</f>
        <v>0</v>
      </c>
      <c r="T158" s="83">
        <f>(Q158*T$42)</f>
        <v>49.321107685782579</v>
      </c>
      <c r="U158" s="3"/>
      <c r="V158" s="88"/>
      <c r="W158" s="88"/>
      <c r="X158" s="88"/>
      <c r="Y158" s="88"/>
      <c r="Z158" s="88"/>
      <c r="AA158" s="88"/>
      <c r="AB158" s="88"/>
      <c r="AC158" s="88"/>
      <c r="AE158">
        <f t="shared" si="19"/>
        <v>0</v>
      </c>
      <c r="AF158" s="3">
        <f>D$8*(1-EXP(-D$9*$B78))^3</f>
        <v>0</v>
      </c>
      <c r="AG158" s="113">
        <f t="shared" si="20"/>
        <v>192.28502021747596</v>
      </c>
      <c r="AH158" s="123">
        <f t="shared" si="21"/>
        <v>62.398673234556171</v>
      </c>
      <c r="AI158" s="123">
        <f t="shared" si="22"/>
        <v>0</v>
      </c>
      <c r="AJ158" s="123">
        <f t="shared" si="23"/>
        <v>19.744174307641153</v>
      </c>
      <c r="AK158" s="123">
        <f t="shared" si="24"/>
        <v>30.03515279115253</v>
      </c>
      <c r="AL158" s="123">
        <f t="shared" si="25"/>
        <v>90.487538510720938</v>
      </c>
      <c r="AM158" s="123">
        <f t="shared" si="26"/>
        <v>1.6878431377961773</v>
      </c>
      <c r="AN158" s="123">
        <f t="shared" si="27"/>
        <v>0.84307849040768079</v>
      </c>
      <c r="AO158" s="123">
        <f t="shared" si="28"/>
        <v>53.500115909240442</v>
      </c>
      <c r="AP158" s="3">
        <f t="shared" ref="AP158:AP221" si="32">SUM(AI158:AN158)</f>
        <v>142.7977872377185</v>
      </c>
    </row>
    <row r="159" spans="1:42" ht="14">
      <c r="A159">
        <f>A158+1</f>
        <v>1</v>
      </c>
      <c r="B159" s="22">
        <v>81</v>
      </c>
      <c r="C159" s="27">
        <f t="shared" si="30"/>
        <v>193.9909627396743</v>
      </c>
      <c r="D159" s="124">
        <f>(($C$39*$C$118*0.72)*D$40)*('Product half-life and C flows'!B60/100)</f>
        <v>4.5526193931356698</v>
      </c>
      <c r="E159" s="27"/>
      <c r="F159" s="55">
        <f t="shared" si="29"/>
        <v>6.2842228924178354</v>
      </c>
      <c r="G159" s="55">
        <f t="shared" si="29"/>
        <v>2.3461098798359923</v>
      </c>
      <c r="H159" s="124">
        <f>(H$118)*('Product half-life and C flows'!L60/100)</f>
        <v>3.8987608488296175</v>
      </c>
      <c r="I159" s="124">
        <f>(($C$39*$C$118*0.28)*H$41)*('Product half-life and C flows'!N60/100)</f>
        <v>1.7181326790917586</v>
      </c>
      <c r="J159" s="124">
        <f>(($C$39*$C$118*0.28)*H$41)*(+'Product half-life and C flows'!P60/100)</f>
        <v>0.8582081314144645</v>
      </c>
      <c r="K159" s="55">
        <f t="shared" si="15"/>
        <v>4.1790082234578607</v>
      </c>
      <c r="L159" s="27"/>
      <c r="M159" s="83">
        <f>C$158*(0.4*D$14)*('Product half-life and C flows'!B20/100)</f>
        <v>55.720525960832546</v>
      </c>
      <c r="N159" s="83">
        <f t="shared" si="31"/>
        <v>2.3299439689354041E-2</v>
      </c>
      <c r="O159" s="83">
        <f>O158</f>
        <v>13.459951415223319</v>
      </c>
      <c r="P159" s="83">
        <f>P158</f>
        <v>27.689042911316537</v>
      </c>
      <c r="Q159" s="83">
        <f>C$158*(0.6*C$15)*('Product half-life and C flows'!L20/100)</f>
        <v>85.205653279399783</v>
      </c>
      <c r="R159" s="83">
        <f>C$158*0.6*('Product half-life and C flows'!N20/100)</f>
        <v>0.88261894952191289</v>
      </c>
      <c r="S159" s="83">
        <f>C$158*0.6*('Product half-life and C flows'!P20/100)</f>
        <v>0.44086860615480167</v>
      </c>
      <c r="T159" s="83">
        <f>T158</f>
        <v>49.321107685782579</v>
      </c>
      <c r="U159" s="3"/>
      <c r="V159" s="88"/>
      <c r="W159" s="88"/>
      <c r="X159" s="88"/>
      <c r="Y159" s="88"/>
      <c r="Z159" s="88"/>
      <c r="AA159" s="88"/>
      <c r="AB159" s="88"/>
      <c r="AC159" s="88"/>
      <c r="AE159">
        <f t="shared" si="19"/>
        <v>1</v>
      </c>
      <c r="AF159" s="3">
        <f t="shared" ref="AF159:AF222" si="33">D$8*(1-EXP(-D$9*$B79))^3</f>
        <v>4.5413628458847548E-2</v>
      </c>
      <c r="AG159" s="113">
        <f t="shared" si="20"/>
        <v>193.9909627396743</v>
      </c>
      <c r="AH159" s="123">
        <f t="shared" si="21"/>
        <v>60.273145353968218</v>
      </c>
      <c r="AI159" s="123">
        <f t="shared" si="22"/>
        <v>2.3299439689354041E-2</v>
      </c>
      <c r="AJ159" s="123">
        <f t="shared" si="23"/>
        <v>19.744174307641153</v>
      </c>
      <c r="AK159" s="123">
        <f t="shared" si="24"/>
        <v>30.03515279115253</v>
      </c>
      <c r="AL159" s="123">
        <f t="shared" si="25"/>
        <v>89.104414128229394</v>
      </c>
      <c r="AM159" s="123">
        <f t="shared" si="26"/>
        <v>2.6007516286136716</v>
      </c>
      <c r="AN159" s="123">
        <f t="shared" si="27"/>
        <v>1.2990767375692662</v>
      </c>
      <c r="AO159" s="123">
        <f t="shared" si="28"/>
        <v>53.500115909240442</v>
      </c>
      <c r="AP159" s="3">
        <f t="shared" si="32"/>
        <v>142.80686903289535</v>
      </c>
    </row>
    <row r="160" spans="1:42" ht="14">
      <c r="A160">
        <f t="shared" ref="A160:A175" si="34">A159+1</f>
        <v>2</v>
      </c>
      <c r="B160" s="22">
        <v>82</v>
      </c>
      <c r="C160" s="27">
        <f t="shared" si="30"/>
        <v>195.65610546470202</v>
      </c>
      <c r="D160" s="124">
        <f>(($C$39*$C$118*0.72)*D$40)*('Product half-life and C flows'!B61/100)</f>
        <v>4.3975404635975259</v>
      </c>
      <c r="E160" s="27"/>
      <c r="F160" s="55">
        <f t="shared" si="29"/>
        <v>6.2842228924178354</v>
      </c>
      <c r="G160" s="55">
        <f t="shared" si="29"/>
        <v>2.3461098798359923</v>
      </c>
      <c r="H160" s="124">
        <f>(H$118)*('Product half-life and C flows'!L61/100)</f>
        <v>3.8391673260056898</v>
      </c>
      <c r="I160" s="124">
        <f>(($C$39*$C$118*0.28)*H$41)*('Product half-life and C flows'!N61/100)</f>
        <v>1.7479592372651345</v>
      </c>
      <c r="J160" s="124">
        <f>(($C$39*$C$118*0.28)*H$41)*(+'Product half-life and C flows'!P61/100)</f>
        <v>0.87310651212044643</v>
      </c>
      <c r="K160" s="55">
        <f t="shared" si="15"/>
        <v>4.1790082234578607</v>
      </c>
      <c r="L160" s="27"/>
      <c r="M160" s="83">
        <f>C$158*(0.4*D$14)*('Product half-life and C flows'!B21/100)</f>
        <v>53.822480292368134</v>
      </c>
      <c r="N160" s="83">
        <f t="shared" si="31"/>
        <v>0.17308940564749506</v>
      </c>
      <c r="O160" s="83">
        <f t="shared" ref="O160:P175" si="35">O159</f>
        <v>13.459951415223319</v>
      </c>
      <c r="P160" s="83">
        <f t="shared" si="35"/>
        <v>27.689042911316537</v>
      </c>
      <c r="Q160" s="83">
        <f>C$158*(0.6*C$15)*('Product half-life and C flows'!L21/100)</f>
        <v>83.903263817640962</v>
      </c>
      <c r="R160" s="83">
        <f>C$158*0.6*('Product half-life and C flows'!N21/100)</f>
        <v>1.7517468503356259</v>
      </c>
      <c r="S160" s="83">
        <f>C$158*0.6*('Product half-life and C flows'!P21/100)</f>
        <v>0.87499842674107187</v>
      </c>
      <c r="T160" s="83">
        <f t="shared" ref="T160:T223" si="36">T159</f>
        <v>49.321107685782579</v>
      </c>
      <c r="U160" s="3"/>
      <c r="V160" s="88"/>
      <c r="W160" s="88"/>
      <c r="X160" s="88"/>
      <c r="Y160" s="88"/>
      <c r="Z160" s="88"/>
      <c r="AA160" s="88"/>
      <c r="AB160" s="88"/>
      <c r="AC160" s="88"/>
      <c r="AE160">
        <f t="shared" si="19"/>
        <v>2</v>
      </c>
      <c r="AF160" s="3">
        <f t="shared" si="33"/>
        <v>0.30944767108822763</v>
      </c>
      <c r="AG160" s="113">
        <f t="shared" si="20"/>
        <v>195.65610546470202</v>
      </c>
      <c r="AH160" s="123">
        <f t="shared" si="21"/>
        <v>58.220020755965663</v>
      </c>
      <c r="AI160" s="123">
        <f t="shared" si="22"/>
        <v>0.17308940564749506</v>
      </c>
      <c r="AJ160" s="123">
        <f t="shared" si="23"/>
        <v>19.744174307641153</v>
      </c>
      <c r="AK160" s="123">
        <f t="shared" si="24"/>
        <v>30.03515279115253</v>
      </c>
      <c r="AL160" s="123">
        <f t="shared" si="25"/>
        <v>87.742431143646655</v>
      </c>
      <c r="AM160" s="123">
        <f t="shared" si="26"/>
        <v>3.4997060876007602</v>
      </c>
      <c r="AN160" s="123">
        <f t="shared" si="27"/>
        <v>1.7481049388615184</v>
      </c>
      <c r="AO160" s="123">
        <f t="shared" si="28"/>
        <v>53.500115909240442</v>
      </c>
      <c r="AP160" s="3">
        <f t="shared" si="32"/>
        <v>142.94265867455013</v>
      </c>
    </row>
    <row r="161" spans="1:42" ht="14">
      <c r="A161">
        <f t="shared" si="34"/>
        <v>3</v>
      </c>
      <c r="B161" s="22">
        <v>83</v>
      </c>
      <c r="C161" s="27">
        <f t="shared" si="30"/>
        <v>197.28111992770428</v>
      </c>
      <c r="D161" s="124">
        <f>(($C$39*$C$118*0.72)*D$40)*('Product half-life and C flows'!B62/100)</f>
        <v>4.247744091705858</v>
      </c>
      <c r="E161" s="27"/>
      <c r="F161" s="55">
        <f t="shared" si="29"/>
        <v>6.2842228924178354</v>
      </c>
      <c r="G161" s="55">
        <f t="shared" si="29"/>
        <v>2.3461098798359923</v>
      </c>
      <c r="H161" s="124">
        <f>(H$118)*('Product half-life and C flows'!L62/100)</f>
        <v>3.7804847049016339</v>
      </c>
      <c r="I161" s="124">
        <f>(($C$39*$C$118*0.28)*H$41)*('Product half-life and C flows'!N62/100)</f>
        <v>1.7773298891277145</v>
      </c>
      <c r="J161" s="124">
        <f>(($C$39*$C$118*0.28)*H$41)*(+'Product half-life and C flows'!P62/100)</f>
        <v>0.8877771673964604</v>
      </c>
      <c r="K161" s="55">
        <f t="shared" si="15"/>
        <v>4.1790082234578607</v>
      </c>
      <c r="L161" s="27"/>
      <c r="M161" s="83">
        <f>C$158*(0.4*D$14)*('Product half-life and C flows'!B22/100)</f>
        <v>51.98908902723992</v>
      </c>
      <c r="N161" s="83">
        <f t="shared" si="31"/>
        <v>0.54281342361735241</v>
      </c>
      <c r="O161" s="83">
        <f t="shared" si="35"/>
        <v>13.459951415223319</v>
      </c>
      <c r="P161" s="83">
        <f t="shared" si="35"/>
        <v>27.689042911316537</v>
      </c>
      <c r="Q161" s="83">
        <f>C$158*(0.6*C$15)*('Product half-life and C flows'!L22/100)</f>
        <v>82.620781700580721</v>
      </c>
      <c r="R161" s="83">
        <f>C$158*0.6*('Product half-life and C flows'!N22/100)</f>
        <v>2.6075899164538248</v>
      </c>
      <c r="S161" s="83">
        <f>C$158*0.6*('Product half-life and C flows'!P22/100)</f>
        <v>1.302492465761151</v>
      </c>
      <c r="T161" s="83">
        <f t="shared" si="36"/>
        <v>49.321107685782579</v>
      </c>
      <c r="U161" s="3"/>
      <c r="V161" s="88"/>
      <c r="W161" s="88"/>
      <c r="X161" s="88"/>
      <c r="Y161" s="88"/>
      <c r="Z161" s="88"/>
      <c r="AA161" s="88"/>
      <c r="AB161" s="88"/>
      <c r="AC161" s="88"/>
      <c r="AE161">
        <f t="shared" si="19"/>
        <v>3</v>
      </c>
      <c r="AF161" s="3">
        <f t="shared" si="33"/>
        <v>0.89224158647924967</v>
      </c>
      <c r="AG161" s="113">
        <f t="shared" si="20"/>
        <v>197.28111992770428</v>
      </c>
      <c r="AH161" s="123">
        <f t="shared" si="21"/>
        <v>56.236833118945782</v>
      </c>
      <c r="AI161" s="123">
        <f t="shared" si="22"/>
        <v>0.54281342361735241</v>
      </c>
      <c r="AJ161" s="123">
        <f t="shared" si="23"/>
        <v>19.744174307641153</v>
      </c>
      <c r="AK161" s="123">
        <f t="shared" si="24"/>
        <v>30.03515279115253</v>
      </c>
      <c r="AL161" s="123">
        <f t="shared" si="25"/>
        <v>86.40126640548236</v>
      </c>
      <c r="AM161" s="123">
        <f t="shared" si="26"/>
        <v>4.3849198055815393</v>
      </c>
      <c r="AN161" s="123">
        <f t="shared" si="27"/>
        <v>2.1902696331576115</v>
      </c>
      <c r="AO161" s="123">
        <f t="shared" si="28"/>
        <v>53.500115909240442</v>
      </c>
      <c r="AP161" s="3">
        <f t="shared" si="32"/>
        <v>143.29859636663255</v>
      </c>
    </row>
    <row r="162" spans="1:42" ht="14">
      <c r="A162">
        <f t="shared" si="34"/>
        <v>4</v>
      </c>
      <c r="B162" s="22">
        <v>84</v>
      </c>
      <c r="C162" s="27">
        <f t="shared" si="30"/>
        <v>198.86668670599443</v>
      </c>
      <c r="D162" s="124">
        <f>(($C$39*$C$118*0.72)*D$40)*('Product half-life and C flows'!B63/100)</f>
        <v>4.1030503341545588</v>
      </c>
      <c r="E162" s="27"/>
      <c r="F162" s="55">
        <f t="shared" si="29"/>
        <v>6.2842228924178354</v>
      </c>
      <c r="G162" s="55">
        <f t="shared" si="29"/>
        <v>2.3461098798359923</v>
      </c>
      <c r="H162" s="124">
        <f>(H$118)*('Product half-life and C flows'!L63/100)</f>
        <v>3.7226990621596086</v>
      </c>
      <c r="I162" s="124">
        <f>(($C$39*$C$118*0.28)*H$41)*('Product half-life and C flows'!N63/100)</f>
        <v>1.8062516033200982</v>
      </c>
      <c r="J162" s="124">
        <f>(($C$39*$C$118*0.28)*H$41)*(+'Product half-life and C flows'!P63/100)</f>
        <v>0.90222357808196674</v>
      </c>
      <c r="K162" s="55">
        <f t="shared" si="15"/>
        <v>4.1790082234578607</v>
      </c>
      <c r="L162" s="27"/>
      <c r="M162" s="83">
        <f>C$158*(0.4*D$14)*('Product half-life and C flows'!B23/100)</f>
        <v>50.218149799119104</v>
      </c>
      <c r="N162" s="83">
        <f t="shared" si="31"/>
        <v>1.1963113621512833</v>
      </c>
      <c r="O162" s="83">
        <f t="shared" si="35"/>
        <v>13.459951415223319</v>
      </c>
      <c r="P162" s="83">
        <f t="shared" si="35"/>
        <v>27.689042911316537</v>
      </c>
      <c r="Q162" s="83">
        <f>C$158*(0.6*C$15)*('Product half-life and C flows'!L23/100)</f>
        <v>81.357902639536931</v>
      </c>
      <c r="R162" s="83">
        <f>C$158*0.6*('Product half-life and C flows'!N23/100)</f>
        <v>3.4503512098570486</v>
      </c>
      <c r="S162" s="83">
        <f>C$158*0.6*('Product half-life and C flows'!P23/100)</f>
        <v>1.7234521527757483</v>
      </c>
      <c r="T162" s="83">
        <f t="shared" si="36"/>
        <v>49.321107685782579</v>
      </c>
      <c r="U162" s="3"/>
      <c r="V162" s="88"/>
      <c r="W162" s="88"/>
      <c r="X162" s="88"/>
      <c r="Y162" s="88"/>
      <c r="Z162" s="88"/>
      <c r="AA162" s="88"/>
      <c r="AB162" s="88"/>
      <c r="AC162" s="88"/>
      <c r="AE162">
        <f t="shared" si="19"/>
        <v>4</v>
      </c>
      <c r="AF162" s="3">
        <f t="shared" si="33"/>
        <v>1.81228554374809</v>
      </c>
      <c r="AG162" s="113">
        <f t="shared" si="20"/>
        <v>198.86668670599443</v>
      </c>
      <c r="AH162" s="123">
        <f t="shared" si="21"/>
        <v>54.321200133273663</v>
      </c>
      <c r="AI162" s="123">
        <f t="shared" si="22"/>
        <v>1.1963113621512833</v>
      </c>
      <c r="AJ162" s="123">
        <f t="shared" si="23"/>
        <v>19.744174307641153</v>
      </c>
      <c r="AK162" s="123">
        <f t="shared" si="24"/>
        <v>30.03515279115253</v>
      </c>
      <c r="AL162" s="123">
        <f t="shared" si="25"/>
        <v>85.080601701696537</v>
      </c>
      <c r="AM162" s="123">
        <f t="shared" si="26"/>
        <v>5.2566028131771469</v>
      </c>
      <c r="AN162" s="123">
        <f t="shared" si="27"/>
        <v>2.625675730857715</v>
      </c>
      <c r="AO162" s="123">
        <f t="shared" si="28"/>
        <v>53.500115909240442</v>
      </c>
      <c r="AP162" s="3">
        <f t="shared" si="32"/>
        <v>143.93851870667638</v>
      </c>
    </row>
    <row r="163" spans="1:42" ht="14">
      <c r="A163">
        <f t="shared" si="34"/>
        <v>5</v>
      </c>
      <c r="B163" s="22">
        <v>85</v>
      </c>
      <c r="C163" s="27">
        <f t="shared" si="30"/>
        <v>200.41349366096094</v>
      </c>
      <c r="D163" s="124">
        <f>(($C$39*$C$118*0.72)*D$40)*('Product half-life and C flows'!B64/100)</f>
        <v>3.9632853771671153</v>
      </c>
      <c r="E163" s="27"/>
      <c r="F163" s="55">
        <f t="shared" si="29"/>
        <v>6.2842228924178354</v>
      </c>
      <c r="G163" s="55">
        <f t="shared" si="29"/>
        <v>2.3461098798359923</v>
      </c>
      <c r="H163" s="124">
        <f>(H$118)*('Product half-life and C flows'!L64/100)</f>
        <v>3.6657966872437378</v>
      </c>
      <c r="I163" s="124">
        <f>(($C$39*$C$118*0.28)*H$41)*('Product half-life and C flows'!N64/100)</f>
        <v>1.8347312419654918</v>
      </c>
      <c r="J163" s="124">
        <f>(($C$39*$C$118*0.28)*H$41)*(+'Product half-life and C flows'!P64/100)</f>
        <v>0.91644917181093444</v>
      </c>
      <c r="K163" s="55">
        <f t="shared" si="15"/>
        <v>4.1790082234578607</v>
      </c>
      <c r="L163" s="27"/>
      <c r="M163" s="83">
        <f>C$158*(0.4*D$14)*('Product half-life and C flows'!B24/100)</f>
        <v>48.507535262359077</v>
      </c>
      <c r="N163" s="83">
        <f t="shared" si="31"/>
        <v>2.1738150521394615</v>
      </c>
      <c r="O163" s="83">
        <f t="shared" si="35"/>
        <v>13.459951415223319</v>
      </c>
      <c r="P163" s="83">
        <f t="shared" si="35"/>
        <v>27.689042911316537</v>
      </c>
      <c r="Q163" s="83">
        <f>C$158*(0.6*C$15)*('Product half-life and C flows'!L24/100)</f>
        <v>80.114326996955114</v>
      </c>
      <c r="R163" s="83">
        <f>C$158*0.6*('Product half-life and C flows'!N24/100)</f>
        <v>4.2802306886733135</v>
      </c>
      <c r="S163" s="83">
        <f>C$158*0.6*('Product half-life and C flows'!P24/100)</f>
        <v>2.1379773669696873</v>
      </c>
      <c r="T163" s="83">
        <f t="shared" si="36"/>
        <v>49.321107685782579</v>
      </c>
      <c r="U163" s="3"/>
      <c r="V163" s="88"/>
      <c r="W163" s="88"/>
      <c r="X163" s="88"/>
      <c r="Y163" s="88"/>
      <c r="Z163" s="88"/>
      <c r="AA163" s="88"/>
      <c r="AB163" s="88"/>
      <c r="AC163" s="88"/>
      <c r="AE163">
        <f t="shared" si="19"/>
        <v>5</v>
      </c>
      <c r="AF163" s="3">
        <f t="shared" si="33"/>
        <v>3.0421849573207438</v>
      </c>
      <c r="AG163" s="113">
        <f t="shared" si="20"/>
        <v>200.41349366096094</v>
      </c>
      <c r="AH163" s="123">
        <f t="shared" si="21"/>
        <v>52.470820639526195</v>
      </c>
      <c r="AI163" s="123">
        <f t="shared" si="22"/>
        <v>2.1738150521394615</v>
      </c>
      <c r="AJ163" s="123">
        <f t="shared" si="23"/>
        <v>19.744174307641153</v>
      </c>
      <c r="AK163" s="123">
        <f t="shared" si="24"/>
        <v>30.03515279115253</v>
      </c>
      <c r="AL163" s="123">
        <f t="shared" si="25"/>
        <v>83.780123684198855</v>
      </c>
      <c r="AM163" s="123">
        <f t="shared" si="26"/>
        <v>6.1149619306388052</v>
      </c>
      <c r="AN163" s="123">
        <f t="shared" si="27"/>
        <v>3.0544265387806218</v>
      </c>
      <c r="AO163" s="123">
        <f t="shared" si="28"/>
        <v>53.500115909240442</v>
      </c>
      <c r="AP163" s="3">
        <f t="shared" si="32"/>
        <v>144.90265430455142</v>
      </c>
    </row>
    <row r="164" spans="1:42" ht="14">
      <c r="A164">
        <f t="shared" si="34"/>
        <v>6</v>
      </c>
      <c r="B164" s="22">
        <v>86</v>
      </c>
      <c r="C164" s="27">
        <f t="shared" si="30"/>
        <v>201.92223430227185</v>
      </c>
      <c r="D164" s="124">
        <f>(($C$39*$C$118*0.72)*D$40)*('Product half-life and C flows'!B65/100)</f>
        <v>3.8282813277023258</v>
      </c>
      <c r="E164" s="27"/>
      <c r="F164" s="55">
        <f t="shared" si="29"/>
        <v>6.2842228924178354</v>
      </c>
      <c r="G164" s="55">
        <f t="shared" si="29"/>
        <v>2.3461098798359923</v>
      </c>
      <c r="H164" s="124">
        <f>(H$118)*('Product half-life and C flows'!L65/100)</f>
        <v>3.609764079187074</v>
      </c>
      <c r="I164" s="124">
        <f>(($C$39*$C$118*0.28)*H$41)*('Product half-life and C flows'!N65/100)</f>
        <v>1.8627755622978521</v>
      </c>
      <c r="J164" s="124">
        <f>(($C$39*$C$118*0.28)*H$41)*(+'Product half-life and C flows'!P65/100)</f>
        <v>0.93045732382510038</v>
      </c>
      <c r="K164" s="55">
        <f t="shared" si="15"/>
        <v>4.1790082234578607</v>
      </c>
      <c r="L164" s="27"/>
      <c r="M164" s="83">
        <f>C$158*(0.4*D$14)*('Product half-life and C flows'!B25/100)</f>
        <v>46.855190536515622</v>
      </c>
      <c r="N164" s="83">
        <f t="shared" si="31"/>
        <v>3.4969162977871946</v>
      </c>
      <c r="O164" s="83">
        <f t="shared" si="35"/>
        <v>13.459951415223319</v>
      </c>
      <c r="P164" s="83">
        <f t="shared" si="35"/>
        <v>27.689042911316537</v>
      </c>
      <c r="Q164" s="83">
        <f>C$158*(0.6*C$15)*('Product half-life and C flows'!L25/100)</f>
        <v>78.889759715314895</v>
      </c>
      <c r="R164" s="83">
        <f>C$158*0.6*('Product half-life and C flows'!N25/100)</f>
        <v>5.0974252546212249</v>
      </c>
      <c r="S164" s="83">
        <f>C$158*0.6*('Product half-life and C flows'!P25/100)</f>
        <v>2.5461664608497627</v>
      </c>
      <c r="T164" s="83">
        <f t="shared" si="36"/>
        <v>49.321107685782579</v>
      </c>
      <c r="U164" s="3"/>
      <c r="V164" s="88"/>
      <c r="W164" s="88"/>
      <c r="X164" s="88"/>
      <c r="Y164" s="88"/>
      <c r="Z164" s="88"/>
      <c r="AA164" s="88"/>
      <c r="AB164" s="88"/>
      <c r="AC164" s="88"/>
      <c r="AE164">
        <f t="shared" si="19"/>
        <v>6</v>
      </c>
      <c r="AF164" s="3">
        <f t="shared" si="33"/>
        <v>4.5316074841825058</v>
      </c>
      <c r="AG164" s="113">
        <f t="shared" si="20"/>
        <v>201.92223430227185</v>
      </c>
      <c r="AH164" s="123">
        <f t="shared" si="21"/>
        <v>50.68347186421795</v>
      </c>
      <c r="AI164" s="123">
        <f t="shared" si="22"/>
        <v>3.4969162977871946</v>
      </c>
      <c r="AJ164" s="123">
        <f t="shared" si="23"/>
        <v>19.744174307641153</v>
      </c>
      <c r="AK164" s="123">
        <f t="shared" si="24"/>
        <v>30.03515279115253</v>
      </c>
      <c r="AL164" s="123">
        <f t="shared" si="25"/>
        <v>82.499523794501968</v>
      </c>
      <c r="AM164" s="123">
        <f t="shared" si="26"/>
        <v>6.9602008169190768</v>
      </c>
      <c r="AN164" s="123">
        <f t="shared" si="27"/>
        <v>3.4766237846748629</v>
      </c>
      <c r="AO164" s="123">
        <f t="shared" si="28"/>
        <v>53.500115909240442</v>
      </c>
      <c r="AP164" s="3">
        <f t="shared" si="32"/>
        <v>146.21259179267679</v>
      </c>
    </row>
    <row r="165" spans="1:42" ht="14">
      <c r="A165">
        <f t="shared" si="34"/>
        <v>7</v>
      </c>
      <c r="B165" s="22">
        <v>87</v>
      </c>
      <c r="C165" s="27">
        <f t="shared" si="30"/>
        <v>203.3936062680844</v>
      </c>
      <c r="D165" s="124">
        <f>(($C$39*$C$118*0.72)*D$40)*('Product half-life and C flows'!B66/100)</f>
        <v>3.6978760117723177</v>
      </c>
      <c r="E165" s="27"/>
      <c r="F165" s="55">
        <f t="shared" si="29"/>
        <v>6.2842228924178354</v>
      </c>
      <c r="G165" s="55">
        <f t="shared" si="29"/>
        <v>2.3461098798359923</v>
      </c>
      <c r="H165" s="124">
        <f>(H$118)*('Product half-life and C flows'!L66/100)</f>
        <v>3.5545879433882841</v>
      </c>
      <c r="I165" s="124">
        <f>(($C$39*$C$118*0.28)*H$41)*('Product half-life and C flows'!N66/100)</f>
        <v>1.8903912182651463</v>
      </c>
      <c r="J165" s="124">
        <f>(($C$39*$C$118*0.28)*H$41)*(+'Product half-life and C flows'!P66/100)</f>
        <v>0.94425135777479796</v>
      </c>
      <c r="K165" s="55">
        <f t="shared" si="15"/>
        <v>4.1790082234578607</v>
      </c>
      <c r="L165" s="27"/>
      <c r="M165" s="83">
        <f>C$158*(0.4*D$14)*('Product half-life and C flows'!B26/100)</f>
        <v>45.259130737916067</v>
      </c>
      <c r="N165" s="83">
        <f t="shared" si="31"/>
        <v>5.1726694305274696</v>
      </c>
      <c r="O165" s="83">
        <f t="shared" si="35"/>
        <v>13.459951415223319</v>
      </c>
      <c r="P165" s="83">
        <f t="shared" si="35"/>
        <v>27.689042911316537</v>
      </c>
      <c r="Q165" s="83">
        <f>C$158*(0.6*C$15)*('Product half-life and C flows'!L26/100)</f>
        <v>77.683910247122952</v>
      </c>
      <c r="R165" s="83">
        <f>C$158*0.6*('Product half-life and C flows'!N26/100)</f>
        <v>5.9021287997279783</v>
      </c>
      <c r="S165" s="83">
        <f>C$158*0.6*('Product half-life and C flows'!P26/100)</f>
        <v>2.9481162835804091</v>
      </c>
      <c r="T165" s="83">
        <f t="shared" si="36"/>
        <v>49.321107685782579</v>
      </c>
      <c r="U165" s="3"/>
      <c r="V165" s="88"/>
      <c r="W165" s="88"/>
      <c r="X165" s="88"/>
      <c r="Y165" s="88"/>
      <c r="Z165" s="88"/>
      <c r="AA165" s="88"/>
      <c r="AB165" s="88"/>
      <c r="AC165" s="88"/>
      <c r="AE165">
        <f t="shared" si="19"/>
        <v>7</v>
      </c>
      <c r="AF165" s="3">
        <f t="shared" si="33"/>
        <v>6.2215856241059271</v>
      </c>
      <c r="AG165" s="113">
        <f t="shared" si="20"/>
        <v>203.3936062680844</v>
      </c>
      <c r="AH165" s="123">
        <f t="shared" si="21"/>
        <v>48.957006749688382</v>
      </c>
      <c r="AI165" s="123">
        <f t="shared" si="22"/>
        <v>5.1726694305274696</v>
      </c>
      <c r="AJ165" s="123">
        <f t="shared" si="23"/>
        <v>19.744174307641153</v>
      </c>
      <c r="AK165" s="123">
        <f t="shared" si="24"/>
        <v>30.03515279115253</v>
      </c>
      <c r="AL165" s="123">
        <f t="shared" si="25"/>
        <v>81.238498190511237</v>
      </c>
      <c r="AM165" s="123">
        <f t="shared" si="26"/>
        <v>7.7925200179931249</v>
      </c>
      <c r="AN165" s="123">
        <f t="shared" si="27"/>
        <v>3.8923676413552073</v>
      </c>
      <c r="AO165" s="123">
        <f t="shared" si="28"/>
        <v>53.500115909240442</v>
      </c>
      <c r="AP165" s="3">
        <f t="shared" si="32"/>
        <v>147.87538237918071</v>
      </c>
    </row>
    <row r="166" spans="1:42" ht="14">
      <c r="A166">
        <f t="shared" si="34"/>
        <v>8</v>
      </c>
      <c r="B166" s="22">
        <v>88</v>
      </c>
      <c r="C166" s="27">
        <f t="shared" si="30"/>
        <v>204.82830991518776</v>
      </c>
      <c r="D166" s="124">
        <f>(($C$39*$C$118*0.72)*D$40)*('Product half-life and C flows'!B67/100)</f>
        <v>3.5719127796306012</v>
      </c>
      <c r="E166" s="27"/>
      <c r="F166" s="55">
        <f t="shared" si="29"/>
        <v>6.2842228924178354</v>
      </c>
      <c r="G166" s="55">
        <f t="shared" si="29"/>
        <v>2.3461098798359923</v>
      </c>
      <c r="H166" s="124">
        <f>(H$118)*('Product half-life and C flows'!L67/100)</f>
        <v>3.5002551884573019</v>
      </c>
      <c r="I166" s="124">
        <f>(($C$39*$C$118*0.28)*H$41)*('Product half-life and C flows'!N67/100)</f>
        <v>1.9175847621081028</v>
      </c>
      <c r="J166" s="124">
        <f>(($C$39*$C$118*0.28)*H$41)*(+'Product half-life and C flows'!P67/100)</f>
        <v>0.95783454650754329</v>
      </c>
      <c r="K166" s="55">
        <f t="shared" si="15"/>
        <v>4.1790082234578607</v>
      </c>
      <c r="L166" s="27"/>
      <c r="M166" s="83">
        <f>C$158*(0.4*D$14)*('Product half-life and C flows'!B27/100)</f>
        <v>43.717438595312281</v>
      </c>
      <c r="N166" s="83">
        <f t="shared" si="31"/>
        <v>7.196966127491617</v>
      </c>
      <c r="O166" s="83">
        <f t="shared" si="35"/>
        <v>13.459951415223319</v>
      </c>
      <c r="P166" s="83">
        <f t="shared" si="35"/>
        <v>27.689042911316537</v>
      </c>
      <c r="Q166" s="83">
        <f>C$158*(0.6*C$15)*('Product half-life and C flows'!L27/100)</f>
        <v>76.496492485976219</v>
      </c>
      <c r="R166" s="83">
        <f>C$158*0.6*('Product half-life and C flows'!N27/100)</f>
        <v>6.694532252333234</v>
      </c>
      <c r="S166" s="83">
        <f>C$158*0.6*('Product half-life and C flows'!P27/100)</f>
        <v>3.3439222039626548</v>
      </c>
      <c r="T166" s="83">
        <f t="shared" si="36"/>
        <v>49.321107685782579</v>
      </c>
      <c r="U166" s="3"/>
      <c r="V166" s="88"/>
      <c r="W166" s="88"/>
      <c r="X166" s="88"/>
      <c r="Y166" s="88"/>
      <c r="Z166" s="88"/>
      <c r="AA166" s="88"/>
      <c r="AB166" s="88"/>
      <c r="AC166" s="88"/>
      <c r="AE166">
        <f t="shared" si="19"/>
        <v>8</v>
      </c>
      <c r="AF166" s="3">
        <f t="shared" si="33"/>
        <v>8.0530599003571037</v>
      </c>
      <c r="AG166" s="113">
        <f t="shared" si="20"/>
        <v>204.82830991518776</v>
      </c>
      <c r="AH166" s="123">
        <f t="shared" si="21"/>
        <v>47.289351374942882</v>
      </c>
      <c r="AI166" s="123">
        <f t="shared" si="22"/>
        <v>7.196966127491617</v>
      </c>
      <c r="AJ166" s="123">
        <f t="shared" si="23"/>
        <v>19.744174307641153</v>
      </c>
      <c r="AK166" s="123">
        <f t="shared" si="24"/>
        <v>30.03515279115253</v>
      </c>
      <c r="AL166" s="123">
        <f t="shared" si="25"/>
        <v>79.996747674433522</v>
      </c>
      <c r="AM166" s="123">
        <f t="shared" si="26"/>
        <v>8.6121170144413366</v>
      </c>
      <c r="AN166" s="123">
        <f t="shared" si="27"/>
        <v>4.3017567504701981</v>
      </c>
      <c r="AO166" s="123">
        <f t="shared" si="28"/>
        <v>53.500115909240442</v>
      </c>
      <c r="AP166" s="3">
        <f t="shared" si="32"/>
        <v>149.88691466563034</v>
      </c>
    </row>
    <row r="167" spans="1:42" ht="14">
      <c r="A167">
        <f t="shared" si="34"/>
        <v>9</v>
      </c>
      <c r="B167" s="22">
        <v>89</v>
      </c>
      <c r="C167" s="27">
        <f t="shared" si="30"/>
        <v>206.2270470132288</v>
      </c>
      <c r="D167" s="124">
        <f>(($C$39*$C$118*0.72)*D$40)*('Product half-life and C flows'!B68/100)</f>
        <v>3.450240317596124</v>
      </c>
      <c r="E167" s="27"/>
      <c r="F167" s="55">
        <f t="shared" si="29"/>
        <v>6.2842228924178354</v>
      </c>
      <c r="G167" s="55">
        <f t="shared" si="29"/>
        <v>2.3461098798359923</v>
      </c>
      <c r="H167" s="124">
        <f>(H$118)*('Product half-life and C flows'!L68/100)</f>
        <v>3.4467529231091936</v>
      </c>
      <c r="I167" s="124">
        <f>(($C$39*$C$118*0.28)*H$41)*('Product half-life and C flows'!N68/100)</f>
        <v>1.9443626459148311</v>
      </c>
      <c r="J167" s="124">
        <f>(($C$39*$C$118*0.28)*H$41)*(+'Product half-life and C flows'!P68/100)</f>
        <v>0.97121011284457037</v>
      </c>
      <c r="K167" s="55">
        <f t="shared" si="15"/>
        <v>4.1790082234578607</v>
      </c>
      <c r="L167" s="27"/>
      <c r="M167" s="83">
        <f>C$158*(0.4*D$14)*('Product half-life and C flows'!B28/100)</f>
        <v>42.228262146753302</v>
      </c>
      <c r="N167" s="83">
        <f t="shared" si="31"/>
        <v>9.5572993662711845</v>
      </c>
      <c r="O167" s="83">
        <f t="shared" si="35"/>
        <v>13.459951415223319</v>
      </c>
      <c r="P167" s="83">
        <f t="shared" si="35"/>
        <v>27.689042911316537</v>
      </c>
      <c r="Q167" s="83">
        <f>C$158*(0.6*C$15)*('Product half-life and C flows'!L28/100)</f>
        <v>75.327224698678634</v>
      </c>
      <c r="R167" s="83">
        <f>C$158*0.6*('Product half-life and C flows'!N28/100)</f>
        <v>7.4748236223898168</v>
      </c>
      <c r="S167" s="83">
        <f>C$158*0.6*('Product half-life and C flows'!P28/100)</f>
        <v>3.7336781330618467</v>
      </c>
      <c r="T167" s="83">
        <f t="shared" si="36"/>
        <v>49.321107685782579</v>
      </c>
      <c r="U167" s="3"/>
      <c r="V167" s="88"/>
      <c r="W167" s="88"/>
      <c r="X167" s="88"/>
      <c r="Y167" s="88"/>
      <c r="Z167" s="88"/>
      <c r="AA167" s="88"/>
      <c r="AB167" s="88"/>
      <c r="AC167" s="88"/>
      <c r="AE167">
        <f t="shared" si="19"/>
        <v>9</v>
      </c>
      <c r="AF167" s="3">
        <f t="shared" si="33"/>
        <v>9.9716445205211208</v>
      </c>
      <c r="AG167" s="113">
        <f t="shared" si="20"/>
        <v>206.2270470132288</v>
      </c>
      <c r="AH167" s="123">
        <f t="shared" si="21"/>
        <v>45.678502464349428</v>
      </c>
      <c r="AI167" s="123">
        <f t="shared" si="22"/>
        <v>9.5572993662711845</v>
      </c>
      <c r="AJ167" s="123">
        <f t="shared" si="23"/>
        <v>19.744174307641153</v>
      </c>
      <c r="AK167" s="123">
        <f t="shared" si="24"/>
        <v>30.03515279115253</v>
      </c>
      <c r="AL167" s="123">
        <f t="shared" si="25"/>
        <v>78.773977621787822</v>
      </c>
      <c r="AM167" s="123">
        <f t="shared" si="26"/>
        <v>9.4191862683046477</v>
      </c>
      <c r="AN167" s="123">
        <f t="shared" si="27"/>
        <v>4.7048882459064174</v>
      </c>
      <c r="AO167" s="123">
        <f t="shared" si="28"/>
        <v>53.500115909240442</v>
      </c>
      <c r="AP167" s="3">
        <f t="shared" si="32"/>
        <v>152.23467860106376</v>
      </c>
    </row>
    <row r="168" spans="1:42" ht="14">
      <c r="A168">
        <f t="shared" si="34"/>
        <v>10</v>
      </c>
      <c r="B168" s="22">
        <v>90</v>
      </c>
      <c r="C168" s="27">
        <f t="shared" si="30"/>
        <v>207.59051953739234</v>
      </c>
      <c r="D168" s="124">
        <f>(($C$39*$C$118*0.72)*D$40)*('Product half-life and C flows'!B69/100)</f>
        <v>3.3327124662872931</v>
      </c>
      <c r="E168" s="27"/>
      <c r="F168" s="55">
        <f t="shared" ref="F168:G183" si="37">F167</f>
        <v>6.2842228924178354</v>
      </c>
      <c r="G168" s="55">
        <f t="shared" si="37"/>
        <v>2.3461098798359923</v>
      </c>
      <c r="H168" s="124">
        <f>(H$118)*('Product half-life and C flows'!L69/100)</f>
        <v>3.3940684531054983</v>
      </c>
      <c r="I168" s="124">
        <f>(($C$39*$C$118*0.28)*H$41)*('Product half-life and C flows'!N69/100)</f>
        <v>1.9707312231516807</v>
      </c>
      <c r="J168" s="124">
        <f>(($C$39*$C$118*0.28)*H$41)*(+'Product half-life and C flows'!P69/100)</f>
        <v>0.98438123034549441</v>
      </c>
      <c r="K168" s="55">
        <f t="shared" si="15"/>
        <v>4.1790082234578607</v>
      </c>
      <c r="L168" s="27"/>
      <c r="M168" s="83">
        <f>C$158*(0.4*D$14)*('Product half-life and C flows'!B29/100)</f>
        <v>40.789812514910899</v>
      </c>
      <c r="N168" s="83">
        <f t="shared" si="31"/>
        <v>12.235015602193171</v>
      </c>
      <c r="O168" s="83">
        <f t="shared" si="35"/>
        <v>13.459951415223319</v>
      </c>
      <c r="P168" s="83">
        <f t="shared" si="35"/>
        <v>27.689042911316537</v>
      </c>
      <c r="Q168" s="83">
        <f>C$158*(0.6*C$15)*('Product half-life and C flows'!L29/100)</f>
        <v>74.175829458395711</v>
      </c>
      <c r="R168" s="83">
        <f>C$158*0.6*('Product half-life and C flows'!N29/100)</f>
        <v>8.2431880460719533</v>
      </c>
      <c r="S168" s="83">
        <f>C$158*0.6*('Product half-life and C flows'!P29/100)</f>
        <v>4.1174765464894874</v>
      </c>
      <c r="T168" s="83">
        <f t="shared" si="36"/>
        <v>49.321107685782579</v>
      </c>
      <c r="U168" s="3"/>
      <c r="V168" s="88"/>
      <c r="W168" s="88"/>
      <c r="X168" s="88"/>
      <c r="Y168" s="88"/>
      <c r="Z168" s="88"/>
      <c r="AA168" s="88"/>
      <c r="AB168" s="88"/>
      <c r="AC168" s="88"/>
      <c r="AE168">
        <f t="shared" si="19"/>
        <v>10</v>
      </c>
      <c r="AF168" s="3">
        <f t="shared" si="33"/>
        <v>11.929966613847396</v>
      </c>
      <c r="AG168" s="113">
        <f t="shared" si="20"/>
        <v>207.59051953739234</v>
      </c>
      <c r="AH168" s="123">
        <f t="shared" si="21"/>
        <v>44.12252498119819</v>
      </c>
      <c r="AI168" s="123">
        <f t="shared" si="22"/>
        <v>12.235015602193171</v>
      </c>
      <c r="AJ168" s="123">
        <f t="shared" si="23"/>
        <v>19.744174307641153</v>
      </c>
      <c r="AK168" s="123">
        <f t="shared" si="24"/>
        <v>30.03515279115253</v>
      </c>
      <c r="AL168" s="123">
        <f t="shared" si="25"/>
        <v>77.569897911501215</v>
      </c>
      <c r="AM168" s="123">
        <f t="shared" si="26"/>
        <v>10.213919269223634</v>
      </c>
      <c r="AN168" s="123">
        <f t="shared" si="27"/>
        <v>5.101857776834982</v>
      </c>
      <c r="AO168" s="123">
        <f t="shared" si="28"/>
        <v>53.500115909240442</v>
      </c>
      <c r="AP168" s="3">
        <f t="shared" si="32"/>
        <v>154.90001765854669</v>
      </c>
    </row>
    <row r="169" spans="1:42" ht="14">
      <c r="A169">
        <f t="shared" si="34"/>
        <v>11</v>
      </c>
      <c r="B169" s="22">
        <v>91</v>
      </c>
      <c r="C169" s="27">
        <f t="shared" si="30"/>
        <v>208.91942855413095</v>
      </c>
      <c r="D169" s="124">
        <f>(($C$39*$C$118*0.72)*D$40)*('Product half-life and C flows'!B70/100)</f>
        <v>3.2191880450476171</v>
      </c>
      <c r="E169" s="27"/>
      <c r="F169" s="55">
        <f t="shared" si="37"/>
        <v>6.2842228924178354</v>
      </c>
      <c r="G169" s="55">
        <f t="shared" si="37"/>
        <v>2.3461098798359923</v>
      </c>
      <c r="H169" s="124">
        <f>(H$118)*('Product half-life and C flows'!L70/100)</f>
        <v>3.3421892782423281</v>
      </c>
      <c r="I169" s="124">
        <f>(($C$39*$C$118*0.28)*H$41)*('Product half-life and C flows'!N70/100)</f>
        <v>1.9966967501706971</v>
      </c>
      <c r="J169" s="124">
        <f>(($C$39*$C$118*0.28)*H$41)*(+'Product half-life and C flows'!P70/100)</f>
        <v>0.99735102406128684</v>
      </c>
      <c r="K169" s="55">
        <f t="shared" si="15"/>
        <v>4.1790082234578607</v>
      </c>
      <c r="L169" s="27"/>
      <c r="M169" s="83">
        <f>C$158*(0.4*D$14)*('Product half-life and C flows'!B30/100)</f>
        <v>39.400361758185753</v>
      </c>
      <c r="N169" s="83">
        <f t="shared" si="31"/>
        <v>15.207139091037117</v>
      </c>
      <c r="O169" s="83">
        <f t="shared" si="35"/>
        <v>13.459951415223319</v>
      </c>
      <c r="P169" s="83">
        <f t="shared" si="35"/>
        <v>27.689042911316537</v>
      </c>
      <c r="Q169" s="83">
        <f>C$158*(0.6*C$15)*('Product half-life and C flows'!L30/100)</f>
        <v>73.042033578830655</v>
      </c>
      <c r="R169" s="83">
        <f>C$158*0.6*('Product half-life and C flows'!N30/100)</f>
        <v>8.999807829701707</v>
      </c>
      <c r="S169" s="83">
        <f>C$158*0.6*('Product half-life and C flows'!P30/100)</f>
        <v>4.4954085063445088</v>
      </c>
      <c r="T169" s="83">
        <f t="shared" si="36"/>
        <v>49.321107685782579</v>
      </c>
      <c r="U169" s="3"/>
      <c r="V169" s="88"/>
      <c r="W169" s="88"/>
      <c r="X169" s="88"/>
      <c r="Y169" s="88"/>
      <c r="Z169" s="88"/>
      <c r="AA169" s="88"/>
      <c r="AB169" s="88"/>
      <c r="AC169" s="88"/>
      <c r="AE169">
        <f t="shared" si="19"/>
        <v>11</v>
      </c>
      <c r="AF169" s="3">
        <f t="shared" si="33"/>
        <v>13.888491416526435</v>
      </c>
      <c r="AG169" s="113">
        <f t="shared" si="20"/>
        <v>208.91942855413095</v>
      </c>
      <c r="AH169" s="123">
        <f t="shared" si="21"/>
        <v>42.619549803233369</v>
      </c>
      <c r="AI169" s="123">
        <f t="shared" si="22"/>
        <v>15.207139091037117</v>
      </c>
      <c r="AJ169" s="123">
        <f t="shared" si="23"/>
        <v>19.744174307641153</v>
      </c>
      <c r="AK169" s="123">
        <f t="shared" si="24"/>
        <v>30.03515279115253</v>
      </c>
      <c r="AL169" s="123">
        <f t="shared" si="25"/>
        <v>76.384222857072984</v>
      </c>
      <c r="AM169" s="123">
        <f t="shared" si="26"/>
        <v>10.996504579872404</v>
      </c>
      <c r="AN169" s="123">
        <f t="shared" si="27"/>
        <v>5.4927595304057952</v>
      </c>
      <c r="AO169" s="123">
        <f t="shared" si="28"/>
        <v>53.500115909240442</v>
      </c>
      <c r="AP169" s="3">
        <f t="shared" si="32"/>
        <v>157.85995315718199</v>
      </c>
    </row>
    <row r="170" spans="1:42" ht="14">
      <c r="A170">
        <f t="shared" si="34"/>
        <v>12</v>
      </c>
      <c r="B170" s="22">
        <v>92</v>
      </c>
      <c r="C170" s="27">
        <f t="shared" si="30"/>
        <v>210.21447319475655</v>
      </c>
      <c r="D170" s="124">
        <f>(($C$39*$C$118*0.72)*D$40)*('Product half-life and C flows'!B71/100)</f>
        <v>3.1095306823520441</v>
      </c>
      <c r="E170" s="27"/>
      <c r="F170" s="55">
        <f t="shared" si="37"/>
        <v>6.2842228924178354</v>
      </c>
      <c r="G170" s="55">
        <f t="shared" si="37"/>
        <v>2.3461098798359923</v>
      </c>
      <c r="H170" s="124">
        <f>(H$118)*('Product half-life and C flows'!L71/100)</f>
        <v>3.2911030893844986</v>
      </c>
      <c r="I170" s="124">
        <f>(($C$39*$C$118*0.28)*H$41)*('Product half-life and C flows'!N71/100)</f>
        <v>2.0222653876940404</v>
      </c>
      <c r="J170" s="124">
        <f>(($C$39*$C$118*0.28)*H$41)*(+'Product half-life and C flows'!P71/100)</f>
        <v>1.0101225712757442</v>
      </c>
      <c r="K170" s="55">
        <f t="shared" si="15"/>
        <v>4.1790082234578607</v>
      </c>
      <c r="L170" s="27"/>
      <c r="M170" s="83">
        <f>C$158*(0.4*D$14)*('Product half-life and C flows'!B31/100)</f>
        <v>38.058240795012821</v>
      </c>
      <c r="N170" s="83">
        <f t="shared" si="31"/>
        <v>18.447839359936097</v>
      </c>
      <c r="O170" s="83">
        <f t="shared" si="35"/>
        <v>13.459951415223319</v>
      </c>
      <c r="P170" s="83">
        <f t="shared" si="35"/>
        <v>27.689042911316537</v>
      </c>
      <c r="Q170" s="83">
        <f>C$158*(0.6*C$15)*('Product half-life and C flows'!L31/100)</f>
        <v>71.92556804940665</v>
      </c>
      <c r="R170" s="83">
        <f>C$158*0.6*('Product half-life and C flows'!N31/100)</f>
        <v>9.7448624930039873</v>
      </c>
      <c r="S170" s="83">
        <f>C$158*0.6*('Product half-life and C flows'!P31/100)</f>
        <v>4.8675636828191742</v>
      </c>
      <c r="T170" s="83">
        <f t="shared" si="36"/>
        <v>49.321107685782579</v>
      </c>
      <c r="U170" s="3"/>
      <c r="V170" s="88"/>
      <c r="W170" s="88"/>
      <c r="X170" s="88"/>
      <c r="Y170" s="88"/>
      <c r="Z170" s="88"/>
      <c r="AA170" s="88"/>
      <c r="AB170" s="88"/>
      <c r="AC170" s="88"/>
      <c r="AE170">
        <f t="shared" si="19"/>
        <v>12</v>
      </c>
      <c r="AF170" s="3">
        <f t="shared" si="33"/>
        <v>15.815442201126219</v>
      </c>
      <c r="AG170" s="113">
        <f t="shared" si="20"/>
        <v>210.21447319475655</v>
      </c>
      <c r="AH170" s="123">
        <f t="shared" si="21"/>
        <v>41.167771477364866</v>
      </c>
      <c r="AI170" s="123">
        <f t="shared" si="22"/>
        <v>18.447839359936097</v>
      </c>
      <c r="AJ170" s="123">
        <f t="shared" si="23"/>
        <v>19.744174307641153</v>
      </c>
      <c r="AK170" s="123">
        <f t="shared" si="24"/>
        <v>30.03515279115253</v>
      </c>
      <c r="AL170" s="123">
        <f t="shared" si="25"/>
        <v>75.216671138791142</v>
      </c>
      <c r="AM170" s="123">
        <f t="shared" si="26"/>
        <v>11.767127880698027</v>
      </c>
      <c r="AN170" s="123">
        <f t="shared" si="27"/>
        <v>5.8776862540949182</v>
      </c>
      <c r="AO170" s="123">
        <f t="shared" si="28"/>
        <v>53.500115909240442</v>
      </c>
      <c r="AP170" s="3">
        <f t="shared" si="32"/>
        <v>161.08865173231388</v>
      </c>
    </row>
    <row r="171" spans="1:42" ht="14">
      <c r="A171">
        <f t="shared" si="34"/>
        <v>13</v>
      </c>
      <c r="B171" s="22">
        <v>93</v>
      </c>
      <c r="C171" s="27">
        <f t="shared" si="30"/>
        <v>211.47634971192613</v>
      </c>
      <c r="D171" s="124">
        <f>(($C$39*$C$118*0.72)*D$40)*('Product half-life and C flows'!B72/100)</f>
        <v>3.0036086519903047</v>
      </c>
      <c r="E171" s="27"/>
      <c r="F171" s="55">
        <f t="shared" si="37"/>
        <v>6.2842228924178354</v>
      </c>
      <c r="G171" s="55">
        <f t="shared" si="37"/>
        <v>2.3461098798359923</v>
      </c>
      <c r="H171" s="124">
        <f>(H$118)*('Product half-life and C flows'!L72/100)</f>
        <v>3.240797765545</v>
      </c>
      <c r="I171" s="124">
        <f>(($C$39*$C$118*0.28)*H$41)*('Product half-life and C flows'!N72/100)</f>
        <v>2.0474432022757099</v>
      </c>
      <c r="J171" s="124">
        <f>(($C$39*$C$118*0.28)*H$41)*(+'Product half-life and C flows'!P72/100)</f>
        <v>1.022698902235619</v>
      </c>
      <c r="K171" s="55">
        <f t="shared" si="15"/>
        <v>4.1790082234578607</v>
      </c>
      <c r="L171" s="27"/>
      <c r="M171" s="83">
        <f>C$158*(0.4*D$14)*('Product half-life and C flows'!B32/100)</f>
        <v>36.761837398872487</v>
      </c>
      <c r="N171" s="83">
        <f t="shared" si="31"/>
        <v>21.929601827142822</v>
      </c>
      <c r="O171" s="83">
        <f t="shared" si="35"/>
        <v>13.459951415223319</v>
      </c>
      <c r="P171" s="83">
        <f t="shared" si="35"/>
        <v>27.689042911316537</v>
      </c>
      <c r="Q171" s="83">
        <f>C$158*(0.6*C$15)*('Product half-life and C flows'!L32/100)</f>
        <v>70.8261679714401</v>
      </c>
      <c r="R171" s="83">
        <f>C$158*0.6*('Product half-life and C flows'!N32/100)</f>
        <v>10.478528811700336</v>
      </c>
      <c r="S171" s="83">
        <f>C$158*0.6*('Product half-life and C flows'!P32/100)</f>
        <v>5.2340303754746937</v>
      </c>
      <c r="T171" s="83">
        <f t="shared" si="36"/>
        <v>49.321107685782579</v>
      </c>
      <c r="U171" s="3"/>
      <c r="V171" s="88"/>
      <c r="W171" s="88"/>
      <c r="X171" s="88"/>
      <c r="Y171" s="88"/>
      <c r="Z171" s="88"/>
      <c r="AA171" s="88"/>
      <c r="AB171" s="88"/>
      <c r="AC171" s="88"/>
      <c r="AE171">
        <f t="shared" si="19"/>
        <v>13</v>
      </c>
      <c r="AF171" s="3">
        <f t="shared" si="33"/>
        <v>17.68621497668914</v>
      </c>
      <c r="AG171" s="113">
        <f t="shared" si="20"/>
        <v>211.47634971192613</v>
      </c>
      <c r="AH171" s="123">
        <f t="shared" si="21"/>
        <v>39.765446050862792</v>
      </c>
      <c r="AI171" s="123">
        <f t="shared" si="22"/>
        <v>21.929601827142822</v>
      </c>
      <c r="AJ171" s="123">
        <f t="shared" si="23"/>
        <v>19.744174307641153</v>
      </c>
      <c r="AK171" s="123">
        <f t="shared" si="24"/>
        <v>30.03515279115253</v>
      </c>
      <c r="AL171" s="123">
        <f t="shared" si="25"/>
        <v>74.066965736985097</v>
      </c>
      <c r="AM171" s="123">
        <f t="shared" si="26"/>
        <v>12.525972013976046</v>
      </c>
      <c r="AN171" s="123">
        <f t="shared" si="27"/>
        <v>6.2567292777103125</v>
      </c>
      <c r="AO171" s="123">
        <f t="shared" si="28"/>
        <v>53.500115909240442</v>
      </c>
      <c r="AP171" s="3">
        <f t="shared" si="32"/>
        <v>164.55859595460797</v>
      </c>
    </row>
    <row r="172" spans="1:42" ht="14">
      <c r="A172">
        <f t="shared" si="34"/>
        <v>14</v>
      </c>
      <c r="B172" s="22">
        <v>94</v>
      </c>
      <c r="C172" s="27">
        <f t="shared" si="30"/>
        <v>212.70575061426524</v>
      </c>
      <c r="D172" s="124">
        <f>(($C$39*$C$118*0.72)*D$40)*('Product half-life and C flows'!B73/100)</f>
        <v>2.901294714830418</v>
      </c>
      <c r="E172" s="27"/>
      <c r="F172" s="55">
        <f t="shared" si="37"/>
        <v>6.2842228924178354</v>
      </c>
      <c r="G172" s="55">
        <f t="shared" si="37"/>
        <v>2.3461098798359923</v>
      </c>
      <c r="H172" s="124">
        <f>(H$118)*('Product half-life and C flows'!L73/100)</f>
        <v>3.1912613710091016</v>
      </c>
      <c r="I172" s="124">
        <f>(($C$39*$C$118*0.28)*H$41)*('Product half-life and C flows'!N73/100)</f>
        <v>2.0722361677409267</v>
      </c>
      <c r="J172" s="124">
        <f>(($C$39*$C$118*0.28)*H$41)*(+'Product half-life and C flows'!P73/100)</f>
        <v>1.0350830008695935</v>
      </c>
      <c r="K172" s="55">
        <f t="shared" si="15"/>
        <v>4.1790082234578607</v>
      </c>
      <c r="L172" s="27"/>
      <c r="M172" s="83">
        <f>C$158*(0.4*D$14)*('Product half-life and C flows'!B33/100)</f>
        <v>35.509594261598977</v>
      </c>
      <c r="N172" s="83">
        <f t="shared" si="31"/>
        <v>25.624152208889779</v>
      </c>
      <c r="O172" s="83">
        <f t="shared" si="35"/>
        <v>13.459951415223319</v>
      </c>
      <c r="P172" s="83">
        <f t="shared" si="35"/>
        <v>27.689042911316537</v>
      </c>
      <c r="Q172" s="83">
        <f>C$158*(0.6*C$15)*('Product half-life and C flows'!L33/100)</f>
        <v>69.743572495289172</v>
      </c>
      <c r="R172" s="83">
        <f>C$158*0.6*('Product half-life and C flows'!N33/100)</f>
        <v>11.200980859451724</v>
      </c>
      <c r="S172" s="83">
        <f>C$158*0.6*('Product half-life and C flows'!P33/100)</f>
        <v>5.5948955341916697</v>
      </c>
      <c r="T172" s="83">
        <f t="shared" si="36"/>
        <v>49.321107685782579</v>
      </c>
      <c r="U172" s="3"/>
      <c r="V172" s="88"/>
      <c r="W172" s="88"/>
      <c r="X172" s="88"/>
      <c r="Y172" s="88"/>
      <c r="Z172" s="88"/>
      <c r="AA172" s="88"/>
      <c r="AB172" s="88"/>
      <c r="AC172" s="88"/>
      <c r="AE172">
        <f t="shared" si="19"/>
        <v>14</v>
      </c>
      <c r="AF172" s="3">
        <f t="shared" si="33"/>
        <v>19.482545484729361</v>
      </c>
      <c r="AG172" s="113">
        <f t="shared" si="20"/>
        <v>212.70575061426524</v>
      </c>
      <c r="AH172" s="123">
        <f t="shared" si="21"/>
        <v>38.410888976429398</v>
      </c>
      <c r="AI172" s="123">
        <f t="shared" si="22"/>
        <v>25.624152208889779</v>
      </c>
      <c r="AJ172" s="123">
        <f t="shared" si="23"/>
        <v>19.744174307641153</v>
      </c>
      <c r="AK172" s="123">
        <f t="shared" si="24"/>
        <v>30.03515279115253</v>
      </c>
      <c r="AL172" s="123">
        <f t="shared" si="25"/>
        <v>72.934833866298277</v>
      </c>
      <c r="AM172" s="123">
        <f t="shared" si="26"/>
        <v>13.273217027192651</v>
      </c>
      <c r="AN172" s="123">
        <f t="shared" si="27"/>
        <v>6.6299785350612632</v>
      </c>
      <c r="AO172" s="123">
        <f t="shared" si="28"/>
        <v>53.500115909240442</v>
      </c>
      <c r="AP172" s="3">
        <f t="shared" si="32"/>
        <v>168.24150873623566</v>
      </c>
    </row>
    <row r="173" spans="1:42" ht="14">
      <c r="A173">
        <f t="shared" si="34"/>
        <v>15</v>
      </c>
      <c r="B173" s="22">
        <v>95</v>
      </c>
      <c r="C173" s="27">
        <f t="shared" si="30"/>
        <v>213.90336387458598</v>
      </c>
      <c r="D173" s="124">
        <f>(($C$39*$C$118*0.72)*D$40)*('Product half-life and C flows'!B74/100)</f>
        <v>2.8024659659723508</v>
      </c>
      <c r="E173" s="27"/>
      <c r="F173" s="55">
        <f t="shared" si="37"/>
        <v>6.2842228924178354</v>
      </c>
      <c r="G173" s="55">
        <f t="shared" si="37"/>
        <v>2.3461098798359923</v>
      </c>
      <c r="H173" s="124">
        <f>(H$118)*('Product half-life and C flows'!L74/100)</f>
        <v>3.1424821525024216</v>
      </c>
      <c r="I173" s="124">
        <f>(($C$39*$C$118*0.28)*H$41)*('Product half-life and C flows'!N74/100)</f>
        <v>2.0966501666035202</v>
      </c>
      <c r="J173" s="124">
        <f>(($C$39*$C$118*0.28)*H$41)*(+'Product half-life and C flows'!P74/100)</f>
        <v>1.0472778054962635</v>
      </c>
      <c r="K173" s="55">
        <f t="shared" si="15"/>
        <v>4.1790082234578607</v>
      </c>
      <c r="L173" s="27"/>
      <c r="M173" s="83">
        <f>C$158*(0.4*D$14)*('Product half-life and C flows'!B34/100)</f>
        <v>34.300007122659679</v>
      </c>
      <c r="N173" s="83">
        <f t="shared" si="31"/>
        <v>29.503177390087529</v>
      </c>
      <c r="O173" s="83">
        <f t="shared" si="35"/>
        <v>13.459951415223319</v>
      </c>
      <c r="P173" s="83">
        <f t="shared" si="35"/>
        <v>27.689042911316537</v>
      </c>
      <c r="Q173" s="83">
        <f>C$158*(0.6*C$15)*('Product half-life and C flows'!L34/100)</f>
        <v>68.677524758463264</v>
      </c>
      <c r="R173" s="83">
        <f>C$158*0.6*('Product half-life and C flows'!N34/100)</f>
        <v>11.912390049160207</v>
      </c>
      <c r="S173" s="83">
        <f>C$158*0.6*('Product half-life and C flows'!P34/100)</f>
        <v>5.9502447798003022</v>
      </c>
      <c r="T173" s="83">
        <f t="shared" si="36"/>
        <v>49.321107685782579</v>
      </c>
      <c r="U173" s="3"/>
      <c r="V173" s="88"/>
      <c r="W173" s="88"/>
      <c r="X173" s="88"/>
      <c r="Y173" s="88"/>
      <c r="Z173" s="88"/>
      <c r="AA173" s="88"/>
      <c r="AB173" s="88"/>
      <c r="AC173" s="88"/>
      <c r="AE173">
        <f t="shared" si="19"/>
        <v>15</v>
      </c>
      <c r="AF173" s="3">
        <f t="shared" si="33"/>
        <v>21.191589642630458</v>
      </c>
      <c r="AG173" s="113">
        <f t="shared" si="20"/>
        <v>213.90336387458598</v>
      </c>
      <c r="AH173" s="123">
        <f t="shared" si="21"/>
        <v>37.102473088632031</v>
      </c>
      <c r="AI173" s="123">
        <f t="shared" si="22"/>
        <v>29.503177390087529</v>
      </c>
      <c r="AJ173" s="123">
        <f t="shared" si="23"/>
        <v>19.744174307641153</v>
      </c>
      <c r="AK173" s="123">
        <f t="shared" si="24"/>
        <v>30.03515279115253</v>
      </c>
      <c r="AL173" s="123">
        <f t="shared" si="25"/>
        <v>71.820006910965688</v>
      </c>
      <c r="AM173" s="123">
        <f t="shared" si="26"/>
        <v>14.009040215763727</v>
      </c>
      <c r="AN173" s="123">
        <f t="shared" si="27"/>
        <v>6.9975225852965659</v>
      </c>
      <c r="AO173" s="123">
        <f t="shared" si="28"/>
        <v>53.500115909240442</v>
      </c>
      <c r="AP173" s="3">
        <f t="shared" si="32"/>
        <v>172.10907420090717</v>
      </c>
    </row>
    <row r="174" spans="1:42" ht="14">
      <c r="A174">
        <f t="shared" si="34"/>
        <v>16</v>
      </c>
      <c r="B174" s="22">
        <v>96</v>
      </c>
      <c r="C174" s="27">
        <f t="shared" si="30"/>
        <v>215.06987220735667</v>
      </c>
      <c r="D174" s="124">
        <f>(($C$39*$C$118*0.72)*D$40)*('Product half-life and C flows'!B75/100)</f>
        <v>2.7070036871081542</v>
      </c>
      <c r="E174" s="27"/>
      <c r="F174" s="55">
        <f t="shared" si="37"/>
        <v>6.2842228924178354</v>
      </c>
      <c r="G174" s="55">
        <f t="shared" si="37"/>
        <v>2.3461098798359923</v>
      </c>
      <c r="H174" s="124">
        <f>(H$118)*('Product half-life and C flows'!L75/100)</f>
        <v>3.094448536402282</v>
      </c>
      <c r="I174" s="124">
        <f>(($C$39*$C$118*0.28)*H$41)*('Product half-life and C flows'!N75/100)</f>
        <v>2.1206909914616401</v>
      </c>
      <c r="J174" s="124">
        <f>(($C$39*$C$118*0.28)*H$41)*(+'Product half-life and C flows'!P75/100)</f>
        <v>1.0592862095212983</v>
      </c>
      <c r="K174" s="55">
        <f t="shared" si="15"/>
        <v>4.1790082234578607</v>
      </c>
      <c r="L174" s="27"/>
      <c r="M174" s="83">
        <f>C$158*(0.4*D$14)*('Product half-life and C flows'!B35/100)</f>
        <v>33.131622962157948</v>
      </c>
      <c r="N174" s="83">
        <f t="shared" si="31"/>
        <v>33.538878670669241</v>
      </c>
      <c r="O174" s="83">
        <f t="shared" si="35"/>
        <v>13.459951415223319</v>
      </c>
      <c r="P174" s="83">
        <f t="shared" si="35"/>
        <v>27.689042911316537</v>
      </c>
      <c r="Q174" s="83">
        <f>C$158*(0.6*C$15)*('Product half-life and C flows'!L35/100)</f>
        <v>67.627771824678447</v>
      </c>
      <c r="R174" s="83">
        <f>C$158*0.6*('Product half-life and C flows'!N35/100)</f>
        <v>12.61292517363928</v>
      </c>
      <c r="S174" s="83">
        <f>C$158*0.6*('Product half-life and C flows'!P35/100)</f>
        <v>6.3001624243952445</v>
      </c>
      <c r="T174" s="83">
        <f t="shared" si="36"/>
        <v>49.321107685782579</v>
      </c>
      <c r="U174" s="3"/>
      <c r="V174" s="88"/>
      <c r="W174" s="88"/>
      <c r="X174" s="88"/>
      <c r="Y174" s="88"/>
      <c r="Z174" s="88"/>
      <c r="AA174" s="88"/>
      <c r="AB174" s="88"/>
      <c r="AC174" s="88"/>
      <c r="AE174">
        <f t="shared" si="19"/>
        <v>16</v>
      </c>
      <c r="AF174" s="3">
        <f t="shared" si="33"/>
        <v>22.80501416065654</v>
      </c>
      <c r="AG174" s="113">
        <f t="shared" si="20"/>
        <v>215.06987220735667</v>
      </c>
      <c r="AH174" s="123">
        <f t="shared" si="21"/>
        <v>35.838626649266104</v>
      </c>
      <c r="AI174" s="123">
        <f t="shared" si="22"/>
        <v>33.538878670669241</v>
      </c>
      <c r="AJ174" s="123">
        <f t="shared" si="23"/>
        <v>19.744174307641153</v>
      </c>
      <c r="AK174" s="123">
        <f t="shared" si="24"/>
        <v>30.03515279115253</v>
      </c>
      <c r="AL174" s="123">
        <f t="shared" si="25"/>
        <v>70.72222036108073</v>
      </c>
      <c r="AM174" s="123">
        <f t="shared" si="26"/>
        <v>14.733616165100919</v>
      </c>
      <c r="AN174" s="123">
        <f t="shared" si="27"/>
        <v>7.3594486339165428</v>
      </c>
      <c r="AO174" s="123">
        <f t="shared" si="28"/>
        <v>53.500115909240442</v>
      </c>
      <c r="AP174" s="3">
        <f t="shared" si="32"/>
        <v>176.13349092956113</v>
      </c>
    </row>
    <row r="175" spans="1:42" ht="14">
      <c r="A175">
        <f t="shared" si="34"/>
        <v>17</v>
      </c>
      <c r="B175" s="22">
        <v>97</v>
      </c>
      <c r="C175" s="27">
        <f t="shared" si="30"/>
        <v>216.20595241128498</v>
      </c>
      <c r="D175" s="124">
        <f>(($C$39*$C$118*0.72)*D$40)*('Product half-life and C flows'!B76/100)</f>
        <v>2.6147932039112711</v>
      </c>
      <c r="E175" s="27"/>
      <c r="F175" s="55">
        <f t="shared" si="37"/>
        <v>6.2842228924178354</v>
      </c>
      <c r="G175" s="55">
        <f t="shared" si="37"/>
        <v>2.3461098798359923</v>
      </c>
      <c r="H175" s="124">
        <f>(H$118)*('Product half-life and C flows'!L76/100)</f>
        <v>3.0471491259916856</v>
      </c>
      <c r="I175" s="124">
        <f>(($C$39*$C$118*0.28)*H$41)*('Product half-life and C flows'!N76/100)</f>
        <v>2.1443643463721438</v>
      </c>
      <c r="J175" s="124">
        <f>(($C$39*$C$118*0.28)*H$41)*(+'Product half-life and C flows'!P76/100)</f>
        <v>1.0711110621239475</v>
      </c>
      <c r="K175" s="55">
        <f t="shared" si="15"/>
        <v>4.1790082234578607</v>
      </c>
      <c r="L175" s="27"/>
      <c r="M175" s="83">
        <f>C$158*(0.4*D$14)*('Product half-life and C flows'!B36/100)</f>
        <v>32.003038255388965</v>
      </c>
      <c r="N175" s="83">
        <f t="shared" si="31"/>
        <v>37.704387555938411</v>
      </c>
      <c r="O175" s="83">
        <f t="shared" si="35"/>
        <v>13.459951415223319</v>
      </c>
      <c r="P175" s="83">
        <f t="shared" si="35"/>
        <v>27.689042911316537</v>
      </c>
      <c r="Q175" s="83">
        <f>C$158*(0.6*C$15)*('Product half-life and C flows'!L36/100)</f>
        <v>66.594064623844318</v>
      </c>
      <c r="R175" s="83">
        <f>C$158*0.6*('Product half-life and C flows'!N36/100)</f>
        <v>13.302752445662582</v>
      </c>
      <c r="S175" s="83">
        <f>C$158*0.6*('Product half-life and C flows'!P36/100)</f>
        <v>6.644731491339952</v>
      </c>
      <c r="T175" s="83">
        <f t="shared" si="36"/>
        <v>49.321107685782579</v>
      </c>
      <c r="U175" s="3"/>
      <c r="V175" s="88"/>
      <c r="W175" s="88"/>
      <c r="X175" s="88"/>
      <c r="Y175" s="88"/>
      <c r="Z175" s="88"/>
      <c r="AA175" s="88"/>
      <c r="AB175" s="88"/>
      <c r="AC175" s="88"/>
      <c r="AE175">
        <f t="shared" si="19"/>
        <v>17</v>
      </c>
      <c r="AF175" s="3">
        <f t="shared" si="33"/>
        <v>24.318151629457937</v>
      </c>
      <c r="AG175" s="113">
        <f t="shared" si="20"/>
        <v>216.20595241128498</v>
      </c>
      <c r="AH175" s="123">
        <f t="shared" si="21"/>
        <v>34.617831459300234</v>
      </c>
      <c r="AI175" s="123">
        <f t="shared" si="22"/>
        <v>37.704387555938411</v>
      </c>
      <c r="AJ175" s="123">
        <f t="shared" si="23"/>
        <v>19.744174307641153</v>
      </c>
      <c r="AK175" s="123">
        <f t="shared" si="24"/>
        <v>30.03515279115253</v>
      </c>
      <c r="AL175" s="123">
        <f t="shared" si="25"/>
        <v>69.641213749835998</v>
      </c>
      <c r="AM175" s="123">
        <f t="shared" si="26"/>
        <v>15.447116792034727</v>
      </c>
      <c r="AN175" s="123">
        <f t="shared" si="27"/>
        <v>7.715842553463899</v>
      </c>
      <c r="AO175" s="123">
        <f t="shared" si="28"/>
        <v>53.500115909240442</v>
      </c>
      <c r="AP175" s="3">
        <f t="shared" si="32"/>
        <v>180.28788775006672</v>
      </c>
    </row>
    <row r="176" spans="1:42" ht="14">
      <c r="A176">
        <f t="shared" ref="A176:B191" si="38">A175+1</f>
        <v>18</v>
      </c>
      <c r="B176" s="22">
        <v>98</v>
      </c>
      <c r="C176" s="27">
        <f t="shared" si="30"/>
        <v>217.31227477306837</v>
      </c>
      <c r="D176" s="124">
        <f>(($C$39*$C$118*0.72)*D$40)*('Product half-life and C flows'!B77/100)</f>
        <v>2.525723748283689</v>
      </c>
      <c r="E176" s="27"/>
      <c r="F176" s="55">
        <f t="shared" si="37"/>
        <v>6.2842228924178354</v>
      </c>
      <c r="G176" s="55">
        <f t="shared" si="37"/>
        <v>2.3461098798359923</v>
      </c>
      <c r="H176" s="124">
        <f>(H$118)*('Product half-life and C flows'!L77/100)</f>
        <v>3.0005726987552706</v>
      </c>
      <c r="I176" s="124">
        <f>(($C$39*$C$118*0.28)*H$41)*('Product half-life and C flows'!N77/100)</f>
        <v>2.1676758482039693</v>
      </c>
      <c r="J176" s="124">
        <f>(($C$39*$C$118*0.28)*H$41)*(+'Product half-life and C flows'!P77/100)</f>
        <v>1.082755168933051</v>
      </c>
      <c r="K176" s="55">
        <f t="shared" si="15"/>
        <v>4.1790082234578607</v>
      </c>
      <c r="L176" s="27"/>
      <c r="M176" s="83">
        <f>C$158*(0.4*D$14)*('Product half-life and C flows'!B37/100)</f>
        <v>30.912897286851805</v>
      </c>
      <c r="N176" s="83">
        <f t="shared" si="31"/>
        <v>41.974069387440238</v>
      </c>
      <c r="O176" s="83">
        <f t="shared" ref="O176:P191" si="39">O175</f>
        <v>13.459951415223319</v>
      </c>
      <c r="P176" s="83">
        <f t="shared" si="39"/>
        <v>27.689042911316537</v>
      </c>
      <c r="Q176" s="83">
        <f>C$158*(0.6*C$15)*('Product half-life and C flows'!L37/100)</f>
        <v>65.576157892968411</v>
      </c>
      <c r="R176" s="83">
        <f>C$158*0.6*('Product half-life and C flows'!N37/100)</f>
        <v>13.98203553740044</v>
      </c>
      <c r="S176" s="83">
        <f>C$158*0.6*('Product half-life and C flows'!P37/100)</f>
        <v>6.9840337349652541</v>
      </c>
      <c r="T176" s="83">
        <f t="shared" si="36"/>
        <v>49.321107685782579</v>
      </c>
      <c r="U176" s="3"/>
      <c r="V176" s="88"/>
      <c r="W176" s="88"/>
      <c r="X176" s="88"/>
      <c r="Y176" s="88"/>
      <c r="Z176" s="88"/>
      <c r="AA176" s="88"/>
      <c r="AB176" s="88"/>
      <c r="AC176" s="88"/>
      <c r="AE176">
        <f t="shared" si="19"/>
        <v>18</v>
      </c>
      <c r="AF176" s="3">
        <f t="shared" si="33"/>
        <v>25.729246979878138</v>
      </c>
      <c r="AG176" s="113">
        <f t="shared" si="20"/>
        <v>217.31227477306837</v>
      </c>
      <c r="AH176" s="123">
        <f t="shared" si="21"/>
        <v>33.438621035135498</v>
      </c>
      <c r="AI176" s="123">
        <f t="shared" si="22"/>
        <v>41.974069387440238</v>
      </c>
      <c r="AJ176" s="123">
        <f t="shared" si="23"/>
        <v>19.744174307641153</v>
      </c>
      <c r="AK176" s="123">
        <f t="shared" si="24"/>
        <v>30.03515279115253</v>
      </c>
      <c r="AL176" s="123">
        <f t="shared" si="25"/>
        <v>68.576730591723674</v>
      </c>
      <c r="AM176" s="123">
        <f t="shared" si="26"/>
        <v>16.149711385604409</v>
      </c>
      <c r="AN176" s="123">
        <f t="shared" si="27"/>
        <v>8.0667889038983045</v>
      </c>
      <c r="AO176" s="123">
        <f t="shared" si="28"/>
        <v>53.500115909240442</v>
      </c>
      <c r="AP176" s="3">
        <f t="shared" si="32"/>
        <v>184.5466273674603</v>
      </c>
    </row>
    <row r="177" spans="1:42" ht="14">
      <c r="A177">
        <f t="shared" si="38"/>
        <v>19</v>
      </c>
      <c r="B177" s="22">
        <v>99</v>
      </c>
      <c r="C177" s="27">
        <f t="shared" si="30"/>
        <v>218.38950252855477</v>
      </c>
      <c r="D177" s="124">
        <f>(($C$39*$C$118*0.72)*D$40)*('Product half-life and C flows'!B78/100)</f>
        <v>2.4396883252954455</v>
      </c>
      <c r="E177" s="27"/>
      <c r="F177" s="55">
        <f t="shared" si="37"/>
        <v>6.2842228924178354</v>
      </c>
      <c r="G177" s="55">
        <f t="shared" si="37"/>
        <v>2.3461098798359923</v>
      </c>
      <c r="H177" s="124">
        <f>(H$118)*('Product half-life and C flows'!L78/100)</f>
        <v>2.9547082037165961</v>
      </c>
      <c r="I177" s="124">
        <f>(($C$39*$C$118*0.28)*H$41)*('Product half-life and C flows'!N78/100)</f>
        <v>2.1906310279708259</v>
      </c>
      <c r="J177" s="124">
        <f>(($C$39*$C$118*0.28)*H$41)*(+'Product half-life and C flows'!P78/100)</f>
        <v>1.0942212926927197</v>
      </c>
      <c r="K177" s="55">
        <f t="shared" si="15"/>
        <v>4.1790082234578607</v>
      </c>
      <c r="L177" s="27"/>
      <c r="M177" s="83">
        <f>C$158*(0.4*D$14)*('Product half-life and C flows'!B38/100)</f>
        <v>29.859890521692456</v>
      </c>
      <c r="N177" s="83">
        <f t="shared" si="31"/>
        <v>46.323735982377741</v>
      </c>
      <c r="O177" s="83">
        <f t="shared" si="39"/>
        <v>13.459951415223319</v>
      </c>
      <c r="P177" s="83">
        <f t="shared" si="39"/>
        <v>27.689042911316537</v>
      </c>
      <c r="Q177" s="83">
        <f>C$158*(0.6*C$15)*('Product half-life and C flows'!L38/100)</f>
        <v>64.573810117963646</v>
      </c>
      <c r="R177" s="83">
        <f>C$158*0.6*('Product half-life and C flows'!N38/100)</f>
        <v>14.650935619253628</v>
      </c>
      <c r="S177" s="83">
        <f>C$158*0.6*('Product half-life and C flows'!P38/100)</f>
        <v>7.3181496599668474</v>
      </c>
      <c r="T177" s="83">
        <f t="shared" si="36"/>
        <v>49.321107685782579</v>
      </c>
      <c r="U177" s="3"/>
      <c r="V177" s="88"/>
      <c r="W177" s="88"/>
      <c r="X177" s="88"/>
      <c r="Y177" s="88"/>
      <c r="Z177" s="88"/>
      <c r="AA177" s="88"/>
      <c r="AB177" s="88"/>
      <c r="AC177" s="88"/>
      <c r="AE177">
        <f t="shared" si="19"/>
        <v>19</v>
      </c>
      <c r="AF177" s="3">
        <f t="shared" si="33"/>
        <v>27.038805006183715</v>
      </c>
      <c r="AG177" s="113">
        <f t="shared" si="20"/>
        <v>218.38950252855477</v>
      </c>
      <c r="AH177" s="123">
        <f t="shared" si="21"/>
        <v>32.299578846987899</v>
      </c>
      <c r="AI177" s="123">
        <f t="shared" si="22"/>
        <v>46.323735982377741</v>
      </c>
      <c r="AJ177" s="123">
        <f t="shared" si="23"/>
        <v>19.744174307641153</v>
      </c>
      <c r="AK177" s="123">
        <f t="shared" si="24"/>
        <v>30.03515279115253</v>
      </c>
      <c r="AL177" s="123">
        <f t="shared" si="25"/>
        <v>67.528518321680238</v>
      </c>
      <c r="AM177" s="123">
        <f t="shared" si="26"/>
        <v>16.841566647224454</v>
      </c>
      <c r="AN177" s="123">
        <f t="shared" si="27"/>
        <v>8.4123709526595665</v>
      </c>
      <c r="AO177" s="123">
        <f t="shared" si="28"/>
        <v>53.500115909240442</v>
      </c>
      <c r="AP177" s="3">
        <f t="shared" si="32"/>
        <v>188.88551900273566</v>
      </c>
    </row>
    <row r="178" spans="1:42" ht="14">
      <c r="A178">
        <f t="shared" si="38"/>
        <v>20</v>
      </c>
      <c r="B178" s="22">
        <v>100</v>
      </c>
      <c r="C178" s="27">
        <f t="shared" si="30"/>
        <v>219.43829137774094</v>
      </c>
      <c r="D178" s="124">
        <f>(($C$39*$C$118*0.72)*D$40)*('Product half-life and C flows'!B79/100)</f>
        <v>2.356583584656688</v>
      </c>
      <c r="E178" s="27"/>
      <c r="F178" s="55">
        <f t="shared" si="37"/>
        <v>6.2842228924178354</v>
      </c>
      <c r="G178" s="55">
        <f t="shared" si="37"/>
        <v>2.3461098798359923</v>
      </c>
      <c r="H178" s="124">
        <f>(H$118)*('Product half-life and C flows'!L79/100)</f>
        <v>2.9095447588161254</v>
      </c>
      <c r="I178" s="124">
        <f>(($C$39*$C$118*0.28)*H$41)*('Product half-life and C flows'!N79/100)</f>
        <v>2.2132353321435119</v>
      </c>
      <c r="J178" s="124">
        <f>(($C$39*$C$118*0.28)*H$41)*(+'Product half-life and C flows'!P79/100)</f>
        <v>1.1055121539178374</v>
      </c>
      <c r="K178" s="55">
        <f t="shared" si="15"/>
        <v>4.1790082234578607</v>
      </c>
      <c r="L178" s="27"/>
      <c r="M178" s="83">
        <f>C$158*(0.4*D$14)*('Product half-life and C flows'!B39/100)</f>
        <v>28.842753032621399</v>
      </c>
      <c r="N178" s="83">
        <f t="shared" si="31"/>
        <v>50.730784954682932</v>
      </c>
      <c r="O178" s="83">
        <f t="shared" si="39"/>
        <v>13.459951415223319</v>
      </c>
      <c r="P178" s="83">
        <f t="shared" si="39"/>
        <v>27.689042911316537</v>
      </c>
      <c r="Q178" s="83">
        <f>C$158*(0.6*C$15)*('Product half-life and C flows'!L39/100)</f>
        <v>63.586783476345438</v>
      </c>
      <c r="R178" s="83">
        <f>C$158*0.6*('Product half-life and C flows'!N39/100)</f>
        <v>15.309611398093507</v>
      </c>
      <c r="S178" s="83">
        <f>C$158*0.6*('Product half-life and C flows'!P39/100)</f>
        <v>7.647158540506247</v>
      </c>
      <c r="T178" s="83">
        <f t="shared" si="36"/>
        <v>49.321107685782579</v>
      </c>
      <c r="U178" s="3"/>
      <c r="V178" s="88"/>
      <c r="W178" s="88"/>
      <c r="X178" s="88"/>
      <c r="Y178" s="88"/>
      <c r="Z178" s="88"/>
      <c r="AA178" s="88"/>
      <c r="AB178" s="88"/>
      <c r="AC178" s="88"/>
      <c r="AE178">
        <f t="shared" si="19"/>
        <v>20</v>
      </c>
      <c r="AF178" s="3">
        <f t="shared" si="33"/>
        <v>28.249038255171467</v>
      </c>
      <c r="AG178" s="113">
        <f t="shared" si="20"/>
        <v>219.43829137774094</v>
      </c>
      <c r="AH178" s="123">
        <f t="shared" si="21"/>
        <v>31.199336617278085</v>
      </c>
      <c r="AI178" s="123">
        <f t="shared" si="22"/>
        <v>50.730784954682932</v>
      </c>
      <c r="AJ178" s="123">
        <f t="shared" si="23"/>
        <v>19.744174307641153</v>
      </c>
      <c r="AK178" s="123">
        <f t="shared" si="24"/>
        <v>30.03515279115253</v>
      </c>
      <c r="AL178" s="123">
        <f t="shared" si="25"/>
        <v>66.49632823516157</v>
      </c>
      <c r="AM178" s="123">
        <f t="shared" si="26"/>
        <v>17.522846730237021</v>
      </c>
      <c r="AN178" s="123">
        <f t="shared" si="27"/>
        <v>8.7526706944240846</v>
      </c>
      <c r="AO178" s="123">
        <f t="shared" si="28"/>
        <v>53.500115909240442</v>
      </c>
      <c r="AP178" s="3">
        <f t="shared" si="32"/>
        <v>193.28195771329931</v>
      </c>
    </row>
    <row r="179" spans="1:42" ht="14">
      <c r="A179">
        <f t="shared" si="38"/>
        <v>21</v>
      </c>
      <c r="B179" s="20">
        <f>B178+1</f>
        <v>101</v>
      </c>
      <c r="C179" s="27">
        <f t="shared" si="30"/>
        <v>220.4592890502108</v>
      </c>
      <c r="D179" s="124">
        <f>(($C$39*$C$118*0.72)*D$40)*('Product half-life and C flows'!B80/100)</f>
        <v>2.2763096965678349</v>
      </c>
      <c r="E179" s="27"/>
      <c r="F179" s="55">
        <f t="shared" si="37"/>
        <v>6.2842228924178354</v>
      </c>
      <c r="G179" s="55">
        <f t="shared" si="37"/>
        <v>2.3461098798359923</v>
      </c>
      <c r="H179" s="124">
        <f>(H$118)*('Product half-life and C flows'!L80/100)</f>
        <v>2.8650716483292902</v>
      </c>
      <c r="I179" s="124">
        <f>(($C$39*$C$118*0.28)*H$41)*('Product half-life and C flows'!N80/100)</f>
        <v>2.2354941239421731</v>
      </c>
      <c r="J179" s="124">
        <f>(($C$39*$C$118*0.28)*H$41)*(+'Product half-life and C flows'!P80/100)</f>
        <v>1.1166304315395463</v>
      </c>
      <c r="K179" s="55">
        <f t="shared" si="15"/>
        <v>4.1790082234578607</v>
      </c>
      <c r="L179" s="27"/>
      <c r="M179" s="83">
        <f>C$158*(0.4*D$14)*('Product half-life and C flows'!B40/100)</f>
        <v>27.860262980416273</v>
      </c>
      <c r="N179" s="83">
        <f t="shared" si="31"/>
        <v>55.174280435662595</v>
      </c>
      <c r="O179" s="83">
        <f t="shared" si="39"/>
        <v>13.459951415223319</v>
      </c>
      <c r="P179" s="83">
        <f t="shared" si="39"/>
        <v>27.689042911316537</v>
      </c>
      <c r="Q179" s="83">
        <f>C$158*(0.6*C$15)*('Product half-life and C flows'!L40/100)</f>
        <v>62.614843780804669</v>
      </c>
      <c r="R179" s="83">
        <f>C$158*0.6*('Product half-life and C flows'!N40/100)</f>
        <v>15.958219154917712</v>
      </c>
      <c r="S179" s="83">
        <f>C$158*0.6*('Product half-life and C flows'!P40/100)</f>
        <v>7.9711384390198354</v>
      </c>
      <c r="T179" s="83">
        <f t="shared" si="36"/>
        <v>49.321107685782579</v>
      </c>
      <c r="U179" s="3"/>
      <c r="V179" s="88"/>
      <c r="W179" s="88"/>
      <c r="X179" s="88"/>
      <c r="Y179" s="88"/>
      <c r="Z179" s="88"/>
      <c r="AA179" s="88"/>
      <c r="AB179" s="88"/>
      <c r="AC179" s="88"/>
      <c r="AE179">
        <f t="shared" si="19"/>
        <v>21</v>
      </c>
      <c r="AF179" s="3">
        <f t="shared" si="33"/>
        <v>29.363408699323703</v>
      </c>
      <c r="AG179" s="113">
        <f t="shared" si="20"/>
        <v>220.4592890502108</v>
      </c>
      <c r="AH179" s="123">
        <f t="shared" si="21"/>
        <v>30.136572676984109</v>
      </c>
      <c r="AI179" s="123">
        <f t="shared" si="22"/>
        <v>55.174280435662595</v>
      </c>
      <c r="AJ179" s="123">
        <f t="shared" si="23"/>
        <v>19.744174307641153</v>
      </c>
      <c r="AK179" s="123">
        <f t="shared" si="24"/>
        <v>30.03515279115253</v>
      </c>
      <c r="AL179" s="123">
        <f t="shared" si="25"/>
        <v>65.479915429133953</v>
      </c>
      <c r="AM179" s="123">
        <f t="shared" si="26"/>
        <v>18.193713278859885</v>
      </c>
      <c r="AN179" s="123">
        <f t="shared" si="27"/>
        <v>9.0877688705593815</v>
      </c>
      <c r="AO179" s="123">
        <f t="shared" si="28"/>
        <v>53.500115909240442</v>
      </c>
      <c r="AP179" s="3">
        <f t="shared" si="32"/>
        <v>197.71500511300951</v>
      </c>
    </row>
    <row r="180" spans="1:42" ht="14">
      <c r="A180">
        <f t="shared" si="38"/>
        <v>22</v>
      </c>
      <c r="B180" s="20">
        <f t="shared" si="38"/>
        <v>102</v>
      </c>
      <c r="C180" s="27">
        <f t="shared" si="30"/>
        <v>221.45313491778913</v>
      </c>
      <c r="D180" s="124">
        <f>(($C$39*$C$118*0.72)*D$40)*('Product half-life and C flows'!B81/100)</f>
        <v>2.198770231798763</v>
      </c>
      <c r="E180" s="27"/>
      <c r="F180" s="55">
        <f t="shared" si="37"/>
        <v>6.2842228924178354</v>
      </c>
      <c r="G180" s="55">
        <f t="shared" si="37"/>
        <v>2.3461098798359923</v>
      </c>
      <c r="H180" s="124">
        <f>(H$118)*('Product half-life and C flows'!L81/100)</f>
        <v>2.8212783203240206</v>
      </c>
      <c r="I180" s="124">
        <f>(($C$39*$C$118*0.28)*H$41)*('Product half-life and C flows'!N81/100)</f>
        <v>2.2574126846088101</v>
      </c>
      <c r="J180" s="124">
        <f>(($C$39*$C$118*0.28)*H$41)*(+'Product half-life and C flows'!P81/100)</f>
        <v>1.1275787635408636</v>
      </c>
      <c r="K180" s="55">
        <f t="shared" si="15"/>
        <v>4.1790082234578607</v>
      </c>
      <c r="L180" s="27"/>
      <c r="M180" s="83">
        <f>C$158*(0.4*D$14)*('Product half-life and C flows'!B41/100)</f>
        <v>26.911240146184067</v>
      </c>
      <c r="N180" s="83">
        <f t="shared" si="31"/>
        <v>59.634987416407405</v>
      </c>
      <c r="O180" s="83">
        <f t="shared" si="39"/>
        <v>13.459951415223319</v>
      </c>
      <c r="P180" s="83">
        <f t="shared" si="39"/>
        <v>27.689042911316537</v>
      </c>
      <c r="Q180" s="83">
        <f>C$158*(0.6*C$15)*('Product half-life and C flows'!L41/100)</f>
        <v>61.657760423643097</v>
      </c>
      <c r="R180" s="83">
        <f>C$158*0.6*('Product half-life and C flows'!N41/100)</f>
        <v>16.596912781930207</v>
      </c>
      <c r="S180" s="83">
        <f>C$158*0.6*('Product half-life and C flows'!P41/100)</f>
        <v>8.2901662247403625</v>
      </c>
      <c r="T180" s="83">
        <f t="shared" si="36"/>
        <v>49.321107685782579</v>
      </c>
      <c r="U180" s="3"/>
      <c r="V180" s="88"/>
      <c r="W180" s="88"/>
      <c r="X180" s="88"/>
      <c r="Y180" s="88"/>
      <c r="Z180" s="88"/>
      <c r="AA180" s="88"/>
      <c r="AB180" s="88"/>
      <c r="AC180" s="88"/>
      <c r="AE180">
        <f t="shared" si="19"/>
        <v>22</v>
      </c>
      <c r="AF180" s="3">
        <f t="shared" si="33"/>
        <v>30.386253645953975</v>
      </c>
      <c r="AG180" s="113">
        <f t="shared" si="20"/>
        <v>221.45313491778913</v>
      </c>
      <c r="AH180" s="123">
        <f t="shared" si="21"/>
        <v>29.110010377982832</v>
      </c>
      <c r="AI180" s="123">
        <f t="shared" si="22"/>
        <v>59.634987416407405</v>
      </c>
      <c r="AJ180" s="123">
        <f t="shared" si="23"/>
        <v>19.744174307641153</v>
      </c>
      <c r="AK180" s="123">
        <f t="shared" si="24"/>
        <v>30.03515279115253</v>
      </c>
      <c r="AL180" s="123">
        <f t="shared" si="25"/>
        <v>64.479038743967124</v>
      </c>
      <c r="AM180" s="123">
        <f t="shared" si="26"/>
        <v>18.854325466539017</v>
      </c>
      <c r="AN180" s="123">
        <f t="shared" si="27"/>
        <v>9.4177449882812265</v>
      </c>
      <c r="AO180" s="123">
        <f t="shared" si="28"/>
        <v>53.500115909240442</v>
      </c>
      <c r="AP180" s="3">
        <f t="shared" si="32"/>
        <v>202.16542371398845</v>
      </c>
    </row>
    <row r="181" spans="1:42" ht="14">
      <c r="A181">
        <f t="shared" si="38"/>
        <v>23</v>
      </c>
      <c r="B181" s="20">
        <f t="shared" si="38"/>
        <v>103</v>
      </c>
      <c r="C181" s="27">
        <f t="shared" si="30"/>
        <v>222.42045965134901</v>
      </c>
      <c r="D181" s="124">
        <f>(($C$39*$C$118*0.72)*D$40)*('Product half-life and C flows'!B82/100)</f>
        <v>2.123872045852929</v>
      </c>
      <c r="E181" s="27"/>
      <c r="F181" s="55">
        <f t="shared" si="37"/>
        <v>6.2842228924178354</v>
      </c>
      <c r="G181" s="55">
        <f t="shared" si="37"/>
        <v>2.3461098798359923</v>
      </c>
      <c r="H181" s="124">
        <f>(H$118)*('Product half-life and C flows'!L82/100)</f>
        <v>2.7781543841571352</v>
      </c>
      <c r="I181" s="124">
        <f>(($C$39*$C$118*0.28)*H$41)*('Product half-life and C flows'!N82/100)</f>
        <v>2.2789962146603364</v>
      </c>
      <c r="J181" s="124">
        <f>(($C$39*$C$118*0.28)*H$41)*(+'Product half-life and C flows'!P82/100)</f>
        <v>1.1383597475825851</v>
      </c>
      <c r="K181" s="55">
        <f t="shared" si="15"/>
        <v>4.1790082234578607</v>
      </c>
      <c r="L181" s="27"/>
      <c r="M181" s="83">
        <f>C$158*(0.4*D$14)*('Product half-life and C flows'!B42/100)</f>
        <v>25.994544513619964</v>
      </c>
      <c r="N181" s="83">
        <f t="shared" si="31"/>
        <v>64.09536982929194</v>
      </c>
      <c r="O181" s="83">
        <f t="shared" si="39"/>
        <v>13.459951415223319</v>
      </c>
      <c r="P181" s="83">
        <f t="shared" si="39"/>
        <v>27.689042911316537</v>
      </c>
      <c r="Q181" s="83">
        <f>C$158*(0.6*C$15)*('Product half-life and C flows'!L42/100)</f>
        <v>60.715306322058048</v>
      </c>
      <c r="R181" s="83">
        <f>C$158*0.6*('Product half-life and C flows'!N42/100)</f>
        <v>17.225843819054624</v>
      </c>
      <c r="S181" s="83">
        <f>C$158*0.6*('Product half-life and C flows'!P42/100)</f>
        <v>8.6043175919353754</v>
      </c>
      <c r="T181" s="83">
        <f t="shared" si="36"/>
        <v>49.321107685782579</v>
      </c>
      <c r="U181" s="3"/>
      <c r="V181" s="88"/>
      <c r="W181" s="88"/>
      <c r="X181" s="88"/>
      <c r="Y181" s="88"/>
      <c r="Z181" s="88"/>
      <c r="AA181" s="88"/>
      <c r="AB181" s="88"/>
      <c r="AC181" s="88"/>
      <c r="AE181">
        <f t="shared" si="19"/>
        <v>23</v>
      </c>
      <c r="AF181" s="3">
        <f t="shared" si="33"/>
        <v>31.322485209675641</v>
      </c>
      <c r="AG181" s="113">
        <f t="shared" si="20"/>
        <v>222.42045965134901</v>
      </c>
      <c r="AH181" s="123">
        <f t="shared" si="21"/>
        <v>28.118416559472891</v>
      </c>
      <c r="AI181" s="123">
        <f t="shared" si="22"/>
        <v>64.09536982929194</v>
      </c>
      <c r="AJ181" s="123">
        <f t="shared" si="23"/>
        <v>19.744174307641153</v>
      </c>
      <c r="AK181" s="123">
        <f t="shared" si="24"/>
        <v>30.03515279115253</v>
      </c>
      <c r="AL181" s="123">
        <f t="shared" si="25"/>
        <v>63.493460706215181</v>
      </c>
      <c r="AM181" s="123">
        <f t="shared" si="26"/>
        <v>19.504840033714959</v>
      </c>
      <c r="AN181" s="123">
        <f t="shared" si="27"/>
        <v>9.7426773395179609</v>
      </c>
      <c r="AO181" s="123">
        <f t="shared" si="28"/>
        <v>53.500115909240442</v>
      </c>
      <c r="AP181" s="3">
        <f t="shared" si="32"/>
        <v>206.61567500753372</v>
      </c>
    </row>
    <row r="182" spans="1:42" ht="14">
      <c r="A182">
        <f t="shared" si="38"/>
        <v>24</v>
      </c>
      <c r="B182" s="20">
        <f t="shared" si="38"/>
        <v>104</v>
      </c>
      <c r="C182" s="27">
        <f t="shared" si="30"/>
        <v>223.36188491887108</v>
      </c>
      <c r="D182" s="124">
        <f>(($C$39*$C$118*0.72)*D$40)*('Product half-life and C flows'!B83/100)</f>
        <v>2.0515251670772794</v>
      </c>
      <c r="E182" s="27"/>
      <c r="F182" s="55">
        <f t="shared" si="37"/>
        <v>6.2842228924178354</v>
      </c>
      <c r="G182" s="55">
        <f t="shared" si="37"/>
        <v>2.3461098798359923</v>
      </c>
      <c r="H182" s="124">
        <f>(H$118)*('Product half-life and C flows'!L83/100)</f>
        <v>2.7356896080090003</v>
      </c>
      <c r="I182" s="124">
        <f>(($C$39*$C$118*0.28)*H$41)*('Product half-life and C flows'!N83/100)</f>
        <v>2.3002498351224778</v>
      </c>
      <c r="J182" s="124">
        <f>(($C$39*$C$118*0.28)*H$41)*(+'Product half-life and C flows'!P83/100)</f>
        <v>1.1489759416196188</v>
      </c>
      <c r="K182" s="55">
        <f t="shared" si="15"/>
        <v>4.1790082234578607</v>
      </c>
      <c r="L182" s="27"/>
      <c r="M182" s="83">
        <f>C$158*(0.4*D$14)*('Product half-life and C flows'!B43/100)</f>
        <v>25.109074899559552</v>
      </c>
      <c r="N182" s="83">
        <f t="shared" si="31"/>
        <v>68.539560713299451</v>
      </c>
      <c r="O182" s="83">
        <f t="shared" si="39"/>
        <v>13.459951415223319</v>
      </c>
      <c r="P182" s="83">
        <f t="shared" si="39"/>
        <v>27.689042911316537</v>
      </c>
      <c r="Q182" s="83">
        <f>C$158*(0.6*C$15)*('Product half-life and C flows'!L43/100)</f>
        <v>59.787257864263694</v>
      </c>
      <c r="R182" s="83">
        <f>C$158*0.6*('Product half-life and C flows'!N43/100)</f>
        <v>17.845161489889389</v>
      </c>
      <c r="S182" s="83">
        <f>C$158*0.6*('Product half-life and C flows'!P43/100)</f>
        <v>8.9136670778668279</v>
      </c>
      <c r="T182" s="83">
        <f t="shared" si="36"/>
        <v>49.321107685782579</v>
      </c>
      <c r="U182" s="3"/>
      <c r="V182" s="88"/>
      <c r="W182" s="88"/>
      <c r="X182" s="88"/>
      <c r="Y182" s="88"/>
      <c r="Z182" s="88"/>
      <c r="AA182" s="88"/>
      <c r="AB182" s="88"/>
      <c r="AC182" s="88"/>
      <c r="AE182">
        <f t="shared" si="19"/>
        <v>24</v>
      </c>
      <c r="AF182" s="3">
        <f t="shared" si="33"/>
        <v>32.177352669946607</v>
      </c>
      <c r="AG182" s="113">
        <f t="shared" si="20"/>
        <v>223.36188491887108</v>
      </c>
      <c r="AH182" s="123">
        <f t="shared" ref="AH182:AH216" si="40">D182+M182+V182</f>
        <v>27.160600066636832</v>
      </c>
      <c r="AI182" s="123">
        <f t="shared" ref="AI182:AI216" si="41">E182+N182+W182</f>
        <v>68.539560713299451</v>
      </c>
      <c r="AJ182" s="123">
        <f t="shared" ref="AJ182:AJ216" si="42">F182+O182+X182</f>
        <v>19.744174307641153</v>
      </c>
      <c r="AK182" s="123">
        <f t="shared" ref="AK182:AK216" si="43">G182+P182+Y182</f>
        <v>30.03515279115253</v>
      </c>
      <c r="AL182" s="123">
        <f t="shared" ref="AL182:AL216" si="44">H182+Q182+Z182</f>
        <v>62.522947472272691</v>
      </c>
      <c r="AM182" s="123">
        <f t="shared" ref="AM182:AM216" si="45">I182+R182+AA182</f>
        <v>20.145411325011867</v>
      </c>
      <c r="AN182" s="123">
        <f t="shared" ref="AN182:AN216" si="46">J182+S182+AB182</f>
        <v>10.062643019486448</v>
      </c>
      <c r="AO182" s="123">
        <f t="shared" ref="AO182:AO216" si="47">K182+T182+AC182</f>
        <v>53.500115909240442</v>
      </c>
      <c r="AP182" s="3">
        <f t="shared" si="32"/>
        <v>211.04988962886415</v>
      </c>
    </row>
    <row r="183" spans="1:42" ht="14">
      <c r="A183">
        <f t="shared" si="38"/>
        <v>25</v>
      </c>
      <c r="B183" s="20">
        <f t="shared" si="38"/>
        <v>105</v>
      </c>
      <c r="C183" s="27">
        <f t="shared" si="30"/>
        <v>224.27802312200387</v>
      </c>
      <c r="D183" s="124">
        <f>(($C$39*$C$118*0.72)*D$40)*('Product half-life and C flows'!B84/100)</f>
        <v>1.9816426885835579</v>
      </c>
      <c r="E183" s="27"/>
      <c r="F183" s="55">
        <f t="shared" si="37"/>
        <v>6.2842228924178354</v>
      </c>
      <c r="G183" s="55">
        <f t="shared" si="37"/>
        <v>2.3461098798359923</v>
      </c>
      <c r="H183" s="124">
        <f>(H$118)*('Product half-life and C flows'!L84/100)</f>
        <v>2.6938739164558734</v>
      </c>
      <c r="I183" s="124">
        <f>(($C$39*$C$118*0.28)*H$41)*('Product half-life and C flows'!N84/100)</f>
        <v>2.3211785887448175</v>
      </c>
      <c r="J183" s="124">
        <f>(($C$39*$C$118*0.28)*H$41)*(+'Product half-life and C flows'!P84/100)</f>
        <v>1.1594298645079004</v>
      </c>
      <c r="K183" s="55">
        <f t="shared" si="15"/>
        <v>4.1790082234578607</v>
      </c>
      <c r="L183" s="27"/>
      <c r="M183" s="83">
        <f>C$158*(0.4*D$14)*('Product half-life and C flows'!B44/100)</f>
        <v>24.253767631179539</v>
      </c>
      <c r="N183" s="83">
        <f t="shared" si="31"/>
        <v>72.953311317543225</v>
      </c>
      <c r="O183" s="83">
        <f t="shared" si="39"/>
        <v>13.459951415223319</v>
      </c>
      <c r="P183" s="83">
        <f t="shared" si="39"/>
        <v>27.689042911316537</v>
      </c>
      <c r="Q183" s="83">
        <f>C$158*(0.6*C$15)*('Product half-life and C flows'!L44/100)</f>
        <v>58.87339485643556</v>
      </c>
      <c r="R183" s="83">
        <f>C$158*0.6*('Product half-life and C flows'!N44/100)</f>
        <v>18.455012737113364</v>
      </c>
      <c r="S183" s="83">
        <f>C$158*0.6*('Product half-life and C flows'!P44/100)</f>
        <v>9.2182880804762046</v>
      </c>
      <c r="T183" s="83">
        <f t="shared" si="36"/>
        <v>49.321107685782579</v>
      </c>
      <c r="U183" s="3"/>
      <c r="V183" s="88"/>
      <c r="W183" s="88"/>
      <c r="X183" s="88"/>
      <c r="Y183" s="88"/>
      <c r="Z183" s="88"/>
      <c r="AA183" s="88"/>
      <c r="AB183" s="88"/>
      <c r="AC183" s="88"/>
      <c r="AE183">
        <f t="shared" si="19"/>
        <v>25</v>
      </c>
      <c r="AF183" s="3">
        <f t="shared" si="33"/>
        <v>32.956257670503547</v>
      </c>
      <c r="AG183" s="113">
        <f t="shared" si="20"/>
        <v>224.27802312200387</v>
      </c>
      <c r="AH183" s="123">
        <f t="shared" si="40"/>
        <v>26.235410319763098</v>
      </c>
      <c r="AI183" s="123">
        <f t="shared" si="41"/>
        <v>72.953311317543225</v>
      </c>
      <c r="AJ183" s="123">
        <f t="shared" si="42"/>
        <v>19.744174307641153</v>
      </c>
      <c r="AK183" s="123">
        <f t="shared" si="43"/>
        <v>30.03515279115253</v>
      </c>
      <c r="AL183" s="123">
        <f t="shared" si="44"/>
        <v>61.567268772891431</v>
      </c>
      <c r="AM183" s="123">
        <f t="shared" si="45"/>
        <v>20.776191325858182</v>
      </c>
      <c r="AN183" s="123">
        <f t="shared" si="46"/>
        <v>10.377717944984106</v>
      </c>
      <c r="AO183" s="123">
        <f t="shared" si="47"/>
        <v>53.500115909240442</v>
      </c>
      <c r="AP183" s="3">
        <f t="shared" si="32"/>
        <v>215.45381646007064</v>
      </c>
    </row>
    <row r="184" spans="1:42" ht="14">
      <c r="A184">
        <f t="shared" si="38"/>
        <v>26</v>
      </c>
      <c r="B184" s="20">
        <f t="shared" si="38"/>
        <v>106</v>
      </c>
      <c r="C184" s="27">
        <f t="shared" si="30"/>
        <v>225.16947716852243</v>
      </c>
      <c r="D184" s="124">
        <f>(($C$39*$C$118*0.72)*D$40)*('Product half-life and C flows'!B85/100)</f>
        <v>1.9141406638511629</v>
      </c>
      <c r="E184" s="27"/>
      <c r="F184" s="55">
        <f t="shared" ref="F184:G199" si="48">F183</f>
        <v>6.2842228924178354</v>
      </c>
      <c r="G184" s="55">
        <f t="shared" si="48"/>
        <v>2.3461098798359923</v>
      </c>
      <c r="H184" s="124">
        <f>(H$118)*('Product half-life and C flows'!L85/100)</f>
        <v>2.6526973880793538</v>
      </c>
      <c r="I184" s="124">
        <f>(($C$39*$C$118*0.28)*H$41)*('Product half-life and C flows'!N85/100)</f>
        <v>2.3417874411972655</v>
      </c>
      <c r="J184" s="124">
        <f>(($C$39*$C$118*0.28)*H$41)*(+'Product half-life and C flows'!P85/100)</f>
        <v>1.1697239966020303</v>
      </c>
      <c r="K184" s="55">
        <f t="shared" ref="K184:K238" si="49">K183</f>
        <v>4.1790082234578607</v>
      </c>
      <c r="L184" s="27"/>
      <c r="M184" s="83">
        <f>C$158*(0.4*D$14)*('Product half-life and C flows'!B45/100)</f>
        <v>23.427595268257811</v>
      </c>
      <c r="N184" s="83">
        <f t="shared" si="31"/>
        <v>77.323924746512787</v>
      </c>
      <c r="O184" s="83">
        <f t="shared" si="39"/>
        <v>13.459951415223319</v>
      </c>
      <c r="P184" s="83">
        <f t="shared" si="39"/>
        <v>27.689042911316537</v>
      </c>
      <c r="Q184" s="83">
        <f>C$158*(0.6*C$15)*('Product half-life and C flows'!L45/100)</f>
        <v>57.973500470466178</v>
      </c>
      <c r="R184" s="83">
        <f>C$158*0.6*('Product half-life and C flows'!N45/100)</f>
        <v>19.055542257350272</v>
      </c>
      <c r="S184" s="83">
        <f>C$158*0.6*('Product half-life and C flows'!P45/100)</f>
        <v>9.5182528757993357</v>
      </c>
      <c r="T184" s="83">
        <f t="shared" si="36"/>
        <v>49.321107685782579</v>
      </c>
      <c r="U184" s="3"/>
      <c r="V184" s="88"/>
      <c r="W184" s="88"/>
      <c r="X184" s="88"/>
      <c r="Y184" s="88"/>
      <c r="Z184" s="88"/>
      <c r="AA184" s="88"/>
      <c r="AB184" s="88"/>
      <c r="AC184" s="88"/>
      <c r="AE184">
        <f t="shared" si="19"/>
        <v>26</v>
      </c>
      <c r="AF184" s="3">
        <f t="shared" si="33"/>
        <v>33.664613182176872</v>
      </c>
      <c r="AG184" s="113">
        <f t="shared" si="20"/>
        <v>225.16947716852243</v>
      </c>
      <c r="AH184" s="123">
        <f t="shared" si="40"/>
        <v>25.341735932108975</v>
      </c>
      <c r="AI184" s="123">
        <f t="shared" si="41"/>
        <v>77.323924746512787</v>
      </c>
      <c r="AJ184" s="123">
        <f t="shared" si="42"/>
        <v>19.744174307641153</v>
      </c>
      <c r="AK184" s="123">
        <f t="shared" si="43"/>
        <v>30.03515279115253</v>
      </c>
      <c r="AL184" s="123">
        <f t="shared" si="44"/>
        <v>60.626197858545531</v>
      </c>
      <c r="AM184" s="123">
        <f t="shared" si="45"/>
        <v>21.397329698547537</v>
      </c>
      <c r="AN184" s="123">
        <f t="shared" si="46"/>
        <v>10.687976872401366</v>
      </c>
      <c r="AO184" s="123">
        <f t="shared" si="47"/>
        <v>53.500115909240442</v>
      </c>
      <c r="AP184" s="3">
        <f t="shared" si="32"/>
        <v>219.81475627480091</v>
      </c>
    </row>
    <row r="185" spans="1:42" ht="14">
      <c r="A185">
        <f t="shared" si="38"/>
        <v>27</v>
      </c>
      <c r="B185" s="20">
        <f t="shared" si="38"/>
        <v>107</v>
      </c>
      <c r="C185" s="27">
        <f t="shared" si="30"/>
        <v>226.03684027822064</v>
      </c>
      <c r="D185" s="124">
        <f>(($C$39*$C$118*0.72)*D$40)*('Product half-life and C flows'!B86/100)</f>
        <v>1.8489380058861591</v>
      </c>
      <c r="E185" s="27"/>
      <c r="F185" s="55">
        <f t="shared" si="48"/>
        <v>6.2842228924178354</v>
      </c>
      <c r="G185" s="55">
        <f t="shared" si="48"/>
        <v>2.3461098798359923</v>
      </c>
      <c r="H185" s="124">
        <f>(H$118)*('Product half-life and C flows'!L86/100)</f>
        <v>2.612150253112373</v>
      </c>
      <c r="I185" s="124">
        <f>(($C$39*$C$118*0.28)*H$41)*('Product half-life and C flows'!N86/100)</f>
        <v>2.3620812822482398</v>
      </c>
      <c r="J185" s="124">
        <f>(($C$39*$C$118*0.28)*H$41)*(+'Product half-life and C flows'!P86/100)</f>
        <v>1.1798607803437757</v>
      </c>
      <c r="K185" s="55">
        <f t="shared" si="49"/>
        <v>4.1790082234578607</v>
      </c>
      <c r="L185" s="27"/>
      <c r="M185" s="83">
        <f>C$158*(0.4*D$14)*('Product half-life and C flows'!B46/100)</f>
        <v>22.629565368958033</v>
      </c>
      <c r="N185" s="83">
        <f t="shared" si="31"/>
        <v>81.640178702812037</v>
      </c>
      <c r="O185" s="83">
        <f t="shared" si="39"/>
        <v>13.459951415223319</v>
      </c>
      <c r="P185" s="83">
        <f t="shared" si="39"/>
        <v>27.689042911316537</v>
      </c>
      <c r="Q185" s="83">
        <f>C$158*(0.6*C$15)*('Product half-life and C flows'!L46/100)</f>
        <v>57.087361192519218</v>
      </c>
      <c r="R185" s="83">
        <f>C$158*0.6*('Product half-life and C flows'!N46/100)</f>
        <v>19.646892535500207</v>
      </c>
      <c r="S185" s="83">
        <f>C$158*0.6*('Product half-life and C flows'!P46/100)</f>
        <v>9.8136326351149883</v>
      </c>
      <c r="T185" s="83">
        <f t="shared" si="36"/>
        <v>49.321107685782579</v>
      </c>
      <c r="U185" s="3"/>
      <c r="V185" s="88"/>
      <c r="W185" s="88"/>
      <c r="X185" s="88"/>
      <c r="Y185" s="88"/>
      <c r="Z185" s="88"/>
      <c r="AA185" s="88"/>
      <c r="AB185" s="88"/>
      <c r="AC185" s="88"/>
      <c r="AE185">
        <f t="shared" si="19"/>
        <v>27</v>
      </c>
      <c r="AF185" s="3">
        <f t="shared" si="33"/>
        <v>34.307738247633928</v>
      </c>
      <c r="AG185" s="113">
        <f t="shared" si="20"/>
        <v>226.03684027822064</v>
      </c>
      <c r="AH185" s="123">
        <f t="shared" si="40"/>
        <v>24.478503374844191</v>
      </c>
      <c r="AI185" s="123">
        <f t="shared" si="41"/>
        <v>81.640178702812037</v>
      </c>
      <c r="AJ185" s="123">
        <f t="shared" si="42"/>
        <v>19.744174307641153</v>
      </c>
      <c r="AK185" s="123">
        <f t="shared" si="43"/>
        <v>30.03515279115253</v>
      </c>
      <c r="AL185" s="123">
        <f t="shared" si="44"/>
        <v>59.699511445631593</v>
      </c>
      <c r="AM185" s="123">
        <f t="shared" si="45"/>
        <v>22.008973817748448</v>
      </c>
      <c r="AN185" s="123">
        <f t="shared" si="46"/>
        <v>10.993493415458763</v>
      </c>
      <c r="AO185" s="123">
        <f t="shared" si="47"/>
        <v>53.500115909240442</v>
      </c>
      <c r="AP185" s="3">
        <f t="shared" si="32"/>
        <v>224.12148448044456</v>
      </c>
    </row>
    <row r="186" spans="1:42" ht="14">
      <c r="A186">
        <f t="shared" si="38"/>
        <v>28</v>
      </c>
      <c r="B186" s="20">
        <f t="shared" si="38"/>
        <v>108</v>
      </c>
      <c r="C186" s="27">
        <f t="shared" si="30"/>
        <v>226.88069581990882</v>
      </c>
      <c r="D186" s="124">
        <f>(($C$39*$C$118*0.72)*D$40)*('Product half-life and C flows'!B87/100)</f>
        <v>1.7859563898153008</v>
      </c>
      <c r="E186" s="27"/>
      <c r="F186" s="55">
        <f t="shared" si="48"/>
        <v>6.2842228924178354</v>
      </c>
      <c r="G186" s="55">
        <f t="shared" si="48"/>
        <v>2.3461098798359923</v>
      </c>
      <c r="H186" s="124">
        <f>(H$118)*('Product half-life and C flows'!L87/100)</f>
        <v>2.5722228911211626</v>
      </c>
      <c r="I186" s="124">
        <f>(($C$39*$C$118*0.28)*H$41)*('Product half-life and C flows'!N87/100)</f>
        <v>2.3820649269248406</v>
      </c>
      <c r="J186" s="124">
        <f>(($C$39*$C$118*0.28)*H$41)*(+'Product half-life and C flows'!P87/100)</f>
        <v>1.1898426208415784</v>
      </c>
      <c r="K186" s="55">
        <f t="shared" si="49"/>
        <v>4.1790082234578607</v>
      </c>
      <c r="L186" s="27"/>
      <c r="M186" s="83">
        <f>C$158*(0.4*D$14)*('Product half-life and C flows'!B47/100)</f>
        <v>21.85871929765614</v>
      </c>
      <c r="N186" s="83">
        <f t="shared" si="31"/>
        <v>85.892241007417155</v>
      </c>
      <c r="O186" s="83">
        <f t="shared" si="39"/>
        <v>13.459951415223319</v>
      </c>
      <c r="P186" s="83">
        <f t="shared" si="39"/>
        <v>27.689042911316537</v>
      </c>
      <c r="Q186" s="83">
        <f>C$158*(0.6*C$15)*('Product half-life and C flows'!L47/100)</f>
        <v>56.214766772370204</v>
      </c>
      <c r="R186" s="83">
        <f>C$158*0.6*('Product half-life and C flows'!N47/100)</f>
        <v>20.229203878546308</v>
      </c>
      <c r="S186" s="83">
        <f>C$158*0.6*('Product half-life and C flows'!P47/100)</f>
        <v>10.104497441831322</v>
      </c>
      <c r="T186" s="83">
        <f t="shared" si="36"/>
        <v>49.321107685782579</v>
      </c>
      <c r="U186" s="3"/>
      <c r="V186" s="88"/>
      <c r="W186" s="88"/>
      <c r="X186" s="88"/>
      <c r="Y186" s="88"/>
      <c r="Z186" s="88"/>
      <c r="AA186" s="88"/>
      <c r="AB186" s="88"/>
      <c r="AC186" s="88"/>
      <c r="AE186">
        <f t="shared" si="19"/>
        <v>28</v>
      </c>
      <c r="AF186" s="3">
        <f t="shared" si="33"/>
        <v>34.890781635323698</v>
      </c>
      <c r="AG186" s="113">
        <f t="shared" si="20"/>
        <v>226.88069581990882</v>
      </c>
      <c r="AH186" s="123">
        <f t="shared" si="40"/>
        <v>23.644675687471441</v>
      </c>
      <c r="AI186" s="123">
        <f t="shared" si="41"/>
        <v>85.892241007417155</v>
      </c>
      <c r="AJ186" s="123">
        <f t="shared" si="42"/>
        <v>19.744174307641153</v>
      </c>
      <c r="AK186" s="123">
        <f t="shared" si="43"/>
        <v>30.03515279115253</v>
      </c>
      <c r="AL186" s="123">
        <f t="shared" si="44"/>
        <v>58.786989663491369</v>
      </c>
      <c r="AM186" s="123">
        <f t="shared" si="45"/>
        <v>22.611268805471148</v>
      </c>
      <c r="AN186" s="123">
        <f t="shared" si="46"/>
        <v>11.2943400626729</v>
      </c>
      <c r="AO186" s="123">
        <f t="shared" si="47"/>
        <v>53.500115909240442</v>
      </c>
      <c r="AP186" s="3">
        <f t="shared" si="32"/>
        <v>228.36416663784627</v>
      </c>
    </row>
    <row r="187" spans="1:42" ht="14">
      <c r="A187">
        <f t="shared" si="38"/>
        <v>29</v>
      </c>
      <c r="B187" s="20">
        <f t="shared" si="38"/>
        <v>109</v>
      </c>
      <c r="C187" s="27">
        <f t="shared" si="30"/>
        <v>227.70161717731571</v>
      </c>
      <c r="D187" s="124">
        <f>(($C$39*$C$118*0.72)*D$40)*('Product half-life and C flows'!B88/100)</f>
        <v>1.7251201587980625</v>
      </c>
      <c r="E187" s="27"/>
      <c r="F187" s="55">
        <f t="shared" si="48"/>
        <v>6.2842228924178354</v>
      </c>
      <c r="G187" s="55">
        <f t="shared" si="48"/>
        <v>2.3461098798359923</v>
      </c>
      <c r="H187" s="124">
        <f>(H$118)*('Product half-life and C flows'!L88/100)</f>
        <v>2.5329058287226629</v>
      </c>
      <c r="I187" s="124">
        <f>(($C$39*$C$118*0.28)*H$41)*('Product half-life and C flows'!N88/100)</f>
        <v>2.4017431166552896</v>
      </c>
      <c r="J187" s="124">
        <f>(($C$39*$C$118*0.28)*H$41)*(+'Product half-life and C flows'!P88/100)</f>
        <v>1.1996718864412033</v>
      </c>
      <c r="K187" s="55">
        <f t="shared" si="49"/>
        <v>4.1790082234578607</v>
      </c>
      <c r="L187" s="27"/>
      <c r="M187" s="83">
        <f>C$158*(0.4*D$14)*('Product half-life and C flows'!B48/100)</f>
        <v>21.114131073376655</v>
      </c>
      <c r="N187" s="83">
        <f t="shared" si="31"/>
        <v>90.071580847281012</v>
      </c>
      <c r="O187" s="83">
        <f t="shared" si="39"/>
        <v>13.459951415223319</v>
      </c>
      <c r="P187" s="83">
        <f t="shared" si="39"/>
        <v>27.689042911316537</v>
      </c>
      <c r="Q187" s="83">
        <f>C$158*(0.6*C$15)*('Product half-life and C flows'!L48/100)</f>
        <v>55.355510173521196</v>
      </c>
      <c r="R187" s="83">
        <f>C$158*0.6*('Product half-life and C flows'!N48/100)</f>
        <v>20.802614448844885</v>
      </c>
      <c r="S187" s="83">
        <f>C$158*0.6*('Product half-life and C flows'!P48/100)</f>
        <v>10.390916308114328</v>
      </c>
      <c r="T187" s="83">
        <f t="shared" si="36"/>
        <v>49.321107685782579</v>
      </c>
      <c r="U187" s="3"/>
      <c r="V187" s="88"/>
      <c r="W187" s="88"/>
      <c r="X187" s="88"/>
      <c r="Y187" s="88"/>
      <c r="Z187" s="88"/>
      <c r="AA187" s="88"/>
      <c r="AB187" s="88"/>
      <c r="AC187" s="88"/>
      <c r="AE187">
        <f t="shared" si="19"/>
        <v>29</v>
      </c>
      <c r="AF187" s="3">
        <f t="shared" si="33"/>
        <v>35.418668580403256</v>
      </c>
      <c r="AG187" s="113">
        <f t="shared" si="20"/>
        <v>227.70161717731571</v>
      </c>
      <c r="AH187" s="123">
        <f t="shared" si="40"/>
        <v>22.839251232174718</v>
      </c>
      <c r="AI187" s="123">
        <f t="shared" si="41"/>
        <v>90.071580847281012</v>
      </c>
      <c r="AJ187" s="123">
        <f t="shared" si="42"/>
        <v>19.744174307641153</v>
      </c>
      <c r="AK187" s="123">
        <f t="shared" si="43"/>
        <v>30.03515279115253</v>
      </c>
      <c r="AL187" s="123">
        <f t="shared" si="44"/>
        <v>57.888416002243858</v>
      </c>
      <c r="AM187" s="123">
        <f t="shared" si="45"/>
        <v>23.204357565500175</v>
      </c>
      <c r="AN187" s="123">
        <f t="shared" si="46"/>
        <v>11.590588194555531</v>
      </c>
      <c r="AO187" s="123">
        <f t="shared" si="47"/>
        <v>53.500115909240442</v>
      </c>
      <c r="AP187" s="3">
        <f t="shared" si="32"/>
        <v>232.53426970837424</v>
      </c>
    </row>
    <row r="188" spans="1:42" ht="14">
      <c r="A188">
        <f t="shared" si="38"/>
        <v>30</v>
      </c>
      <c r="B188" s="20">
        <f t="shared" si="38"/>
        <v>110</v>
      </c>
      <c r="C188" s="27">
        <f t="shared" si="30"/>
        <v>228.50016764181592</v>
      </c>
      <c r="D188" s="124">
        <f>(($C$39*$C$118*0.72)*D$40)*('Product half-life and C flows'!B89/100)</f>
        <v>1.6663562331436466</v>
      </c>
      <c r="E188" s="27"/>
      <c r="F188" s="55">
        <f t="shared" si="48"/>
        <v>6.2842228924178354</v>
      </c>
      <c r="G188" s="55">
        <f t="shared" si="48"/>
        <v>2.3461098798359923</v>
      </c>
      <c r="H188" s="124">
        <f>(H$118)*('Product half-life and C flows'!L89/100)</f>
        <v>2.4941897373368183</v>
      </c>
      <c r="I188" s="124">
        <f>(($C$39*$C$118*0.28)*H$41)*('Product half-life and C flows'!N89/100)</f>
        <v>2.421120520393905</v>
      </c>
      <c r="J188" s="124">
        <f>(($C$39*$C$118*0.28)*H$41)*(+'Product half-life and C flows'!P89/100)</f>
        <v>1.2093509092876642</v>
      </c>
      <c r="K188" s="55">
        <f t="shared" si="49"/>
        <v>4.1790082234578607</v>
      </c>
      <c r="L188" s="27"/>
      <c r="M188" s="83">
        <f>C$158*(0.4*D$14)*('Product half-life and C flows'!B49/100)</f>
        <v>20.39490625745545</v>
      </c>
      <c r="N188" s="83">
        <f t="shared" si="31"/>
        <v>94.170878092914066</v>
      </c>
      <c r="O188" s="83">
        <f t="shared" si="39"/>
        <v>13.459951415223319</v>
      </c>
      <c r="P188" s="83">
        <f t="shared" si="39"/>
        <v>27.689042911316537</v>
      </c>
      <c r="Q188" s="83">
        <f>C$158*(0.6*C$15)*('Product half-life and C flows'!L49/100)</f>
        <v>54.509387524078328</v>
      </c>
      <c r="R188" s="83">
        <f>C$158*0.6*('Product half-life and C flows'!N49/100)</f>
        <v>21.36726029690643</v>
      </c>
      <c r="S188" s="83">
        <f>C$158*0.6*('Product half-life and C flows'!P49/100)</f>
        <v>10.672957191261951</v>
      </c>
      <c r="T188" s="83">
        <f t="shared" si="36"/>
        <v>49.321107685782579</v>
      </c>
      <c r="U188" s="3"/>
      <c r="V188" s="88"/>
      <c r="W188" s="88"/>
      <c r="X188" s="88"/>
      <c r="Y188" s="88"/>
      <c r="Z188" s="88"/>
      <c r="AA188" s="88"/>
      <c r="AB188" s="88"/>
      <c r="AC188" s="88"/>
      <c r="AE188">
        <f t="shared" si="19"/>
        <v>30</v>
      </c>
      <c r="AF188" s="3">
        <f t="shared" si="33"/>
        <v>35.896065745975534</v>
      </c>
      <c r="AG188" s="113">
        <f t="shared" si="20"/>
        <v>228.50016764181592</v>
      </c>
      <c r="AH188" s="123">
        <f t="shared" si="40"/>
        <v>22.061262490599095</v>
      </c>
      <c r="AI188" s="123">
        <f t="shared" si="41"/>
        <v>94.170878092914066</v>
      </c>
      <c r="AJ188" s="123">
        <f t="shared" si="42"/>
        <v>19.744174307641153</v>
      </c>
      <c r="AK188" s="123">
        <f t="shared" si="43"/>
        <v>30.03515279115253</v>
      </c>
      <c r="AL188" s="123">
        <f t="shared" si="44"/>
        <v>57.003577261415145</v>
      </c>
      <c r="AM188" s="123">
        <f t="shared" si="45"/>
        <v>23.788380817300336</v>
      </c>
      <c r="AN188" s="123">
        <f t="shared" si="46"/>
        <v>11.882308100549615</v>
      </c>
      <c r="AO188" s="123">
        <f t="shared" si="47"/>
        <v>53.500115909240442</v>
      </c>
      <c r="AP188" s="3">
        <f t="shared" si="32"/>
        <v>236.62447137097286</v>
      </c>
    </row>
    <row r="189" spans="1:42" ht="14">
      <c r="A189">
        <f t="shared" si="38"/>
        <v>31</v>
      </c>
      <c r="B189" s="20">
        <f t="shared" si="38"/>
        <v>111</v>
      </c>
      <c r="C189" s="27">
        <f t="shared" si="30"/>
        <v>229.27690033002406</v>
      </c>
      <c r="D189" s="124">
        <f>(($C$39*$C$118*0.72)*D$40)*('Product half-life and C flows'!B90/100)</f>
        <v>1.6095940225238081</v>
      </c>
      <c r="E189" s="27"/>
      <c r="F189" s="55">
        <f t="shared" si="48"/>
        <v>6.2842228924178354</v>
      </c>
      <c r="G189" s="55">
        <f t="shared" si="48"/>
        <v>2.3461098798359923</v>
      </c>
      <c r="H189" s="124">
        <f>(H$118)*('Product half-life and C flows'!L90/100)</f>
        <v>2.4560654309732195</v>
      </c>
      <c r="I189" s="124">
        <f>(($C$39*$C$118*0.28)*H$41)*('Product half-life and C flows'!N90/100)</f>
        <v>2.4402017357288859</v>
      </c>
      <c r="J189" s="124">
        <f>(($C$39*$C$118*0.28)*H$41)*(+'Product half-life and C flows'!P90/100)</f>
        <v>1.218881985878564</v>
      </c>
      <c r="K189" s="55">
        <f t="shared" si="49"/>
        <v>4.1790082234578607</v>
      </c>
      <c r="L189" s="27"/>
      <c r="M189" s="83">
        <f>C$158*(0.4*D$14)*('Product half-life and C flows'!B50/100)</f>
        <v>19.70018087909288</v>
      </c>
      <c r="N189" s="83">
        <f t="shared" si="31"/>
        <v>98.183932525184531</v>
      </c>
      <c r="O189" s="83">
        <f t="shared" si="39"/>
        <v>13.459951415223319</v>
      </c>
      <c r="P189" s="83">
        <f t="shared" si="39"/>
        <v>27.689042911316537</v>
      </c>
      <c r="Q189" s="83">
        <f>C$158*(0.6*C$15)*('Product half-life and C flows'!L50/100)</f>
        <v>53.676198068379961</v>
      </c>
      <c r="R189" s="83">
        <f>C$158*0.6*('Product half-life and C flows'!N50/100)</f>
        <v>21.923275393675809</v>
      </c>
      <c r="S189" s="83">
        <f>C$158*0.6*('Product half-life and C flows'!P50/100)</f>
        <v>10.950687009828073</v>
      </c>
      <c r="T189" s="83">
        <f t="shared" si="36"/>
        <v>49.321107685782579</v>
      </c>
      <c r="U189" s="3"/>
      <c r="V189" s="88"/>
      <c r="W189" s="88"/>
      <c r="X189" s="88"/>
      <c r="Y189" s="88"/>
      <c r="Z189" s="88"/>
      <c r="AA189" s="88"/>
      <c r="AB189" s="88"/>
      <c r="AC189" s="88"/>
      <c r="AE189">
        <f t="shared" si="19"/>
        <v>31</v>
      </c>
      <c r="AF189" s="3">
        <f t="shared" si="33"/>
        <v>36.3273603829537</v>
      </c>
      <c r="AG189" s="113">
        <f t="shared" si="20"/>
        <v>229.27690033002406</v>
      </c>
      <c r="AH189" s="123">
        <f t="shared" si="40"/>
        <v>21.309774901616688</v>
      </c>
      <c r="AI189" s="123">
        <f t="shared" si="41"/>
        <v>98.183932525184531</v>
      </c>
      <c r="AJ189" s="123">
        <f t="shared" si="42"/>
        <v>19.744174307641153</v>
      </c>
      <c r="AK189" s="123">
        <f t="shared" si="43"/>
        <v>30.03515279115253</v>
      </c>
      <c r="AL189" s="123">
        <f t="shared" si="44"/>
        <v>56.132263499353179</v>
      </c>
      <c r="AM189" s="123">
        <f t="shared" si="45"/>
        <v>24.363477129404693</v>
      </c>
      <c r="AN189" s="123">
        <f t="shared" si="46"/>
        <v>12.169568995706637</v>
      </c>
      <c r="AO189" s="123">
        <f t="shared" si="47"/>
        <v>53.500115909240442</v>
      </c>
      <c r="AP189" s="3">
        <f t="shared" si="32"/>
        <v>240.62856924844272</v>
      </c>
    </row>
    <row r="190" spans="1:42" ht="14">
      <c r="A190">
        <f t="shared" si="38"/>
        <v>32</v>
      </c>
      <c r="B190" s="20">
        <f t="shared" si="38"/>
        <v>112</v>
      </c>
      <c r="C190" s="27">
        <f t="shared" si="30"/>
        <v>230.03235812440488</v>
      </c>
      <c r="D190" s="124">
        <f>(($C$39*$C$118*0.72)*D$40)*('Product half-life and C flows'!B91/100)</f>
        <v>1.5547653411760225</v>
      </c>
      <c r="E190" s="27"/>
      <c r="F190" s="55">
        <f t="shared" si="48"/>
        <v>6.2842228924178354</v>
      </c>
      <c r="G190" s="55">
        <f t="shared" si="48"/>
        <v>2.3461098798359923</v>
      </c>
      <c r="H190" s="124">
        <f>(H$118)*('Product half-life and C flows'!L91/100)</f>
        <v>2.4185238640515911</v>
      </c>
      <c r="I190" s="124">
        <f>(($C$39*$C$118*0.28)*H$41)*('Product half-life and C flows'!N91/100)</f>
        <v>2.4589912899731612</v>
      </c>
      <c r="J190" s="124">
        <f>(($C$39*$C$118*0.28)*H$41)*(+'Product half-life and C flows'!P91/100)</f>
        <v>1.2282673776089712</v>
      </c>
      <c r="K190" s="55">
        <f t="shared" si="49"/>
        <v>4.1790082234578607</v>
      </c>
      <c r="L190" s="27"/>
      <c r="M190" s="83">
        <f>C$158*(0.4*D$14)*('Product half-life and C flows'!B51/100)</f>
        <v>19.029120397506414</v>
      </c>
      <c r="N190" s="83">
        <f t="shared" si="31"/>
        <v>102.1055743946893</v>
      </c>
      <c r="O190" s="83">
        <f t="shared" si="39"/>
        <v>13.459951415223319</v>
      </c>
      <c r="P190" s="83">
        <f t="shared" si="39"/>
        <v>27.689042911316537</v>
      </c>
      <c r="Q190" s="83">
        <f>C$158*(0.6*C$15)*('Product half-life and C flows'!L51/100)</f>
        <v>52.855744119364367</v>
      </c>
      <c r="R190" s="83">
        <f>C$158*0.6*('Product half-life and C flows'!N51/100)</f>
        <v>22.470791662318877</v>
      </c>
      <c r="S190" s="83">
        <f>C$158*0.6*('Product half-life and C flows'!P51/100)</f>
        <v>11.224171659499937</v>
      </c>
      <c r="T190" s="83">
        <f t="shared" si="36"/>
        <v>49.321107685782579</v>
      </c>
      <c r="U190" s="3"/>
      <c r="V190" s="88"/>
      <c r="W190" s="88"/>
      <c r="X190" s="88"/>
      <c r="Y190" s="88"/>
      <c r="Z190" s="88"/>
      <c r="AA190" s="88"/>
      <c r="AB190" s="88"/>
      <c r="AC190" s="88"/>
      <c r="AE190">
        <f t="shared" si="19"/>
        <v>32</v>
      </c>
      <c r="AF190" s="3">
        <f t="shared" si="33"/>
        <v>36.716650398708524</v>
      </c>
      <c r="AG190" s="113">
        <f t="shared" si="20"/>
        <v>230.03235812440488</v>
      </c>
      <c r="AH190" s="123">
        <f t="shared" si="40"/>
        <v>20.583885738682437</v>
      </c>
      <c r="AI190" s="123">
        <f t="shared" si="41"/>
        <v>102.1055743946893</v>
      </c>
      <c r="AJ190" s="123">
        <f t="shared" si="42"/>
        <v>19.744174307641153</v>
      </c>
      <c r="AK190" s="123">
        <f t="shared" si="43"/>
        <v>30.03515279115253</v>
      </c>
      <c r="AL190" s="123">
        <f t="shared" si="44"/>
        <v>55.27426798341596</v>
      </c>
      <c r="AM190" s="123">
        <f t="shared" si="45"/>
        <v>24.929782952292037</v>
      </c>
      <c r="AN190" s="123">
        <f t="shared" si="46"/>
        <v>12.452439037108908</v>
      </c>
      <c r="AO190" s="123">
        <f t="shared" si="47"/>
        <v>53.500115909240442</v>
      </c>
      <c r="AP190" s="3">
        <f t="shared" si="32"/>
        <v>244.54139146629993</v>
      </c>
    </row>
    <row r="191" spans="1:42" ht="14">
      <c r="A191">
        <f t="shared" si="38"/>
        <v>33</v>
      </c>
      <c r="B191" s="20">
        <f t="shared" si="38"/>
        <v>113</v>
      </c>
      <c r="C191" s="27">
        <f t="shared" si="30"/>
        <v>230.76707363515857</v>
      </c>
      <c r="D191" s="124">
        <f>(($C$39*$C$118*0.72)*D$40)*('Product half-life and C flows'!B92/100)</f>
        <v>1.5018043259951521</v>
      </c>
      <c r="E191" s="27"/>
      <c r="F191" s="55">
        <f t="shared" si="48"/>
        <v>6.2842228924178354</v>
      </c>
      <c r="G191" s="55">
        <f t="shared" si="48"/>
        <v>2.3461098798359923</v>
      </c>
      <c r="H191" s="124">
        <f>(H$118)*('Product half-life and C flows'!L92/100)</f>
        <v>2.3815561292555882</v>
      </c>
      <c r="I191" s="124">
        <f>(($C$39*$C$118*0.28)*H$41)*('Product half-life and C flows'!N92/100)</f>
        <v>2.4774936412385604</v>
      </c>
      <c r="J191" s="124">
        <f>(($C$39*$C$118*0.28)*H$41)*(+'Product half-life and C flows'!P92/100)</f>
        <v>1.237509311307972</v>
      </c>
      <c r="K191" s="55">
        <f t="shared" si="49"/>
        <v>4.1790082234578607</v>
      </c>
      <c r="L191" s="27"/>
      <c r="M191" s="83">
        <f>C$158*(0.4*D$14)*('Product half-life and C flows'!B52/100)</f>
        <v>18.380918699436243</v>
      </c>
      <c r="N191" s="83">
        <f t="shared" si="31"/>
        <v>105.93157739478167</v>
      </c>
      <c r="O191" s="83">
        <f t="shared" si="39"/>
        <v>13.459951415223319</v>
      </c>
      <c r="P191" s="83">
        <f t="shared" si="39"/>
        <v>27.689042911316537</v>
      </c>
      <c r="Q191" s="83">
        <f>C$158*(0.6*C$15)*('Product half-life and C flows'!L52/100)</f>
        <v>52.047831011665394</v>
      </c>
      <c r="R191" s="83">
        <f>C$158*0.6*('Product half-life and C flows'!N52/100)</f>
        <v>23.009939009523322</v>
      </c>
      <c r="S191" s="83">
        <f>C$158*0.6*('Product half-life and C flows'!P52/100)</f>
        <v>11.493476028732927</v>
      </c>
      <c r="T191" s="83">
        <f t="shared" si="36"/>
        <v>49.321107685782579</v>
      </c>
      <c r="U191" s="3"/>
      <c r="V191" s="88"/>
      <c r="W191" s="88"/>
      <c r="X191" s="88"/>
      <c r="Y191" s="88"/>
      <c r="Z191" s="88"/>
      <c r="AA191" s="88"/>
      <c r="AB191" s="88"/>
      <c r="AC191" s="88"/>
      <c r="AE191">
        <f t="shared" si="19"/>
        <v>33</v>
      </c>
      <c r="AF191" s="3">
        <f t="shared" si="33"/>
        <v>37.067742668397024</v>
      </c>
      <c r="AG191" s="113">
        <f t="shared" si="20"/>
        <v>230.76707363515857</v>
      </c>
      <c r="AH191" s="123">
        <f t="shared" si="40"/>
        <v>19.882723025431396</v>
      </c>
      <c r="AI191" s="123">
        <f t="shared" si="41"/>
        <v>105.93157739478167</v>
      </c>
      <c r="AJ191" s="123">
        <f t="shared" si="42"/>
        <v>19.744174307641153</v>
      </c>
      <c r="AK191" s="123">
        <f t="shared" si="43"/>
        <v>30.03515279115253</v>
      </c>
      <c r="AL191" s="123">
        <f t="shared" si="44"/>
        <v>54.42938714092098</v>
      </c>
      <c r="AM191" s="123">
        <f t="shared" si="45"/>
        <v>25.487432650761882</v>
      </c>
      <c r="AN191" s="123">
        <f t="shared" si="46"/>
        <v>12.730985340040899</v>
      </c>
      <c r="AO191" s="123">
        <f t="shared" si="47"/>
        <v>53.500115909240442</v>
      </c>
      <c r="AP191" s="3">
        <f t="shared" si="32"/>
        <v>248.35870962529913</v>
      </c>
    </row>
    <row r="192" spans="1:42" ht="14">
      <c r="A192">
        <f t="shared" ref="A192:B207" si="50">A191+1</f>
        <v>34</v>
      </c>
      <c r="B192" s="20">
        <f t="shared" si="50"/>
        <v>114</v>
      </c>
      <c r="C192" s="27">
        <f t="shared" si="30"/>
        <v>231.4815691817397</v>
      </c>
      <c r="D192" s="124">
        <f>(($C$39*$C$118*0.72)*D$40)*('Product half-life and C flows'!B93/100)</f>
        <v>1.4506473574152092</v>
      </c>
      <c r="E192" s="27"/>
      <c r="F192" s="55">
        <f t="shared" si="48"/>
        <v>6.2842228924178354</v>
      </c>
      <c r="G192" s="55">
        <f t="shared" si="48"/>
        <v>2.3461098798359923</v>
      </c>
      <c r="H192" s="124">
        <f>(H$118)*('Product half-life and C flows'!L93/100)</f>
        <v>2.3451534554193971</v>
      </c>
      <c r="I192" s="124">
        <f>(($C$39*$C$118*0.28)*H$41)*('Product half-life and C flows'!N93/100)</f>
        <v>2.4957131794935736</v>
      </c>
      <c r="J192" s="124">
        <f>(($C$39*$C$118*0.28)*H$41)*(+'Product half-life and C flows'!P93/100)</f>
        <v>1.2466099797670198</v>
      </c>
      <c r="K192" s="55">
        <f t="shared" si="49"/>
        <v>4.1790082234578607</v>
      </c>
      <c r="L192" s="27"/>
      <c r="M192" s="83">
        <f>C$158*(0.4*D$14)*('Product half-life and C flows'!B53/100)</f>
        <v>17.754797130799489</v>
      </c>
      <c r="N192" s="83">
        <f t="shared" si="31"/>
        <v>109.65857484893542</v>
      </c>
      <c r="O192" s="83">
        <f t="shared" ref="O192:P207" si="51">O191</f>
        <v>13.459951415223319</v>
      </c>
      <c r="P192" s="83">
        <f t="shared" si="51"/>
        <v>27.689042911316537</v>
      </c>
      <c r="Q192" s="83">
        <f>C$158*(0.6*C$15)*('Product half-life and C flows'!L53/100)</f>
        <v>51.252267055425122</v>
      </c>
      <c r="R192" s="83">
        <f>C$158*0.6*('Product half-life and C flows'!N53/100)</f>
        <v>23.540845356321</v>
      </c>
      <c r="S192" s="83">
        <f>C$158*0.6*('Product half-life and C flows'!P53/100)</f>
        <v>11.758664014146351</v>
      </c>
      <c r="T192" s="83">
        <f t="shared" si="36"/>
        <v>49.321107685782579</v>
      </c>
      <c r="U192" s="3"/>
      <c r="V192" s="88"/>
      <c r="W192" s="88"/>
      <c r="X192" s="88"/>
      <c r="Y192" s="88"/>
      <c r="Z192" s="88"/>
      <c r="AA192" s="88"/>
      <c r="AB192" s="88"/>
      <c r="AC192" s="88"/>
      <c r="AE192">
        <f t="shared" si="19"/>
        <v>34</v>
      </c>
      <c r="AF192" s="3">
        <f t="shared" si="33"/>
        <v>37.384157447654751</v>
      </c>
      <c r="AG192" s="113">
        <f t="shared" si="20"/>
        <v>231.4815691817397</v>
      </c>
      <c r="AH192" s="123">
        <f t="shared" si="40"/>
        <v>19.205444488214699</v>
      </c>
      <c r="AI192" s="123">
        <f t="shared" si="41"/>
        <v>109.65857484893542</v>
      </c>
      <c r="AJ192" s="123">
        <f t="shared" si="42"/>
        <v>19.744174307641153</v>
      </c>
      <c r="AK192" s="123">
        <f t="shared" si="43"/>
        <v>30.03515279115253</v>
      </c>
      <c r="AL192" s="123">
        <f t="shared" si="44"/>
        <v>53.597420510844522</v>
      </c>
      <c r="AM192" s="123">
        <f t="shared" si="45"/>
        <v>26.036558535814574</v>
      </c>
      <c r="AN192" s="123">
        <f t="shared" si="46"/>
        <v>13.00527399391337</v>
      </c>
      <c r="AO192" s="123">
        <f t="shared" si="47"/>
        <v>53.500115909240442</v>
      </c>
      <c r="AP192" s="3">
        <f t="shared" si="32"/>
        <v>252.07715498830157</v>
      </c>
    </row>
    <row r="193" spans="1:42" ht="14">
      <c r="A193">
        <f t="shared" si="50"/>
        <v>35</v>
      </c>
      <c r="B193" s="20">
        <f t="shared" si="50"/>
        <v>115</v>
      </c>
      <c r="C193" s="27">
        <f t="shared" si="30"/>
        <v>232.17635679246646</v>
      </c>
      <c r="D193" s="124">
        <f>(($C$39*$C$118*0.72)*D$40)*('Product half-life and C flows'!B94/100)</f>
        <v>1.4012329829861756</v>
      </c>
      <c r="E193" s="27"/>
      <c r="F193" s="55">
        <f t="shared" si="48"/>
        <v>6.2842228924178354</v>
      </c>
      <c r="G193" s="55">
        <f t="shared" si="48"/>
        <v>2.3461098798359923</v>
      </c>
      <c r="H193" s="124">
        <f>(H$118)*('Product half-life and C flows'!L94/100)</f>
        <v>2.3093072054466393</v>
      </c>
      <c r="I193" s="124">
        <f>(($C$39*$C$118*0.28)*H$41)*('Product half-life and C flows'!N94/100)</f>
        <v>2.5136542276049392</v>
      </c>
      <c r="J193" s="124">
        <f>(($C$39*$C$118*0.28)*H$41)*(+'Product half-life and C flows'!P94/100)</f>
        <v>1.2555715422602092</v>
      </c>
      <c r="K193" s="55">
        <f t="shared" si="49"/>
        <v>4.1790082234578607</v>
      </c>
      <c r="L193" s="27"/>
      <c r="M193" s="83">
        <f>C$158*(0.4*D$14)*('Product half-life and C flows'!B54/100)</f>
        <v>17.150003561329843</v>
      </c>
      <c r="N193" s="83">
        <f t="shared" si="31"/>
        <v>113.28397968457668</v>
      </c>
      <c r="O193" s="83">
        <f t="shared" si="51"/>
        <v>13.459951415223319</v>
      </c>
      <c r="P193" s="83">
        <f t="shared" si="51"/>
        <v>27.689042911316537</v>
      </c>
      <c r="Q193" s="83">
        <f>C$158*(0.6*C$15)*('Product half-life and C flows'!L54/100)</f>
        <v>50.468863490812431</v>
      </c>
      <c r="R193" s="83">
        <f>C$158*0.6*('Product half-life and C flows'!N54/100)</f>
        <v>24.063636668439198</v>
      </c>
      <c r="S193" s="83">
        <f>C$158*0.6*('Product half-life and C flows'!P54/100)</f>
        <v>12.019798535683915</v>
      </c>
      <c r="T193" s="83">
        <f t="shared" si="36"/>
        <v>49.321107685782579</v>
      </c>
      <c r="U193" s="3"/>
      <c r="V193" s="88"/>
      <c r="W193" s="88"/>
      <c r="X193" s="88"/>
      <c r="Y193" s="88"/>
      <c r="Z193" s="88"/>
      <c r="AA193" s="88"/>
      <c r="AB193" s="88"/>
      <c r="AC193" s="88"/>
      <c r="AE193">
        <f t="shared" si="19"/>
        <v>35</v>
      </c>
      <c r="AF193" s="3">
        <f t="shared" si="33"/>
        <v>37.669137182131266</v>
      </c>
      <c r="AG193" s="113">
        <f t="shared" si="20"/>
        <v>232.17635679246646</v>
      </c>
      <c r="AH193" s="123">
        <f t="shared" si="40"/>
        <v>18.551236544316019</v>
      </c>
      <c r="AI193" s="123">
        <f t="shared" si="41"/>
        <v>113.28397968457668</v>
      </c>
      <c r="AJ193" s="123">
        <f t="shared" si="42"/>
        <v>19.744174307641153</v>
      </c>
      <c r="AK193" s="123">
        <f t="shared" si="43"/>
        <v>30.03515279115253</v>
      </c>
      <c r="AL193" s="123">
        <f t="shared" si="44"/>
        <v>52.778170696259068</v>
      </c>
      <c r="AM193" s="123">
        <f t="shared" si="45"/>
        <v>26.577290896044136</v>
      </c>
      <c r="AN193" s="123">
        <f t="shared" si="46"/>
        <v>13.275370077944125</v>
      </c>
      <c r="AO193" s="123">
        <f t="shared" si="47"/>
        <v>53.500115909240442</v>
      </c>
      <c r="AP193" s="3">
        <f t="shared" si="32"/>
        <v>255.69413845361768</v>
      </c>
    </row>
    <row r="194" spans="1:42" ht="14">
      <c r="A194">
        <f t="shared" si="50"/>
        <v>36</v>
      </c>
      <c r="B194" s="20">
        <f t="shared" si="50"/>
        <v>116</v>
      </c>
      <c r="C194" s="27">
        <f t="shared" si="30"/>
        <v>232.85193822076855</v>
      </c>
      <c r="D194" s="124">
        <f>(($C$39*$C$118*0.72)*D$40)*('Product half-life and C flows'!B95/100)</f>
        <v>1.3535018435540769</v>
      </c>
      <c r="E194" s="27"/>
      <c r="F194" s="55">
        <f t="shared" si="48"/>
        <v>6.2842228924178354</v>
      </c>
      <c r="G194" s="55">
        <f t="shared" si="48"/>
        <v>2.3461098798359923</v>
      </c>
      <c r="H194" s="124">
        <f>(H$118)*('Product half-life and C flows'!L95/100)</f>
        <v>2.2740088742610891</v>
      </c>
      <c r="I194" s="124">
        <f>(($C$39*$C$118*0.28)*H$41)*('Product half-life and C flows'!N95/100)</f>
        <v>2.5313210423633068</v>
      </c>
      <c r="J194" s="124">
        <f>(($C$39*$C$118*0.28)*H$41)*(+'Product half-life and C flows'!P95/100)</f>
        <v>1.2643961250565967</v>
      </c>
      <c r="K194" s="55">
        <f t="shared" si="49"/>
        <v>4.1790082234578607</v>
      </c>
      <c r="L194" s="27"/>
      <c r="M194" s="83">
        <f>C$158*(0.4*D$14)*('Product half-life and C flows'!B55/100)</f>
        <v>16.565811481078974</v>
      </c>
      <c r="N194" s="83">
        <f t="shared" si="31"/>
        <v>116.8059085803754</v>
      </c>
      <c r="O194" s="83">
        <f t="shared" si="51"/>
        <v>13.459951415223319</v>
      </c>
      <c r="P194" s="83">
        <f t="shared" si="51"/>
        <v>27.689042911316537</v>
      </c>
      <c r="Q194" s="83">
        <f>C$158*(0.6*C$15)*('Product half-life and C flows'!L55/100)</f>
        <v>49.697434443236908</v>
      </c>
      <c r="R194" s="83">
        <f>C$158*0.6*('Product half-life and C flows'!N55/100)</f>
        <v>24.578436986187935</v>
      </c>
      <c r="S194" s="83">
        <f>C$158*0.6*('Product half-life and C flows'!P55/100)</f>
        <v>12.276941551542423</v>
      </c>
      <c r="T194" s="83">
        <f t="shared" si="36"/>
        <v>49.321107685782579</v>
      </c>
      <c r="U194" s="3"/>
      <c r="V194" s="88"/>
      <c r="W194" s="88"/>
      <c r="X194" s="88"/>
      <c r="Y194" s="88"/>
      <c r="Z194" s="88"/>
      <c r="AA194" s="88"/>
      <c r="AB194" s="88"/>
      <c r="AC194" s="88"/>
      <c r="AE194">
        <f t="shared" si="19"/>
        <v>36</v>
      </c>
      <c r="AF194" s="3">
        <f t="shared" si="33"/>
        <v>37.925658369557077</v>
      </c>
      <c r="AG194" s="113">
        <f t="shared" si="20"/>
        <v>232.85193822076855</v>
      </c>
      <c r="AH194" s="123">
        <f t="shared" si="40"/>
        <v>17.919313324633052</v>
      </c>
      <c r="AI194" s="123">
        <f t="shared" si="41"/>
        <v>116.8059085803754</v>
      </c>
      <c r="AJ194" s="123">
        <f t="shared" si="42"/>
        <v>19.744174307641153</v>
      </c>
      <c r="AK194" s="123">
        <f t="shared" si="43"/>
        <v>30.03515279115253</v>
      </c>
      <c r="AL194" s="123">
        <f t="shared" si="44"/>
        <v>51.971443317498</v>
      </c>
      <c r="AM194" s="123">
        <f t="shared" si="45"/>
        <v>27.109758028551241</v>
      </c>
      <c r="AN194" s="123">
        <f t="shared" si="46"/>
        <v>13.541337676599021</v>
      </c>
      <c r="AO194" s="123">
        <f t="shared" si="47"/>
        <v>53.500115909240442</v>
      </c>
      <c r="AP194" s="3">
        <f t="shared" si="32"/>
        <v>259.20777470181736</v>
      </c>
    </row>
    <row r="195" spans="1:42" ht="14">
      <c r="A195">
        <f t="shared" si="50"/>
        <v>37</v>
      </c>
      <c r="B195" s="20">
        <f t="shared" si="50"/>
        <v>117</v>
      </c>
      <c r="C195" s="27">
        <f t="shared" si="30"/>
        <v>233.50880497670752</v>
      </c>
      <c r="D195" s="124">
        <f>(($C$39*$C$118*0.72)*D$40)*('Product half-life and C flows'!B96/100)</f>
        <v>1.3073966019556356</v>
      </c>
      <c r="E195" s="27"/>
      <c r="F195" s="55">
        <f t="shared" si="48"/>
        <v>6.2842228924178354</v>
      </c>
      <c r="G195" s="55">
        <f t="shared" si="48"/>
        <v>2.3461098798359923</v>
      </c>
      <c r="H195" s="124">
        <f>(H$118)*('Product half-life and C flows'!L96/100)</f>
        <v>2.2392500867887124</v>
      </c>
      <c r="I195" s="124">
        <f>(($C$39*$C$118*0.28)*H$41)*('Product half-life and C flows'!N96/100)</f>
        <v>2.5487178154932311</v>
      </c>
      <c r="J195" s="124">
        <f>(($C$39*$C$118*0.28)*H$41)*(+'Product half-life and C flows'!P96/100)</f>
        <v>1.273085821924691</v>
      </c>
      <c r="K195" s="55">
        <f t="shared" si="49"/>
        <v>4.1790082234578607</v>
      </c>
      <c r="L195" s="27"/>
      <c r="M195" s="83">
        <f>C$158*(0.4*D$14)*('Product half-life and C flows'!B56/100)</f>
        <v>16.001519127694483</v>
      </c>
      <c r="N195" s="83">
        <f t="shared" si="31"/>
        <v>120.2231105250745</v>
      </c>
      <c r="O195" s="83">
        <f t="shared" si="51"/>
        <v>13.459951415223319</v>
      </c>
      <c r="P195" s="83">
        <f t="shared" si="51"/>
        <v>27.689042911316537</v>
      </c>
      <c r="Q195" s="83">
        <f>C$158*(0.6*C$15)*('Product half-life and C flows'!L56/100)</f>
        <v>48.937796879247124</v>
      </c>
      <c r="R195" s="83">
        <f>C$158*0.6*('Product half-life and C flows'!N56/100)</f>
        <v>25.08536845389045</v>
      </c>
      <c r="S195" s="83">
        <f>C$158*0.6*('Product half-life and C flows'!P56/100)</f>
        <v>12.530154072872351</v>
      </c>
      <c r="T195" s="83">
        <f t="shared" si="36"/>
        <v>49.321107685782579</v>
      </c>
      <c r="U195" s="3"/>
      <c r="V195" s="88"/>
      <c r="W195" s="88"/>
      <c r="X195" s="88"/>
      <c r="Y195" s="88"/>
      <c r="Z195" s="88"/>
      <c r="AA195" s="88"/>
      <c r="AB195" s="88"/>
      <c r="AC195" s="88"/>
      <c r="AE195">
        <f t="shared" si="19"/>
        <v>37</v>
      </c>
      <c r="AF195" s="3">
        <f t="shared" si="33"/>
        <v>38.156445424641291</v>
      </c>
      <c r="AG195" s="113">
        <f t="shared" si="20"/>
        <v>233.50880497670752</v>
      </c>
      <c r="AH195" s="123">
        <f t="shared" si="40"/>
        <v>17.308915729650117</v>
      </c>
      <c r="AI195" s="123">
        <f t="shared" si="41"/>
        <v>120.2231105250745</v>
      </c>
      <c r="AJ195" s="123">
        <f t="shared" si="42"/>
        <v>19.744174307641153</v>
      </c>
      <c r="AK195" s="123">
        <f t="shared" si="43"/>
        <v>30.03515279115253</v>
      </c>
      <c r="AL195" s="123">
        <f t="shared" si="44"/>
        <v>51.177046966035839</v>
      </c>
      <c r="AM195" s="123">
        <f t="shared" si="45"/>
        <v>27.63408626938368</v>
      </c>
      <c r="AN195" s="123">
        <f t="shared" si="46"/>
        <v>13.803239894797041</v>
      </c>
      <c r="AO195" s="123">
        <f t="shared" si="47"/>
        <v>53.500115909240442</v>
      </c>
      <c r="AP195" s="3">
        <f t="shared" si="32"/>
        <v>262.61681075408478</v>
      </c>
    </row>
    <row r="196" spans="1:42" ht="14">
      <c r="A196">
        <f t="shared" si="50"/>
        <v>38</v>
      </c>
      <c r="B196" s="20">
        <f t="shared" si="50"/>
        <v>118</v>
      </c>
      <c r="C196" s="27">
        <f t="shared" si="30"/>
        <v>234.14743837249003</v>
      </c>
      <c r="D196" s="124">
        <f>(($C$39*$C$118*0.72)*D$40)*('Product half-life and C flows'!B97/100)</f>
        <v>1.2628618741418445</v>
      </c>
      <c r="E196" s="27"/>
      <c r="F196" s="55">
        <f t="shared" si="48"/>
        <v>6.2842228924178354</v>
      </c>
      <c r="G196" s="55">
        <f t="shared" si="48"/>
        <v>2.3461098798359923</v>
      </c>
      <c r="H196" s="124">
        <f>(H$118)*('Product half-life and C flows'!L97/100)</f>
        <v>2.2050225959705507</v>
      </c>
      <c r="I196" s="124">
        <f>(($C$39*$C$118*0.28)*H$41)*('Product half-life and C flows'!N97/100)</f>
        <v>2.5658486746477212</v>
      </c>
      <c r="J196" s="124">
        <f>(($C$39*$C$118*0.28)*H$41)*(+'Product half-life and C flows'!P97/100)</f>
        <v>1.2816426946292314</v>
      </c>
      <c r="K196" s="55">
        <f t="shared" si="49"/>
        <v>4.1790082234578607</v>
      </c>
      <c r="L196" s="27"/>
      <c r="M196" s="83">
        <f>C$158*(0.4*D$14)*('Product half-life and C flows'!B57/100)</f>
        <v>15.456448643425903</v>
      </c>
      <c r="N196" s="83">
        <f t="shared" si="31"/>
        <v>123.53489990720071</v>
      </c>
      <c r="O196" s="83">
        <f t="shared" si="51"/>
        <v>13.459951415223319</v>
      </c>
      <c r="P196" s="83">
        <f t="shared" si="51"/>
        <v>27.689042911316537</v>
      </c>
      <c r="Q196" s="83">
        <f>C$158*(0.6*C$15)*('Product half-life and C flows'!L57/100)</f>
        <v>48.18977056310321</v>
      </c>
      <c r="R196" s="83">
        <f>C$158*0.6*('Product half-life and C flows'!N57/100)</f>
        <v>25.584551348863823</v>
      </c>
      <c r="S196" s="83">
        <f>C$158*0.6*('Product half-life and C flows'!P57/100)</f>
        <v>12.779496178253655</v>
      </c>
      <c r="T196" s="83">
        <f t="shared" si="36"/>
        <v>49.321107685782579</v>
      </c>
      <c r="U196" s="3"/>
      <c r="V196" s="88"/>
      <c r="W196" s="88"/>
      <c r="X196" s="88"/>
      <c r="Y196" s="88"/>
      <c r="Z196" s="88"/>
      <c r="AA196" s="88"/>
      <c r="AB196" s="88"/>
      <c r="AC196" s="88"/>
      <c r="AE196">
        <f t="shared" si="19"/>
        <v>38</v>
      </c>
      <c r="AF196" s="3">
        <f t="shared" si="33"/>
        <v>38.363985736243762</v>
      </c>
      <c r="AG196" s="113">
        <f t="shared" si="20"/>
        <v>234.14743837249003</v>
      </c>
      <c r="AH196" s="123">
        <f t="shared" si="40"/>
        <v>16.719310517567749</v>
      </c>
      <c r="AI196" s="123">
        <f t="shared" si="41"/>
        <v>123.53489990720071</v>
      </c>
      <c r="AJ196" s="123">
        <f t="shared" si="42"/>
        <v>19.744174307641153</v>
      </c>
      <c r="AK196" s="123">
        <f t="shared" si="43"/>
        <v>30.03515279115253</v>
      </c>
      <c r="AL196" s="123">
        <f t="shared" si="44"/>
        <v>50.394793159073757</v>
      </c>
      <c r="AM196" s="123">
        <f t="shared" si="45"/>
        <v>28.150400023511544</v>
      </c>
      <c r="AN196" s="123">
        <f t="shared" si="46"/>
        <v>14.061138872882887</v>
      </c>
      <c r="AO196" s="123">
        <f t="shared" si="47"/>
        <v>53.500115909240442</v>
      </c>
      <c r="AP196" s="3">
        <f t="shared" si="32"/>
        <v>265.9205590614626</v>
      </c>
    </row>
    <row r="197" spans="1:42" ht="14">
      <c r="A197">
        <f t="shared" si="50"/>
        <v>39</v>
      </c>
      <c r="B197" s="20">
        <f t="shared" si="50"/>
        <v>119</v>
      </c>
      <c r="C197" s="27">
        <f t="shared" si="30"/>
        <v>234.76830958076894</v>
      </c>
      <c r="D197" s="124">
        <f>(($C$39*$C$118*0.72)*D$40)*('Product half-life and C flows'!B98/100)</f>
        <v>1.2198441626477234</v>
      </c>
      <c r="E197" s="27"/>
      <c r="F197" s="55">
        <f t="shared" si="48"/>
        <v>6.2842228924178354</v>
      </c>
      <c r="G197" s="55">
        <f t="shared" si="48"/>
        <v>2.3461098798359923</v>
      </c>
      <c r="H197" s="124">
        <f>(H$118)*('Product half-life and C flows'!L98/100)</f>
        <v>2.1713182808059792</v>
      </c>
      <c r="I197" s="124">
        <f>(($C$39*$C$118*0.28)*H$41)*('Product half-life and C flows'!N98/100)</f>
        <v>2.582717684387589</v>
      </c>
      <c r="J197" s="124">
        <f>(($C$39*$C$118*0.28)*H$41)*(+'Product half-life and C flows'!P98/100)</f>
        <v>1.2900687734203744</v>
      </c>
      <c r="K197" s="55">
        <f t="shared" si="49"/>
        <v>4.1790082234578607</v>
      </c>
      <c r="L197" s="27"/>
      <c r="M197" s="83">
        <f>C$158*(0.4*D$14)*('Product half-life and C flows'!B58/100)</f>
        <v>14.929945260846228</v>
      </c>
      <c r="N197" s="83">
        <f t="shared" si="31"/>
        <v>126.74109416131368</v>
      </c>
      <c r="O197" s="83">
        <f t="shared" si="51"/>
        <v>13.459951415223319</v>
      </c>
      <c r="P197" s="83">
        <f t="shared" si="51"/>
        <v>27.689042911316537</v>
      </c>
      <c r="Q197" s="83">
        <f>C$158*(0.6*C$15)*('Product half-life and C flows'!L58/100)</f>
        <v>47.453178014013105</v>
      </c>
      <c r="R197" s="83">
        <f>C$158*0.6*('Product half-life and C flows'!N58/100)</f>
        <v>26.076104109956624</v>
      </c>
      <c r="S197" s="83">
        <f>C$158*0.6*('Product half-life and C flows'!P58/100)</f>
        <v>13.025027027950358</v>
      </c>
      <c r="T197" s="83">
        <f t="shared" si="36"/>
        <v>49.321107685782579</v>
      </c>
      <c r="U197" s="3"/>
      <c r="V197" s="88"/>
      <c r="W197" s="88"/>
      <c r="X197" s="88"/>
      <c r="Y197" s="88"/>
      <c r="Z197" s="88"/>
      <c r="AA197" s="88"/>
      <c r="AB197" s="88"/>
      <c r="AC197" s="88"/>
      <c r="AE197">
        <f t="shared" si="19"/>
        <v>39</v>
      </c>
      <c r="AF197" s="3">
        <f t="shared" si="33"/>
        <v>38.55054529899791</v>
      </c>
      <c r="AG197" s="113">
        <f t="shared" si="20"/>
        <v>234.76830958076894</v>
      </c>
      <c r="AH197" s="123">
        <f t="shared" si="40"/>
        <v>16.149789423493953</v>
      </c>
      <c r="AI197" s="123">
        <f t="shared" si="41"/>
        <v>126.74109416131368</v>
      </c>
      <c r="AJ197" s="123">
        <f t="shared" si="42"/>
        <v>19.744174307641153</v>
      </c>
      <c r="AK197" s="123">
        <f t="shared" si="43"/>
        <v>30.03515279115253</v>
      </c>
      <c r="AL197" s="123">
        <f t="shared" si="44"/>
        <v>49.624496294819082</v>
      </c>
      <c r="AM197" s="123">
        <f t="shared" si="45"/>
        <v>28.658821794344213</v>
      </c>
      <c r="AN197" s="123">
        <f t="shared" si="46"/>
        <v>14.315095801370733</v>
      </c>
      <c r="AO197" s="123">
        <f t="shared" si="47"/>
        <v>53.500115909240442</v>
      </c>
      <c r="AP197" s="3">
        <f t="shared" si="32"/>
        <v>269.11883515064142</v>
      </c>
    </row>
    <row r="198" spans="1:42" ht="14">
      <c r="A198">
        <f t="shared" si="50"/>
        <v>40</v>
      </c>
      <c r="B198" s="20">
        <f t="shared" si="50"/>
        <v>120</v>
      </c>
      <c r="C198" s="27">
        <f t="shared" si="30"/>
        <v>235.37187970460602</v>
      </c>
      <c r="D198" s="124">
        <f>(($C$39*$C$118*0.72)*D$40)*('Product half-life and C flows'!B99/100)</f>
        <v>1.178291792328344</v>
      </c>
      <c r="E198" s="27"/>
      <c r="F198" s="55">
        <f t="shared" si="48"/>
        <v>6.2842228924178354</v>
      </c>
      <c r="G198" s="55">
        <f t="shared" si="48"/>
        <v>2.3461098798359923</v>
      </c>
      <c r="H198" s="124">
        <f>(H$118)*('Product half-life and C flows'!L99/100)</f>
        <v>2.1381291444258737</v>
      </c>
      <c r="I198" s="124">
        <f>(($C$39*$C$118*0.28)*H$41)*('Product half-life and C flows'!N99/100)</f>
        <v>2.599328847145832</v>
      </c>
      <c r="J198" s="124">
        <f>(($C$39*$C$118*0.28)*H$41)*(+'Product half-life and C flows'!P99/100)</f>
        <v>1.2983660575154006</v>
      </c>
      <c r="K198" s="55">
        <f t="shared" si="49"/>
        <v>4.1790082234578607</v>
      </c>
      <c r="L198" s="27"/>
      <c r="M198" s="83">
        <f>C$158*(0.4*D$14)*('Product half-life and C flows'!B59/100)</f>
        <v>14.4213765163107</v>
      </c>
      <c r="N198" s="83">
        <f t="shared" si="31"/>
        <v>129.84195592350235</v>
      </c>
      <c r="O198" s="83">
        <f t="shared" si="51"/>
        <v>13.459951415223319</v>
      </c>
      <c r="P198" s="83">
        <f t="shared" si="51"/>
        <v>27.689042911316537</v>
      </c>
      <c r="Q198" s="83">
        <f>C$158*(0.6*C$15)*('Product half-life and C flows'!L59/100)</f>
        <v>46.727844464022496</v>
      </c>
      <c r="R198" s="83">
        <f>C$158*0.6*('Product half-life and C flows'!N59/100)</f>
        <v>26.560143365650351</v>
      </c>
      <c r="S198" s="83">
        <f>C$158*0.6*('Product half-life and C flows'!P59/100)</f>
        <v>13.266804877947225</v>
      </c>
      <c r="T198" s="83">
        <f t="shared" si="36"/>
        <v>49.321107685782579</v>
      </c>
      <c r="U198" s="3"/>
      <c r="V198" s="88"/>
      <c r="W198" s="88"/>
      <c r="X198" s="88"/>
      <c r="Y198" s="88"/>
      <c r="Z198" s="88"/>
      <c r="AA198" s="88"/>
      <c r="AB198" s="88"/>
      <c r="AC198" s="88"/>
      <c r="AE198">
        <f t="shared" si="19"/>
        <v>40</v>
      </c>
      <c r="AF198" s="3">
        <f t="shared" si="33"/>
        <v>38.718184455800021</v>
      </c>
      <c r="AG198" s="113">
        <f t="shared" si="20"/>
        <v>235.37187970460602</v>
      </c>
      <c r="AH198" s="123">
        <f t="shared" si="40"/>
        <v>15.599668308639043</v>
      </c>
      <c r="AI198" s="123">
        <f t="shared" si="41"/>
        <v>129.84195592350235</v>
      </c>
      <c r="AJ198" s="123">
        <f t="shared" si="42"/>
        <v>19.744174307641153</v>
      </c>
      <c r="AK198" s="123">
        <f t="shared" si="43"/>
        <v>30.03515279115253</v>
      </c>
      <c r="AL198" s="123">
        <f t="shared" si="44"/>
        <v>48.865973608448371</v>
      </c>
      <c r="AM198" s="123">
        <f t="shared" si="45"/>
        <v>29.159472212796182</v>
      </c>
      <c r="AN198" s="123">
        <f t="shared" si="46"/>
        <v>14.565170935462625</v>
      </c>
      <c r="AO198" s="123">
        <f t="shared" si="47"/>
        <v>53.500115909240442</v>
      </c>
      <c r="AP198" s="3">
        <f t="shared" si="32"/>
        <v>272.2118997790032</v>
      </c>
    </row>
    <row r="199" spans="1:42" ht="14">
      <c r="A199">
        <f t="shared" si="50"/>
        <v>41</v>
      </c>
      <c r="B199" s="20">
        <f t="shared" si="50"/>
        <v>121</v>
      </c>
      <c r="C199" s="27">
        <f t="shared" si="30"/>
        <v>235.95859985803651</v>
      </c>
      <c r="D199" s="124">
        <f>(($C$39*$C$118*0.72)*D$40)*('Product half-life and C flows'!B100/100)</f>
        <v>1.1381548482839172</v>
      </c>
      <c r="E199" s="27"/>
      <c r="F199" s="55">
        <f t="shared" si="48"/>
        <v>6.2842228924178354</v>
      </c>
      <c r="G199" s="55">
        <f t="shared" si="48"/>
        <v>2.3461098798359923</v>
      </c>
      <c r="H199" s="124">
        <f>(H$118)*('Product half-life and C flows'!L100/100)</f>
        <v>2.1054473121952313</v>
      </c>
      <c r="I199" s="124">
        <f>(($C$39*$C$118*0.28)*H$41)*('Product half-life and C flows'!N100/100)</f>
        <v>2.6156861041772679</v>
      </c>
      <c r="J199" s="124">
        <f>(($C$39*$C$118*0.28)*H$41)*(+'Product half-life and C flows'!P100/100)</f>
        <v>1.3065365155730613</v>
      </c>
      <c r="K199" s="55">
        <f t="shared" si="49"/>
        <v>4.1790082234578607</v>
      </c>
      <c r="L199" s="27"/>
      <c r="M199" s="83">
        <f>C$158*(0.4*D$14)*('Product half-life and C flows'!B60/100)</f>
        <v>13.930131490208138</v>
      </c>
      <c r="N199" s="83">
        <f t="shared" si="31"/>
        <v>132.83813959298774</v>
      </c>
      <c r="O199" s="83">
        <f t="shared" si="51"/>
        <v>13.459951415223319</v>
      </c>
      <c r="P199" s="83">
        <f t="shared" si="51"/>
        <v>27.689042911316537</v>
      </c>
      <c r="Q199" s="83">
        <f>C$158*(0.6*C$15)*('Product half-life and C flows'!L60/100)</f>
        <v>46.013597816548454</v>
      </c>
      <c r="R199" s="83">
        <f>C$158*0.6*('Product half-life and C flows'!N60/100)</f>
        <v>27.03678396173137</v>
      </c>
      <c r="S199" s="83">
        <f>C$158*0.6*('Product half-life and C flows'!P60/100)</f>
        <v>13.504887093771908</v>
      </c>
      <c r="T199" s="83">
        <f t="shared" si="36"/>
        <v>49.321107685782579</v>
      </c>
      <c r="U199" s="3"/>
      <c r="V199" s="88"/>
      <c r="W199" s="88"/>
      <c r="X199" s="88"/>
      <c r="Y199" s="88"/>
      <c r="Z199" s="88"/>
      <c r="AA199" s="88"/>
      <c r="AB199" s="88"/>
      <c r="AC199" s="88"/>
      <c r="AE199">
        <f t="shared" si="19"/>
        <v>41</v>
      </c>
      <c r="AF199" s="3">
        <f t="shared" si="33"/>
        <v>38.868773410140783</v>
      </c>
      <c r="AG199" s="113">
        <f t="shared" si="20"/>
        <v>235.95859985803651</v>
      </c>
      <c r="AH199" s="123">
        <f t="shared" si="40"/>
        <v>15.068286338492056</v>
      </c>
      <c r="AI199" s="123">
        <f t="shared" si="41"/>
        <v>132.83813959298774</v>
      </c>
      <c r="AJ199" s="123">
        <f t="shared" si="42"/>
        <v>19.744174307641153</v>
      </c>
      <c r="AK199" s="123">
        <f t="shared" si="43"/>
        <v>30.03515279115253</v>
      </c>
      <c r="AL199" s="123">
        <f t="shared" si="44"/>
        <v>48.119045128743686</v>
      </c>
      <c r="AM199" s="123">
        <f t="shared" si="45"/>
        <v>29.652470065908638</v>
      </c>
      <c r="AN199" s="123">
        <f t="shared" si="46"/>
        <v>14.811423609344969</v>
      </c>
      <c r="AO199" s="123">
        <f t="shared" si="47"/>
        <v>53.500115909240442</v>
      </c>
      <c r="AP199" s="3">
        <f t="shared" si="32"/>
        <v>275.20040549577874</v>
      </c>
    </row>
    <row r="200" spans="1:42" ht="14">
      <c r="A200">
        <f t="shared" si="50"/>
        <v>42</v>
      </c>
      <c r="B200" s="20">
        <f t="shared" si="50"/>
        <v>122</v>
      </c>
      <c r="C200" s="27">
        <f t="shared" si="30"/>
        <v>236.52891125624762</v>
      </c>
      <c r="D200" s="124">
        <f>(($C$39*$C$118*0.72)*D$40)*('Product half-life and C flows'!B101/100)</f>
        <v>1.0993851158993819</v>
      </c>
      <c r="E200" s="27"/>
      <c r="F200" s="55">
        <f t="shared" ref="F200:G215" si="52">F199</f>
        <v>6.2842228924178354</v>
      </c>
      <c r="G200" s="55">
        <f t="shared" si="52"/>
        <v>2.3461098798359923</v>
      </c>
      <c r="H200" s="124">
        <f>(H$118)*('Product half-life and C flows'!L101/100)</f>
        <v>2.0732650298447894</v>
      </c>
      <c r="I200" s="124">
        <f>(($C$39*$C$118*0.28)*H$41)*('Product half-life and C flows'!N101/100)</f>
        <v>2.6317933364936641</v>
      </c>
      <c r="J200" s="124">
        <f>(($C$39*$C$118*0.28)*H$41)*(+'Product half-life and C flows'!P101/100)</f>
        <v>1.3145820861606718</v>
      </c>
      <c r="K200" s="55">
        <f t="shared" si="49"/>
        <v>4.1790082234578607</v>
      </c>
      <c r="L200" s="27"/>
      <c r="M200" s="83">
        <f>C$158*(0.4*D$14)*('Product half-life and C flows'!B61/100)</f>
        <v>13.455620073092033</v>
      </c>
      <c r="N200" s="83">
        <f t="shared" si="31"/>
        <v>135.73064215487835</v>
      </c>
      <c r="O200" s="83">
        <f t="shared" si="51"/>
        <v>13.459951415223319</v>
      </c>
      <c r="P200" s="83">
        <f t="shared" si="51"/>
        <v>27.689042911316537</v>
      </c>
      <c r="Q200" s="83">
        <f>C$158*(0.6*C$15)*('Product half-life and C flows'!L61/100)</f>
        <v>45.310268605546788</v>
      </c>
      <c r="R200" s="83">
        <f>C$158*0.6*('Product half-life and C flows'!N61/100)</f>
        <v>27.506138988539814</v>
      </c>
      <c r="S200" s="83">
        <f>C$158*0.6*('Product half-life and C flows'!P61/100)</f>
        <v>13.739330164105796</v>
      </c>
      <c r="T200" s="83">
        <f t="shared" si="36"/>
        <v>49.321107685782579</v>
      </c>
      <c r="U200" s="3"/>
      <c r="V200" s="88"/>
      <c r="W200" s="88"/>
      <c r="X200" s="88"/>
      <c r="Y200" s="88"/>
      <c r="Z200" s="88"/>
      <c r="AA200" s="88"/>
      <c r="AB200" s="88"/>
      <c r="AC200" s="88"/>
      <c r="AE200">
        <f t="shared" si="19"/>
        <v>42</v>
      </c>
      <c r="AF200" s="3">
        <f t="shared" si="33"/>
        <v>39.004007263914637</v>
      </c>
      <c r="AG200" s="113">
        <f t="shared" si="20"/>
        <v>236.52891125624762</v>
      </c>
      <c r="AH200" s="123">
        <f t="shared" si="40"/>
        <v>14.555005188991416</v>
      </c>
      <c r="AI200" s="123">
        <f t="shared" si="41"/>
        <v>135.73064215487835</v>
      </c>
      <c r="AJ200" s="123">
        <f t="shared" si="42"/>
        <v>19.744174307641153</v>
      </c>
      <c r="AK200" s="123">
        <f t="shared" si="43"/>
        <v>30.03515279115253</v>
      </c>
      <c r="AL200" s="123">
        <f t="shared" si="44"/>
        <v>47.383533635391579</v>
      </c>
      <c r="AM200" s="123">
        <f t="shared" si="45"/>
        <v>30.137932325033479</v>
      </c>
      <c r="AN200" s="123">
        <f t="shared" si="46"/>
        <v>15.053912250266468</v>
      </c>
      <c r="AO200" s="123">
        <f t="shared" si="47"/>
        <v>53.500115909240442</v>
      </c>
      <c r="AP200" s="3">
        <f t="shared" si="32"/>
        <v>278.08534746436356</v>
      </c>
    </row>
    <row r="201" spans="1:42" ht="14">
      <c r="A201">
        <f t="shared" si="50"/>
        <v>43</v>
      </c>
      <c r="B201" s="20">
        <f t="shared" si="50"/>
        <v>123</v>
      </c>
      <c r="C201" s="27">
        <f t="shared" si="30"/>
        <v>237.08324531444146</v>
      </c>
      <c r="D201" s="124">
        <f>(($C$39*$C$118*0.72)*D$40)*('Product half-life and C flows'!B102/100)</f>
        <v>1.0619360229264638</v>
      </c>
      <c r="E201" s="27"/>
      <c r="F201" s="55">
        <f t="shared" si="52"/>
        <v>6.2842228924178354</v>
      </c>
      <c r="G201" s="55">
        <f t="shared" si="52"/>
        <v>2.3461098798359923</v>
      </c>
      <c r="H201" s="124">
        <f>(H$118)*('Product half-life and C flows'!L102/100)</f>
        <v>2.0415746616312078</v>
      </c>
      <c r="I201" s="124">
        <f>(($C$39*$C$118*0.28)*H$41)*('Product half-life and C flows'!N102/100)</f>
        <v>2.6476543657845619</v>
      </c>
      <c r="J201" s="124">
        <f>(($C$39*$C$118*0.28)*H$41)*(+'Product half-life and C flows'!P102/100)</f>
        <v>1.3225046782140668</v>
      </c>
      <c r="K201" s="55">
        <f t="shared" si="49"/>
        <v>4.1790082234578607</v>
      </c>
      <c r="L201" s="27"/>
      <c r="M201" s="83">
        <f>C$158*(0.4*D$14)*('Product half-life and C flows'!B62/100)</f>
        <v>12.997272256809982</v>
      </c>
      <c r="N201" s="83">
        <f t="shared" si="31"/>
        <v>138.52075808879039</v>
      </c>
      <c r="O201" s="83">
        <f t="shared" si="51"/>
        <v>13.459951415223319</v>
      </c>
      <c r="P201" s="83">
        <f t="shared" si="51"/>
        <v>27.689042911316537</v>
      </c>
      <c r="Q201" s="83">
        <f>C$158*(0.6*C$15)*('Product half-life and C flows'!L62/100)</f>
        <v>44.617689955303725</v>
      </c>
      <c r="R201" s="83">
        <f>C$158*0.6*('Product half-life and C flows'!N62/100)</f>
        <v>27.968319807802022</v>
      </c>
      <c r="S201" s="83">
        <f>C$158*0.6*('Product half-life and C flows'!P62/100)</f>
        <v>13.970189714186818</v>
      </c>
      <c r="T201" s="83">
        <f t="shared" si="36"/>
        <v>49.321107685782579</v>
      </c>
      <c r="U201" s="3"/>
      <c r="V201" s="88"/>
      <c r="W201" s="88"/>
      <c r="X201" s="88"/>
      <c r="Y201" s="88"/>
      <c r="Z201" s="88"/>
      <c r="AA201" s="88"/>
      <c r="AB201" s="88"/>
      <c r="AC201" s="88"/>
      <c r="AE201">
        <f t="shared" si="19"/>
        <v>43</v>
      </c>
      <c r="AF201" s="3">
        <f t="shared" si="33"/>
        <v>39.125420411966289</v>
      </c>
      <c r="AG201" s="113">
        <f t="shared" si="20"/>
        <v>237.08324531444146</v>
      </c>
      <c r="AH201" s="123">
        <f t="shared" si="40"/>
        <v>14.059208279736445</v>
      </c>
      <c r="AI201" s="123">
        <f t="shared" si="41"/>
        <v>138.52075808879039</v>
      </c>
      <c r="AJ201" s="123">
        <f t="shared" si="42"/>
        <v>19.744174307641153</v>
      </c>
      <c r="AK201" s="123">
        <f t="shared" si="43"/>
        <v>30.03515279115253</v>
      </c>
      <c r="AL201" s="123">
        <f t="shared" si="44"/>
        <v>46.659264616934934</v>
      </c>
      <c r="AM201" s="123">
        <f t="shared" si="45"/>
        <v>30.615974173586583</v>
      </c>
      <c r="AN201" s="123">
        <f t="shared" si="46"/>
        <v>15.292694392400884</v>
      </c>
      <c r="AO201" s="123">
        <f t="shared" si="47"/>
        <v>53.500115909240442</v>
      </c>
      <c r="AP201" s="3">
        <f t="shared" si="32"/>
        <v>280.86801837050649</v>
      </c>
    </row>
    <row r="202" spans="1:42" ht="14">
      <c r="A202">
        <f t="shared" si="50"/>
        <v>44</v>
      </c>
      <c r="B202" s="20">
        <f t="shared" si="50"/>
        <v>124</v>
      </c>
      <c r="C202" s="27">
        <f t="shared" si="30"/>
        <v>237.6220237545175</v>
      </c>
      <c r="D202" s="124">
        <f>(($C$39*$C$118*0.72)*D$40)*('Product half-life and C flows'!B103/100)</f>
        <v>1.0257625835386397</v>
      </c>
      <c r="E202" s="27"/>
      <c r="F202" s="55">
        <f t="shared" si="52"/>
        <v>6.2842228924178354</v>
      </c>
      <c r="G202" s="55">
        <f t="shared" si="52"/>
        <v>2.3461098798359923</v>
      </c>
      <c r="H202" s="124">
        <f>(H$118)*('Product half-life and C flows'!L103/100)</f>
        <v>2.0103686885253698</v>
      </c>
      <c r="I202" s="124">
        <f>(($C$39*$C$118*0.28)*H$41)*('Product half-life and C flows'!N103/100)</f>
        <v>2.6632729553240346</v>
      </c>
      <c r="J202" s="124">
        <f>(($C$39*$C$118*0.28)*H$41)*(+'Product half-life and C flows'!P103/100)</f>
        <v>1.3303061714905264</v>
      </c>
      <c r="K202" s="55">
        <f t="shared" si="49"/>
        <v>4.1790082234578607</v>
      </c>
      <c r="L202" s="27"/>
      <c r="M202" s="83">
        <f>C$158*(0.4*D$14)*('Product half-life and C flows'!B63/100)</f>
        <v>12.554537449779776</v>
      </c>
      <c r="N202" s="83">
        <f t="shared" si="31"/>
        <v>141.2100381670281</v>
      </c>
      <c r="O202" s="83">
        <f t="shared" si="51"/>
        <v>13.459951415223319</v>
      </c>
      <c r="P202" s="83">
        <f t="shared" si="51"/>
        <v>27.689042911316537</v>
      </c>
      <c r="Q202" s="83">
        <f>C$158*(0.6*C$15)*('Product half-life and C flows'!L63/100)</f>
        <v>43.935697540841964</v>
      </c>
      <c r="R202" s="83">
        <f>C$158*0.6*('Product half-life and C flows'!N63/100)</f>
        <v>28.423436079052838</v>
      </c>
      <c r="S202" s="83">
        <f>C$158*0.6*('Product half-life and C flows'!P63/100)</f>
        <v>14.197520519007405</v>
      </c>
      <c r="T202" s="83">
        <f t="shared" si="36"/>
        <v>49.321107685782579</v>
      </c>
      <c r="U202" s="3"/>
      <c r="V202" s="88"/>
      <c r="W202" s="88"/>
      <c r="X202" s="88"/>
      <c r="Y202" s="88"/>
      <c r="Z202" s="88"/>
      <c r="AA202" s="88"/>
      <c r="AB202" s="88"/>
      <c r="AC202" s="88"/>
      <c r="AE202">
        <f t="shared" si="19"/>
        <v>44</v>
      </c>
      <c r="AF202" s="3">
        <f t="shared" si="33"/>
        <v>39.23440018326459</v>
      </c>
      <c r="AG202" s="113">
        <f t="shared" si="20"/>
        <v>237.6220237545175</v>
      </c>
      <c r="AH202" s="123">
        <f t="shared" si="40"/>
        <v>13.580300033318416</v>
      </c>
      <c r="AI202" s="123">
        <f t="shared" si="41"/>
        <v>141.2100381670281</v>
      </c>
      <c r="AJ202" s="123">
        <f t="shared" si="42"/>
        <v>19.744174307641153</v>
      </c>
      <c r="AK202" s="123">
        <f t="shared" si="43"/>
        <v>30.03515279115253</v>
      </c>
      <c r="AL202" s="123">
        <f t="shared" si="44"/>
        <v>45.946066229367332</v>
      </c>
      <c r="AM202" s="123">
        <f t="shared" si="45"/>
        <v>31.086709034376874</v>
      </c>
      <c r="AN202" s="123">
        <f t="shared" si="46"/>
        <v>15.527826690497932</v>
      </c>
      <c r="AO202" s="123">
        <f t="shared" si="47"/>
        <v>53.500115909240442</v>
      </c>
      <c r="AP202" s="3">
        <f t="shared" si="32"/>
        <v>283.54996722006393</v>
      </c>
    </row>
    <row r="203" spans="1:42" ht="14">
      <c r="A203">
        <f t="shared" si="50"/>
        <v>45</v>
      </c>
      <c r="B203" s="20">
        <f t="shared" si="50"/>
        <v>125</v>
      </c>
      <c r="C203" s="27">
        <f t="shared" si="30"/>
        <v>238.14565871876283</v>
      </c>
      <c r="D203" s="124">
        <f>(($C$39*$C$118*0.72)*D$40)*('Product half-life and C flows'!B104/100)</f>
        <v>0.99082134429177882</v>
      </c>
      <c r="E203" s="27"/>
      <c r="F203" s="55">
        <f t="shared" si="52"/>
        <v>6.2842228924178354</v>
      </c>
      <c r="G203" s="55">
        <f t="shared" si="52"/>
        <v>2.3461098798359923</v>
      </c>
      <c r="H203" s="124">
        <f>(H$118)*('Product half-life and C flows'!L104/100)</f>
        <v>1.9796397064283762</v>
      </c>
      <c r="I203" s="124">
        <f>(($C$39*$C$118*0.28)*H$41)*('Product half-life and C flows'!N104/100)</f>
        <v>2.6786528108635799</v>
      </c>
      <c r="J203" s="124">
        <f>(($C$39*$C$118*0.28)*H$41)*(+'Product half-life and C flows'!P104/100)</f>
        <v>1.3379884170147747</v>
      </c>
      <c r="K203" s="55">
        <f t="shared" si="49"/>
        <v>4.1790082234578607</v>
      </c>
      <c r="L203" s="27"/>
      <c r="M203" s="83">
        <f>C$158*(0.4*D$14)*('Product half-life and C flows'!B64/100)</f>
        <v>12.126883815589769</v>
      </c>
      <c r="N203" s="83">
        <f t="shared" si="31"/>
        <v>143.80025193253061</v>
      </c>
      <c r="O203" s="83">
        <f t="shared" si="51"/>
        <v>13.459951415223319</v>
      </c>
      <c r="P203" s="83">
        <f t="shared" si="51"/>
        <v>27.689042911316537</v>
      </c>
      <c r="Q203" s="83">
        <f>C$158*(0.6*C$15)*('Product half-life and C flows'!L64/100)</f>
        <v>43.26412954893209</v>
      </c>
      <c r="R203" s="83">
        <f>C$158*0.6*('Product half-life and C flows'!N64/100)</f>
        <v>28.87159578565403</v>
      </c>
      <c r="S203" s="83">
        <f>C$158*0.6*('Product half-life and C flows'!P64/100)</f>
        <v>14.421376516310696</v>
      </c>
      <c r="T203" s="83">
        <f t="shared" si="36"/>
        <v>49.321107685782579</v>
      </c>
      <c r="U203" s="3"/>
      <c r="V203" s="88"/>
      <c r="W203" s="88"/>
      <c r="X203" s="88"/>
      <c r="Y203" s="88"/>
      <c r="Z203" s="88"/>
      <c r="AA203" s="88"/>
      <c r="AB203" s="88"/>
      <c r="AC203" s="88"/>
      <c r="AE203">
        <f t="shared" si="19"/>
        <v>45</v>
      </c>
      <c r="AF203" s="3">
        <f t="shared" si="33"/>
        <v>39.332199663582067</v>
      </c>
      <c r="AG203" s="113">
        <f t="shared" si="20"/>
        <v>238.14565871876283</v>
      </c>
      <c r="AH203" s="123">
        <f t="shared" si="40"/>
        <v>13.117705159881549</v>
      </c>
      <c r="AI203" s="123">
        <f t="shared" si="41"/>
        <v>143.80025193253061</v>
      </c>
      <c r="AJ203" s="123">
        <f t="shared" si="42"/>
        <v>19.744174307641153</v>
      </c>
      <c r="AK203" s="123">
        <f t="shared" si="43"/>
        <v>30.03515279115253</v>
      </c>
      <c r="AL203" s="123">
        <f t="shared" si="44"/>
        <v>45.243769255360469</v>
      </c>
      <c r="AM203" s="123">
        <f t="shared" si="45"/>
        <v>31.550248596517608</v>
      </c>
      <c r="AN203" s="123">
        <f t="shared" si="46"/>
        <v>15.75936493332547</v>
      </c>
      <c r="AO203" s="123">
        <f t="shared" si="47"/>
        <v>53.500115909240442</v>
      </c>
      <c r="AP203" s="3">
        <f t="shared" si="32"/>
        <v>286.13296181652782</v>
      </c>
    </row>
    <row r="204" spans="1:42" ht="14">
      <c r="A204">
        <f t="shared" si="50"/>
        <v>46</v>
      </c>
      <c r="B204" s="20">
        <f t="shared" si="50"/>
        <v>126</v>
      </c>
      <c r="C204" s="27">
        <f t="shared" si="30"/>
        <v>238.65455288979527</v>
      </c>
      <c r="D204" s="124">
        <f>(($C$39*$C$118*0.72)*D$40)*('Product half-life and C flows'!B105/100)</f>
        <v>0.95707033192558122</v>
      </c>
      <c r="E204" s="27"/>
      <c r="F204" s="55">
        <f t="shared" si="52"/>
        <v>6.2842228924178354</v>
      </c>
      <c r="G204" s="55">
        <f t="shared" si="52"/>
        <v>2.3461098798359923</v>
      </c>
      <c r="H204" s="124">
        <f>(H$118)*('Product half-life and C flows'!L105/100)</f>
        <v>1.9493804244148087</v>
      </c>
      <c r="I204" s="124">
        <f>(($C$39*$C$118*0.28)*H$41)*('Product half-life and C flows'!N105/100)</f>
        <v>2.6937975815113702</v>
      </c>
      <c r="J204" s="124">
        <f>(($C$39*$C$118*0.28)*H$41)*(+'Product half-life and C flows'!P105/100)</f>
        <v>1.3455532375181667</v>
      </c>
      <c r="K204" s="55">
        <f t="shared" si="49"/>
        <v>4.1790082234578607</v>
      </c>
      <c r="L204" s="27"/>
      <c r="M204" s="83">
        <f>C$158*(0.4*D$14)*('Product half-life and C flows'!B65/100)</f>
        <v>11.713797634128907</v>
      </c>
      <c r="N204" s="83">
        <f t="shared" si="31"/>
        <v>146.29335363932918</v>
      </c>
      <c r="O204" s="83">
        <f t="shared" si="51"/>
        <v>13.459951415223319</v>
      </c>
      <c r="P204" s="83">
        <f t="shared" si="51"/>
        <v>27.689042911316537</v>
      </c>
      <c r="Q204" s="83">
        <f>C$158*(0.6*C$15)*('Product half-life and C flows'!L65/100)</f>
        <v>42.602826639699892</v>
      </c>
      <c r="R204" s="83">
        <f>C$158*0.6*('Product half-life and C flows'!N65/100)</f>
        <v>29.312905260414983</v>
      </c>
      <c r="S204" s="83">
        <f>C$158*0.6*('Product half-life and C flows'!P65/100)</f>
        <v>14.641810819388095</v>
      </c>
      <c r="T204" s="83">
        <f t="shared" si="36"/>
        <v>49.321107685782579</v>
      </c>
      <c r="U204" s="3"/>
      <c r="V204" s="88"/>
      <c r="W204" s="88"/>
      <c r="X204" s="88"/>
      <c r="Y204" s="88"/>
      <c r="Z204" s="88"/>
      <c r="AA204" s="88"/>
      <c r="AB204" s="88"/>
      <c r="AC204" s="88"/>
      <c r="AE204">
        <f t="shared" si="19"/>
        <v>46</v>
      </c>
      <c r="AF204" s="3">
        <f t="shared" si="33"/>
        <v>39.419949668649707</v>
      </c>
      <c r="AG204" s="113">
        <f t="shared" si="20"/>
        <v>238.65455288979527</v>
      </c>
      <c r="AH204" s="123">
        <f t="shared" si="40"/>
        <v>12.670867966054489</v>
      </c>
      <c r="AI204" s="123">
        <f t="shared" si="41"/>
        <v>146.29335363932918</v>
      </c>
      <c r="AJ204" s="123">
        <f t="shared" si="42"/>
        <v>19.744174307641153</v>
      </c>
      <c r="AK204" s="123">
        <f t="shared" si="43"/>
        <v>30.03515279115253</v>
      </c>
      <c r="AL204" s="123">
        <f t="shared" si="44"/>
        <v>44.552207064114697</v>
      </c>
      <c r="AM204" s="123">
        <f t="shared" si="45"/>
        <v>32.006702841926355</v>
      </c>
      <c r="AN204" s="123">
        <f t="shared" si="46"/>
        <v>15.987364056906262</v>
      </c>
      <c r="AO204" s="123">
        <f t="shared" si="47"/>
        <v>53.500115909240442</v>
      </c>
      <c r="AP204" s="3">
        <f t="shared" si="32"/>
        <v>288.61895470107015</v>
      </c>
    </row>
    <row r="205" spans="1:42" ht="14">
      <c r="A205">
        <f t="shared" si="50"/>
        <v>47</v>
      </c>
      <c r="B205" s="20">
        <f t="shared" si="50"/>
        <v>127</v>
      </c>
      <c r="C205" s="27">
        <f t="shared" si="30"/>
        <v>239.14909961605196</v>
      </c>
      <c r="D205" s="124">
        <f>(($C$39*$C$118*0.72)*D$40)*('Product half-life and C flows'!B106/100)</f>
        <v>0.92446900294307988</v>
      </c>
      <c r="E205" s="27"/>
      <c r="F205" s="55">
        <f t="shared" si="52"/>
        <v>6.2842228924178354</v>
      </c>
      <c r="G205" s="55">
        <f t="shared" si="52"/>
        <v>2.3461098798359923</v>
      </c>
      <c r="H205" s="124">
        <f>(H$118)*('Product half-life and C flows'!L106/100)</f>
        <v>1.9195836630028453</v>
      </c>
      <c r="I205" s="124">
        <f>(($C$39*$C$118*0.28)*H$41)*('Product half-life and C flows'!N106/100)</f>
        <v>2.7087108605980581</v>
      </c>
      <c r="J205" s="124">
        <f>(($C$39*$C$118*0.28)*H$41)*(+'Product half-life and C flows'!P106/100)</f>
        <v>1.3530024278711574</v>
      </c>
      <c r="K205" s="55">
        <f t="shared" si="49"/>
        <v>4.1790082234578607</v>
      </c>
      <c r="L205" s="27"/>
      <c r="M205" s="83">
        <f>C$158*(0.4*D$14)*('Product half-life and C flows'!B66/100)</f>
        <v>11.314782684479017</v>
      </c>
      <c r="N205" s="83">
        <f t="shared" si="31"/>
        <v>148.69145143557228</v>
      </c>
      <c r="O205" s="83">
        <f t="shared" si="51"/>
        <v>13.459951415223319</v>
      </c>
      <c r="P205" s="83">
        <f t="shared" si="51"/>
        <v>27.689042911316537</v>
      </c>
      <c r="Q205" s="83">
        <f>C$158*(0.6*C$15)*('Product half-life and C flows'!L66/100)</f>
        <v>41.951631908820481</v>
      </c>
      <c r="R205" s="83">
        <f>C$158*0.6*('Product half-life and C flows'!N66/100)</f>
        <v>29.747469210821841</v>
      </c>
      <c r="S205" s="83">
        <f>C$158*0.6*('Product half-life and C flows'!P66/100)</f>
        <v>14.858875729681234</v>
      </c>
      <c r="T205" s="83">
        <f t="shared" si="36"/>
        <v>49.321107685782579</v>
      </c>
      <c r="U205" s="3"/>
      <c r="V205" s="88"/>
      <c r="W205" s="88"/>
      <c r="X205" s="88"/>
      <c r="Y205" s="88"/>
      <c r="Z205" s="88"/>
      <c r="AA205" s="88"/>
      <c r="AB205" s="88"/>
      <c r="AC205" s="88"/>
      <c r="AE205">
        <f t="shared" si="19"/>
        <v>47</v>
      </c>
      <c r="AF205" s="3">
        <f t="shared" si="33"/>
        <v>39.498669862200373</v>
      </c>
      <c r="AG205" s="113">
        <f t="shared" si="20"/>
        <v>239.14909961605196</v>
      </c>
      <c r="AH205" s="123">
        <f t="shared" si="40"/>
        <v>12.239251687422097</v>
      </c>
      <c r="AI205" s="123">
        <f t="shared" si="41"/>
        <v>148.69145143557228</v>
      </c>
      <c r="AJ205" s="123">
        <f t="shared" si="42"/>
        <v>19.744174307641153</v>
      </c>
      <c r="AK205" s="123">
        <f t="shared" si="43"/>
        <v>30.03515279115253</v>
      </c>
      <c r="AL205" s="123">
        <f t="shared" si="44"/>
        <v>43.871215571823328</v>
      </c>
      <c r="AM205" s="123">
        <f t="shared" si="45"/>
        <v>32.456180071419901</v>
      </c>
      <c r="AN205" s="123">
        <f t="shared" si="46"/>
        <v>16.211878157552391</v>
      </c>
      <c r="AO205" s="123">
        <f t="shared" si="47"/>
        <v>53.500115909240442</v>
      </c>
      <c r="AP205" s="3">
        <f t="shared" si="32"/>
        <v>291.01005233516162</v>
      </c>
    </row>
    <row r="206" spans="1:42" ht="14">
      <c r="A206">
        <f t="shared" si="50"/>
        <v>48</v>
      </c>
      <c r="B206" s="20">
        <f t="shared" si="50"/>
        <v>128</v>
      </c>
      <c r="C206" s="27">
        <f t="shared" si="30"/>
        <v>239.6296830421669</v>
      </c>
      <c r="D206" s="124">
        <f>(($C$39*$C$118*0.72)*D$40)*('Product half-life and C flows'!B107/100)</f>
        <v>0.8929781949076504</v>
      </c>
      <c r="E206" s="27"/>
      <c r="F206" s="55">
        <f t="shared" si="52"/>
        <v>6.2842228924178354</v>
      </c>
      <c r="G206" s="55">
        <f t="shared" si="52"/>
        <v>2.3461098798359923</v>
      </c>
      <c r="H206" s="124">
        <f>(H$118)*('Product half-life and C flows'!L107/100)</f>
        <v>1.8902423524508172</v>
      </c>
      <c r="I206" s="124">
        <f>(($C$39*$C$118*0.28)*H$41)*('Product half-life and C flows'!N107/100)</f>
        <v>2.7233961865293477</v>
      </c>
      <c r="J206" s="124">
        <f>(($C$39*$C$118*0.28)*H$41)*(+'Product half-life and C flows'!P107/100)</f>
        <v>1.3603377555091642</v>
      </c>
      <c r="K206" s="55">
        <f t="shared" si="49"/>
        <v>4.1790082234578607</v>
      </c>
      <c r="L206" s="27"/>
      <c r="M206" s="83">
        <f>C$158*(0.4*D$14)*('Product half-life and C flows'!B67/100)</f>
        <v>10.929359648828068</v>
      </c>
      <c r="N206" s="83">
        <f t="shared" si="31"/>
        <v>150.99677957023906</v>
      </c>
      <c r="O206" s="83">
        <f t="shared" si="51"/>
        <v>13.459951415223319</v>
      </c>
      <c r="P206" s="83">
        <f t="shared" si="51"/>
        <v>27.689042911316537</v>
      </c>
      <c r="Q206" s="83">
        <f>C$158*(0.6*C$15)*('Product half-life and C flows'!L67/100)</f>
        <v>41.310390850290361</v>
      </c>
      <c r="R206" s="83">
        <f>C$158*0.6*('Product half-life and C flows'!N67/100)</f>
        <v>30.175390743880943</v>
      </c>
      <c r="S206" s="83">
        <f>C$158*0.6*('Product half-life and C flows'!P67/100)</f>
        <v>15.07262274919127</v>
      </c>
      <c r="T206" s="83">
        <f t="shared" si="36"/>
        <v>49.321107685782579</v>
      </c>
      <c r="U206" s="3"/>
      <c r="V206" s="88"/>
      <c r="W206" s="88"/>
      <c r="X206" s="88"/>
      <c r="Y206" s="88"/>
      <c r="Z206" s="88"/>
      <c r="AA206" s="88"/>
      <c r="AB206" s="88"/>
      <c r="AC206" s="88"/>
      <c r="AE206">
        <f t="shared" ref="AE206:AE269" si="53">A206</f>
        <v>48</v>
      </c>
      <c r="AF206" s="3">
        <f t="shared" si="33"/>
        <v>39.56927903193214</v>
      </c>
      <c r="AG206" s="113">
        <f t="shared" ref="AG206:AG269" si="54">C206</f>
        <v>239.6296830421669</v>
      </c>
      <c r="AH206" s="123">
        <f t="shared" si="40"/>
        <v>11.822337843735719</v>
      </c>
      <c r="AI206" s="123">
        <f t="shared" si="41"/>
        <v>150.99677957023906</v>
      </c>
      <c r="AJ206" s="123">
        <f t="shared" si="42"/>
        <v>19.744174307641153</v>
      </c>
      <c r="AK206" s="123">
        <f t="shared" si="43"/>
        <v>30.03515279115253</v>
      </c>
      <c r="AL206" s="123">
        <f t="shared" si="44"/>
        <v>43.20063320274118</v>
      </c>
      <c r="AM206" s="123">
        <f t="shared" si="45"/>
        <v>32.898786930410289</v>
      </c>
      <c r="AN206" s="123">
        <f t="shared" si="46"/>
        <v>16.432960504700436</v>
      </c>
      <c r="AO206" s="123">
        <f t="shared" si="47"/>
        <v>53.500115909240442</v>
      </c>
      <c r="AP206" s="3">
        <f t="shared" si="32"/>
        <v>293.30848730688462</v>
      </c>
    </row>
    <row r="207" spans="1:42" ht="14">
      <c r="A207">
        <f t="shared" si="50"/>
        <v>49</v>
      </c>
      <c r="B207" s="20">
        <f t="shared" si="50"/>
        <v>129</v>
      </c>
      <c r="C207" s="27">
        <f t="shared" si="30"/>
        <v>240.09667824362376</v>
      </c>
      <c r="D207" s="124">
        <f>(($C$39*$C$118*0.72)*D$40)*('Product half-life and C flows'!B108/100)</f>
        <v>0.86256007939903101</v>
      </c>
      <c r="E207" s="27"/>
      <c r="F207" s="55">
        <f t="shared" si="52"/>
        <v>6.2842228924178354</v>
      </c>
      <c r="G207" s="55">
        <f t="shared" si="52"/>
        <v>2.3461098798359923</v>
      </c>
      <c r="H207" s="124">
        <f>(H$118)*('Product half-life and C flows'!L108/100)</f>
        <v>1.8613495310798043</v>
      </c>
      <c r="I207" s="124">
        <f>(($C$39*$C$118*0.28)*H$41)*('Product half-life and C flows'!N108/100)</f>
        <v>2.7378570436255396</v>
      </c>
      <c r="J207" s="124">
        <f>(($C$39*$C$118*0.28)*H$41)*(+'Product half-life and C flows'!P108/100)</f>
        <v>1.3675609608519175</v>
      </c>
      <c r="K207" s="55">
        <f t="shared" si="49"/>
        <v>4.1790082234578607</v>
      </c>
      <c r="L207" s="27"/>
      <c r="M207" s="83">
        <f>C$158*(0.4*D$14)*('Product half-life and C flows'!B68/100)</f>
        <v>10.557065536688325</v>
      </c>
      <c r="N207" s="83">
        <f t="shared" si="31"/>
        <v>153.21167340861237</v>
      </c>
      <c r="O207" s="83">
        <f t="shared" si="51"/>
        <v>13.459951415223319</v>
      </c>
      <c r="P207" s="83">
        <f t="shared" si="51"/>
        <v>27.689042911316537</v>
      </c>
      <c r="Q207" s="83">
        <f>C$158*(0.6*C$15)*('Product half-life and C flows'!L68/100)</f>
        <v>40.678951319768466</v>
      </c>
      <c r="R207" s="83">
        <f>C$158*0.6*('Product half-life and C flows'!N68/100)</f>
        <v>30.596771390582553</v>
      </c>
      <c r="S207" s="83">
        <f>C$158*0.6*('Product half-life and C flows'!P68/100)</f>
        <v>15.283102592698569</v>
      </c>
      <c r="T207" s="83">
        <f t="shared" si="36"/>
        <v>49.321107685782579</v>
      </c>
      <c r="U207" s="3"/>
      <c r="V207" s="88"/>
      <c r="W207" s="88"/>
      <c r="X207" s="88"/>
      <c r="Y207" s="88"/>
      <c r="Z207" s="88"/>
      <c r="AA207" s="88"/>
      <c r="AB207" s="88"/>
      <c r="AC207" s="88"/>
      <c r="AE207">
        <f t="shared" si="53"/>
        <v>49</v>
      </c>
      <c r="AF207" s="3">
        <f t="shared" si="33"/>
        <v>39.632604549692545</v>
      </c>
      <c r="AG207" s="113">
        <f t="shared" si="54"/>
        <v>240.09667824362376</v>
      </c>
      <c r="AH207" s="123">
        <f t="shared" si="40"/>
        <v>11.419625616087357</v>
      </c>
      <c r="AI207" s="123">
        <f t="shared" si="41"/>
        <v>153.21167340861237</v>
      </c>
      <c r="AJ207" s="123">
        <f t="shared" si="42"/>
        <v>19.744174307641153</v>
      </c>
      <c r="AK207" s="123">
        <f t="shared" si="43"/>
        <v>30.03515279115253</v>
      </c>
      <c r="AL207" s="123">
        <f t="shared" si="44"/>
        <v>42.540300850848269</v>
      </c>
      <c r="AM207" s="123">
        <f t="shared" si="45"/>
        <v>33.334628434208092</v>
      </c>
      <c r="AN207" s="123">
        <f t="shared" si="46"/>
        <v>16.650663553550487</v>
      </c>
      <c r="AO207" s="123">
        <f t="shared" si="47"/>
        <v>53.500115909240442</v>
      </c>
      <c r="AP207" s="3">
        <f t="shared" si="32"/>
        <v>295.51659334601288</v>
      </c>
    </row>
    <row r="208" spans="1:42" ht="14">
      <c r="A208">
        <f t="shared" ref="A208:B223" si="55">A207+1</f>
        <v>50</v>
      </c>
      <c r="B208" s="20">
        <f t="shared" si="55"/>
        <v>130</v>
      </c>
      <c r="C208" s="27">
        <f t="shared" si="30"/>
        <v>240.5504513651141</v>
      </c>
      <c r="D208" s="124">
        <f>(($C$39*$C$118*0.72)*D$40)*('Product half-life and C flows'!B109/100)</f>
        <v>0.83317811657182328</v>
      </c>
      <c r="E208" s="27"/>
      <c r="F208" s="55">
        <f t="shared" si="52"/>
        <v>6.2842228924178354</v>
      </c>
      <c r="G208" s="55">
        <f t="shared" si="52"/>
        <v>2.3461098798359923</v>
      </c>
      <c r="H208" s="124">
        <f>(H$118)*('Product half-life and C flows'!L109/100)</f>
        <v>1.8328983436218689</v>
      </c>
      <c r="I208" s="124">
        <f>(($C$39*$C$118*0.28)*H$41)*('Product half-life and C flows'!N109/100)</f>
        <v>2.7520968629482363</v>
      </c>
      <c r="J208" s="124">
        <f>(($C$39*$C$118*0.28)*H$41)*(+'Product half-life and C flows'!P109/100)</f>
        <v>1.3746737577164014</v>
      </c>
      <c r="K208" s="55">
        <f t="shared" si="49"/>
        <v>4.1790082234578607</v>
      </c>
      <c r="L208" s="27"/>
      <c r="M208" s="83">
        <f>C$158*(0.4*D$14)*('Product half-life and C flows'!B69/100)</f>
        <v>10.197453128727725</v>
      </c>
      <c r="N208" s="83">
        <f t="shared" si="31"/>
        <v>155.33854704772452</v>
      </c>
      <c r="O208" s="83">
        <f t="shared" ref="O208:P223" si="56">O207</f>
        <v>13.459951415223319</v>
      </c>
      <c r="P208" s="83">
        <f t="shared" si="56"/>
        <v>27.689042911316537</v>
      </c>
      <c r="Q208" s="83">
        <f>C$158*(0.6*C$15)*('Product half-life and C flows'!L69/100)</f>
        <v>40.057163498477557</v>
      </c>
      <c r="R208" s="83">
        <f>C$158*0.6*('Product half-life and C flows'!N69/100)</f>
        <v>31.011711129990683</v>
      </c>
      <c r="S208" s="83">
        <f>C$158*0.6*('Product half-life and C flows'!P69/100)</f>
        <v>15.490365199795541</v>
      </c>
      <c r="T208" s="83">
        <f t="shared" si="36"/>
        <v>49.321107685782579</v>
      </c>
      <c r="U208" s="3"/>
      <c r="V208" s="88"/>
      <c r="W208" s="88"/>
      <c r="X208" s="88"/>
      <c r="Y208" s="88"/>
      <c r="Z208" s="88"/>
      <c r="AA208" s="88"/>
      <c r="AB208" s="88"/>
      <c r="AC208" s="88"/>
      <c r="AE208">
        <f t="shared" si="53"/>
        <v>50</v>
      </c>
      <c r="AF208" s="3">
        <f t="shared" si="33"/>
        <v>39.689391051293363</v>
      </c>
      <c r="AG208" s="113">
        <f t="shared" si="54"/>
        <v>240.5504513651141</v>
      </c>
      <c r="AH208" s="123">
        <f t="shared" si="40"/>
        <v>11.030631245299547</v>
      </c>
      <c r="AI208" s="123">
        <f t="shared" si="41"/>
        <v>155.33854704772452</v>
      </c>
      <c r="AJ208" s="123">
        <f t="shared" si="42"/>
        <v>19.744174307641153</v>
      </c>
      <c r="AK208" s="123">
        <f t="shared" si="43"/>
        <v>30.03515279115253</v>
      </c>
      <c r="AL208" s="123">
        <f t="shared" si="44"/>
        <v>41.890061842099428</v>
      </c>
      <c r="AM208" s="123">
        <f t="shared" si="45"/>
        <v>33.763807992938922</v>
      </c>
      <c r="AN208" s="123">
        <f t="shared" si="46"/>
        <v>16.865038957511942</v>
      </c>
      <c r="AO208" s="123">
        <f t="shared" si="47"/>
        <v>53.500115909240442</v>
      </c>
      <c r="AP208" s="3">
        <f t="shared" si="32"/>
        <v>297.63678293906855</v>
      </c>
    </row>
    <row r="209" spans="1:42" ht="14">
      <c r="A209">
        <f t="shared" si="55"/>
        <v>51</v>
      </c>
      <c r="B209" s="20">
        <f t="shared" si="55"/>
        <v>131</v>
      </c>
      <c r="C209" s="27">
        <f t="shared" si="30"/>
        <v>240.99135976207148</v>
      </c>
      <c r="D209" s="124">
        <f>(($C$39*$C$118*0.72)*D$40)*('Product half-life and C flows'!B110/100)</f>
        <v>0.80479701126190406</v>
      </c>
      <c r="E209" s="27"/>
      <c r="F209" s="55">
        <f t="shared" si="52"/>
        <v>6.2842228924178354</v>
      </c>
      <c r="G209" s="55">
        <f t="shared" si="52"/>
        <v>2.3461098798359923</v>
      </c>
      <c r="H209" s="124">
        <f>(H$118)*('Product half-life and C flows'!L110/100)</f>
        <v>1.804882039593537</v>
      </c>
      <c r="I209" s="124">
        <f>(($C$39*$C$118*0.28)*H$41)*('Product half-life and C flows'!N110/100)</f>
        <v>2.7661190231144164</v>
      </c>
      <c r="J209" s="124">
        <f>(($C$39*$C$118*0.28)*H$41)*(+'Product half-life and C flows'!P110/100)</f>
        <v>1.3816778337234845</v>
      </c>
      <c r="K209" s="55">
        <f t="shared" si="49"/>
        <v>4.1790082234578607</v>
      </c>
      <c r="L209" s="27"/>
      <c r="M209" s="83">
        <f>C$158*(0.4*D$14)*('Product half-life and C flows'!B70/100)</f>
        <v>9.8500904395464435</v>
      </c>
      <c r="N209" s="83">
        <f t="shared" si="31"/>
        <v>157.37987333074247</v>
      </c>
      <c r="O209" s="83">
        <f t="shared" si="56"/>
        <v>13.459951415223319</v>
      </c>
      <c r="P209" s="83">
        <f t="shared" si="56"/>
        <v>27.689042911316537</v>
      </c>
      <c r="Q209" s="83">
        <f>C$158*(0.6*C$15)*('Product half-life and C flows'!L70/100)</f>
        <v>39.444879857657455</v>
      </c>
      <c r="R209" s="83">
        <f>C$158*0.6*('Product half-life and C flows'!N70/100)</f>
        <v>31.420308412964634</v>
      </c>
      <c r="S209" s="83">
        <f>C$158*0.6*('Product half-life and C flows'!P70/100)</f>
        <v>15.694459746735575</v>
      </c>
      <c r="T209" s="83">
        <f t="shared" si="36"/>
        <v>49.321107685782579</v>
      </c>
      <c r="U209" s="3"/>
      <c r="V209" s="88"/>
      <c r="W209" s="88"/>
      <c r="X209" s="88"/>
      <c r="Y209" s="88"/>
      <c r="Z209" s="88"/>
      <c r="AA209" s="88"/>
      <c r="AB209" s="88"/>
      <c r="AC209" s="88"/>
      <c r="AE209">
        <f t="shared" si="53"/>
        <v>51</v>
      </c>
      <c r="AF209" s="3">
        <f t="shared" si="33"/>
        <v>39.740308377263666</v>
      </c>
      <c r="AG209" s="113">
        <f t="shared" si="54"/>
        <v>240.99135976207148</v>
      </c>
      <c r="AH209" s="123">
        <f t="shared" si="40"/>
        <v>10.654887450808348</v>
      </c>
      <c r="AI209" s="123">
        <f t="shared" si="41"/>
        <v>157.37987333074247</v>
      </c>
      <c r="AJ209" s="123">
        <f t="shared" si="42"/>
        <v>19.744174307641153</v>
      </c>
      <c r="AK209" s="123">
        <f t="shared" si="43"/>
        <v>30.03515279115253</v>
      </c>
      <c r="AL209" s="123">
        <f t="shared" si="44"/>
        <v>41.249761897250991</v>
      </c>
      <c r="AM209" s="123">
        <f t="shared" si="45"/>
        <v>34.18642743607905</v>
      </c>
      <c r="AN209" s="123">
        <f t="shared" si="46"/>
        <v>17.076137580459058</v>
      </c>
      <c r="AO209" s="123">
        <f t="shared" si="47"/>
        <v>53.500115909240442</v>
      </c>
      <c r="AP209" s="3">
        <f t="shared" si="32"/>
        <v>299.67152734332524</v>
      </c>
    </row>
    <row r="210" spans="1:42" ht="14">
      <c r="A210">
        <f t="shared" si="55"/>
        <v>52</v>
      </c>
      <c r="B210" s="20">
        <f t="shared" si="55"/>
        <v>132</v>
      </c>
      <c r="C210" s="27">
        <f t="shared" si="30"/>
        <v>241.41975214488835</v>
      </c>
      <c r="D210" s="124">
        <f>(($C$39*$C$118*0.72)*D$40)*('Product half-life and C flows'!B111/100)</f>
        <v>0.77738267058801147</v>
      </c>
      <c r="E210" s="27"/>
      <c r="F210" s="55">
        <f t="shared" si="52"/>
        <v>6.2842228924178354</v>
      </c>
      <c r="G210" s="55">
        <f t="shared" si="52"/>
        <v>2.3461098798359923</v>
      </c>
      <c r="H210" s="124">
        <f>(H$118)*('Product half-life and C flows'!L111/100)</f>
        <v>1.7772939716941423</v>
      </c>
      <c r="I210" s="124">
        <f>(($C$39*$C$118*0.28)*H$41)*('Product half-life and C flows'!N111/100)</f>
        <v>2.7799268510980633</v>
      </c>
      <c r="J210" s="124">
        <f>(($C$39*$C$118*0.28)*H$41)*(+'Product half-life and C flows'!P111/100)</f>
        <v>1.3885748506983331</v>
      </c>
      <c r="K210" s="55">
        <f t="shared" si="49"/>
        <v>4.1790082234578607</v>
      </c>
      <c r="L210" s="27"/>
      <c r="M210" s="83">
        <f>C$158*(0.4*D$14)*('Product half-life and C flows'!B71/100)</f>
        <v>9.5145601987532054</v>
      </c>
      <c r="N210" s="83">
        <f t="shared" si="31"/>
        <v>159.33816606815441</v>
      </c>
      <c r="O210" s="83">
        <f t="shared" si="56"/>
        <v>13.459951415223319</v>
      </c>
      <c r="P210" s="83">
        <f t="shared" si="56"/>
        <v>27.689042911316537</v>
      </c>
      <c r="Q210" s="83">
        <f>C$158*(0.6*C$15)*('Product half-life and C flows'!L71/100)</f>
        <v>38.841955123561476</v>
      </c>
      <c r="R210" s="83">
        <f>C$158*0.6*('Product half-life and C flows'!N71/100)</f>
        <v>31.822660185518014</v>
      </c>
      <c r="S210" s="83">
        <f>C$158*0.6*('Product half-life and C flows'!P71/100)</f>
        <v>15.895434658100902</v>
      </c>
      <c r="T210" s="83">
        <f t="shared" si="36"/>
        <v>49.321107685782579</v>
      </c>
      <c r="U210" s="3"/>
      <c r="V210" s="88"/>
      <c r="W210" s="88"/>
      <c r="X210" s="88"/>
      <c r="Y210" s="88"/>
      <c r="Z210" s="88"/>
      <c r="AA210" s="88"/>
      <c r="AB210" s="88"/>
      <c r="AC210" s="88"/>
      <c r="AE210">
        <f t="shared" si="53"/>
        <v>52</v>
      </c>
      <c r="AF210" s="3">
        <f t="shared" si="33"/>
        <v>39.785958819296837</v>
      </c>
      <c r="AG210" s="113">
        <f t="shared" si="54"/>
        <v>241.41975214488835</v>
      </c>
      <c r="AH210" s="123">
        <f t="shared" si="40"/>
        <v>10.291942869341216</v>
      </c>
      <c r="AI210" s="123">
        <f t="shared" si="41"/>
        <v>159.33816606815441</v>
      </c>
      <c r="AJ210" s="123">
        <f t="shared" si="42"/>
        <v>19.744174307641153</v>
      </c>
      <c r="AK210" s="123">
        <f t="shared" si="43"/>
        <v>30.03515279115253</v>
      </c>
      <c r="AL210" s="123">
        <f t="shared" si="44"/>
        <v>40.619249095255618</v>
      </c>
      <c r="AM210" s="123">
        <f t="shared" si="45"/>
        <v>34.602587036616079</v>
      </c>
      <c r="AN210" s="123">
        <f t="shared" si="46"/>
        <v>17.284009508799233</v>
      </c>
      <c r="AO210" s="123">
        <f t="shared" si="47"/>
        <v>53.500115909240442</v>
      </c>
      <c r="AP210" s="3">
        <f t="shared" si="32"/>
        <v>301.62333880761901</v>
      </c>
    </row>
    <row r="211" spans="1:42" ht="14">
      <c r="A211">
        <f t="shared" si="55"/>
        <v>53</v>
      </c>
      <c r="B211" s="20">
        <f t="shared" si="55"/>
        <v>133</v>
      </c>
      <c r="C211" s="27">
        <f t="shared" si="30"/>
        <v>241.83596872535963</v>
      </c>
      <c r="D211" s="124">
        <f>(($C$39*$C$118*0.72)*D$40)*('Product half-life and C flows'!B112/100)</f>
        <v>0.75090216299757606</v>
      </c>
      <c r="E211" s="27"/>
      <c r="F211" s="55">
        <f t="shared" si="52"/>
        <v>6.2842228924178354</v>
      </c>
      <c r="G211" s="55">
        <f t="shared" si="52"/>
        <v>2.3461098798359923</v>
      </c>
      <c r="H211" s="124">
        <f>(H$118)*('Product half-life and C flows'!L112/100)</f>
        <v>1.7501275942286509</v>
      </c>
      <c r="I211" s="124">
        <f>(($C$39*$C$118*0.28)*H$41)*('Product half-life and C flows'!N112/100)</f>
        <v>2.7935236230195417</v>
      </c>
      <c r="J211" s="124">
        <f>(($C$39*$C$118*0.28)*H$41)*(+'Product half-life and C flows'!P112/100)</f>
        <v>1.3953664450647059</v>
      </c>
      <c r="K211" s="55">
        <f t="shared" si="49"/>
        <v>4.1790082234578607</v>
      </c>
      <c r="L211" s="27"/>
      <c r="M211" s="83">
        <f>C$158*(0.4*D$14)*('Product half-life and C flows'!B72/100)</f>
        <v>9.1904593497181217</v>
      </c>
      <c r="N211" s="83">
        <f t="shared" si="31"/>
        <v>161.21596428328135</v>
      </c>
      <c r="O211" s="83">
        <f t="shared" si="56"/>
        <v>13.459951415223319</v>
      </c>
      <c r="P211" s="83">
        <f t="shared" si="56"/>
        <v>27.689042911316537</v>
      </c>
      <c r="Q211" s="83">
        <f>C$158*(0.6*C$15)*('Product half-life and C flows'!L72/100)</f>
        <v>38.248246242988102</v>
      </c>
      <c r="R211" s="83">
        <f>C$158*0.6*('Product half-life and C flows'!N72/100)</f>
        <v>32.218861911820653</v>
      </c>
      <c r="S211" s="83">
        <f>C$158*0.6*('Product half-life and C flows'!P72/100)</f>
        <v>16.093337618292026</v>
      </c>
      <c r="T211" s="83">
        <f t="shared" si="36"/>
        <v>49.321107685782579</v>
      </c>
      <c r="U211" s="3"/>
      <c r="V211" s="88"/>
      <c r="W211" s="88"/>
      <c r="X211" s="88"/>
      <c r="Y211" s="88"/>
      <c r="Z211" s="88"/>
      <c r="AA211" s="88"/>
      <c r="AB211" s="88"/>
      <c r="AC211" s="88"/>
      <c r="AE211">
        <f t="shared" si="53"/>
        <v>53</v>
      </c>
      <c r="AF211" s="3">
        <f t="shared" si="33"/>
        <v>39.82688371874562</v>
      </c>
      <c r="AG211" s="113">
        <f t="shared" si="54"/>
        <v>241.83596872535963</v>
      </c>
      <c r="AH211" s="123">
        <f t="shared" si="40"/>
        <v>9.941361512715698</v>
      </c>
      <c r="AI211" s="123">
        <f t="shared" si="41"/>
        <v>161.21596428328135</v>
      </c>
      <c r="AJ211" s="123">
        <f t="shared" si="42"/>
        <v>19.744174307641153</v>
      </c>
      <c r="AK211" s="123">
        <f t="shared" si="43"/>
        <v>30.03515279115253</v>
      </c>
      <c r="AL211" s="123">
        <f t="shared" si="44"/>
        <v>39.998373837216754</v>
      </c>
      <c r="AM211" s="123">
        <f t="shared" si="45"/>
        <v>35.012385534840192</v>
      </c>
      <c r="AN211" s="123">
        <f t="shared" si="46"/>
        <v>17.488704063356732</v>
      </c>
      <c r="AO211" s="123">
        <f t="shared" si="47"/>
        <v>53.500115909240442</v>
      </c>
      <c r="AP211" s="3">
        <f t="shared" si="32"/>
        <v>303.49475481748874</v>
      </c>
    </row>
    <row r="212" spans="1:42" ht="14">
      <c r="A212">
        <f t="shared" si="55"/>
        <v>54</v>
      </c>
      <c r="B212" s="20">
        <f t="shared" si="55"/>
        <v>134</v>
      </c>
      <c r="C212" s="27">
        <f t="shared" si="30"/>
        <v>242.2403413649302</v>
      </c>
      <c r="D212" s="124">
        <f>(($C$39*$C$118*0.72)*D$40)*('Product half-life and C flows'!B113/100)</f>
        <v>0.7253236787076045</v>
      </c>
      <c r="E212" s="27"/>
      <c r="F212" s="55">
        <f t="shared" si="52"/>
        <v>6.2842228924178354</v>
      </c>
      <c r="G212" s="55">
        <f t="shared" si="52"/>
        <v>2.3461098798359923</v>
      </c>
      <c r="H212" s="124">
        <f>(H$118)*('Product half-life and C flows'!L113/100)</f>
        <v>1.7233764615545968</v>
      </c>
      <c r="I212" s="124">
        <f>(($C$39*$C$118*0.28)*H$41)*('Product half-life and C flows'!N113/100)</f>
        <v>2.8069125649229063</v>
      </c>
      <c r="J212" s="124">
        <f>(($C$39*$C$118*0.28)*H$41)*(+'Product half-life and C flows'!P113/100)</f>
        <v>1.4020542282332196</v>
      </c>
      <c r="K212" s="55">
        <f t="shared" si="49"/>
        <v>4.1790082234578607</v>
      </c>
      <c r="L212" s="27"/>
      <c r="M212" s="83">
        <f>C$158*(0.4*D$14)*('Product half-life and C flows'!B73/100)</f>
        <v>8.8773985653997443</v>
      </c>
      <c r="N212" s="83">
        <f t="shared" si="31"/>
        <v>163.01581830975192</v>
      </c>
      <c r="O212" s="83">
        <f t="shared" si="56"/>
        <v>13.459951415223319</v>
      </c>
      <c r="P212" s="83">
        <f t="shared" si="56"/>
        <v>27.689042911316537</v>
      </c>
      <c r="Q212" s="83">
        <f>C$158*(0.6*C$15)*('Product half-life and C flows'!L73/100)</f>
        <v>37.663612349339317</v>
      </c>
      <c r="R212" s="83">
        <f>C$158*0.6*('Product half-life and C flows'!N73/100)</f>
        <v>32.609007596848933</v>
      </c>
      <c r="S212" s="83">
        <f>C$158*0.6*('Product half-life and C flows'!P73/100)</f>
        <v>16.28821558284162</v>
      </c>
      <c r="T212" s="83">
        <f t="shared" si="36"/>
        <v>49.321107685782579</v>
      </c>
      <c r="U212" s="3"/>
      <c r="V212" s="88"/>
      <c r="W212" s="88"/>
      <c r="X212" s="88"/>
      <c r="Y212" s="88"/>
      <c r="Z212" s="88"/>
      <c r="AA212" s="88"/>
      <c r="AB212" s="88"/>
      <c r="AC212" s="88"/>
      <c r="AE212">
        <f t="shared" si="53"/>
        <v>54</v>
      </c>
      <c r="AF212" s="3">
        <f t="shared" si="33"/>
        <v>39.863569463744277</v>
      </c>
      <c r="AG212" s="113">
        <f t="shared" si="54"/>
        <v>242.2403413649302</v>
      </c>
      <c r="AH212" s="123">
        <f t="shared" si="40"/>
        <v>9.6027222441073494</v>
      </c>
      <c r="AI212" s="123">
        <f t="shared" si="41"/>
        <v>163.01581830975192</v>
      </c>
      <c r="AJ212" s="123">
        <f t="shared" si="42"/>
        <v>19.744174307641153</v>
      </c>
      <c r="AK212" s="123">
        <f t="shared" si="43"/>
        <v>30.03515279115253</v>
      </c>
      <c r="AL212" s="123">
        <f t="shared" si="44"/>
        <v>39.386988810893911</v>
      </c>
      <c r="AM212" s="123">
        <f t="shared" si="45"/>
        <v>35.415920161771837</v>
      </c>
      <c r="AN212" s="123">
        <f t="shared" si="46"/>
        <v>17.690269811074838</v>
      </c>
      <c r="AO212" s="123">
        <f t="shared" si="47"/>
        <v>53.500115909240442</v>
      </c>
      <c r="AP212" s="3">
        <f t="shared" si="32"/>
        <v>305.28832419228615</v>
      </c>
    </row>
    <row r="213" spans="1:42" ht="14">
      <c r="A213">
        <f t="shared" si="55"/>
        <v>55</v>
      </c>
      <c r="B213" s="20">
        <f t="shared" si="55"/>
        <v>135</v>
      </c>
      <c r="C213" s="27">
        <f t="shared" si="30"/>
        <v>242.63319372435444</v>
      </c>
      <c r="D213" s="124">
        <f>(($C$39*$C$118*0.72)*D$40)*('Product half-life and C flows'!B114/100)</f>
        <v>0.70061649149308769</v>
      </c>
      <c r="E213" s="27"/>
      <c r="F213" s="55">
        <f t="shared" si="52"/>
        <v>6.2842228924178354</v>
      </c>
      <c r="G213" s="55">
        <f t="shared" si="52"/>
        <v>2.3461098798359923</v>
      </c>
      <c r="H213" s="124">
        <f>(H$118)*('Product half-life and C flows'!L114/100)</f>
        <v>1.6970342265527492</v>
      </c>
      <c r="I213" s="124">
        <f>(($C$39*$C$118*0.28)*H$41)*('Product half-life and C flows'!N114/100)</f>
        <v>2.8200968535413309</v>
      </c>
      <c r="J213" s="124">
        <f>(($C$39*$C$118*0.28)*H$41)*(+'Product half-life and C flows'!P114/100)</f>
        <v>1.4086397869836815</v>
      </c>
      <c r="K213" s="55">
        <f t="shared" si="49"/>
        <v>4.1790082234578607</v>
      </c>
      <c r="L213" s="27"/>
      <c r="M213" s="83">
        <f>C$158*(0.4*D$14)*('Product half-life and C flows'!B74/100)</f>
        <v>8.5750017806649197</v>
      </c>
      <c r="N213" s="83">
        <f t="shared" si="31"/>
        <v>164.74027757891082</v>
      </c>
      <c r="O213" s="83">
        <f t="shared" si="56"/>
        <v>13.459951415223319</v>
      </c>
      <c r="P213" s="83">
        <f t="shared" si="56"/>
        <v>27.689042911316537</v>
      </c>
      <c r="Q213" s="83">
        <f>C$158*(0.6*C$15)*('Product half-life and C flows'!L74/100)</f>
        <v>37.087914729197855</v>
      </c>
      <c r="R213" s="83">
        <f>C$158*0.6*('Product half-life and C flows'!N74/100)</f>
        <v>32.993189808690005</v>
      </c>
      <c r="S213" s="83">
        <f>C$158*0.6*('Product half-life and C flows'!P74/100)</f>
        <v>16.48011478955544</v>
      </c>
      <c r="T213" s="83">
        <f t="shared" si="36"/>
        <v>49.321107685782579</v>
      </c>
      <c r="U213" s="3"/>
      <c r="V213" s="88"/>
      <c r="W213" s="88"/>
      <c r="X213" s="88"/>
      <c r="Y213" s="88"/>
      <c r="Z213" s="88"/>
      <c r="AA213" s="88"/>
      <c r="AB213" s="88"/>
      <c r="AC213" s="88"/>
      <c r="AE213">
        <f t="shared" si="53"/>
        <v>55</v>
      </c>
      <c r="AF213" s="3">
        <f t="shared" si="33"/>
        <v>39.896452930761676</v>
      </c>
      <c r="AG213" s="113">
        <f t="shared" si="54"/>
        <v>242.63319372435444</v>
      </c>
      <c r="AH213" s="123">
        <f t="shared" si="40"/>
        <v>9.2756182721580078</v>
      </c>
      <c r="AI213" s="123">
        <f t="shared" si="41"/>
        <v>164.74027757891082</v>
      </c>
      <c r="AJ213" s="123">
        <f t="shared" si="42"/>
        <v>19.744174307641153</v>
      </c>
      <c r="AK213" s="123">
        <f t="shared" si="43"/>
        <v>30.03515279115253</v>
      </c>
      <c r="AL213" s="123">
        <f t="shared" si="44"/>
        <v>38.784948955750608</v>
      </c>
      <c r="AM213" s="123">
        <f t="shared" si="45"/>
        <v>35.813286662231334</v>
      </c>
      <c r="AN213" s="123">
        <f t="shared" si="46"/>
        <v>17.888754576539121</v>
      </c>
      <c r="AO213" s="123">
        <f t="shared" si="47"/>
        <v>53.500115909240442</v>
      </c>
      <c r="AP213" s="3">
        <f t="shared" si="32"/>
        <v>307.00659487222555</v>
      </c>
    </row>
    <row r="214" spans="1:42" ht="14">
      <c r="A214">
        <f t="shared" si="55"/>
        <v>56</v>
      </c>
      <c r="B214" s="20">
        <f t="shared" si="55"/>
        <v>136</v>
      </c>
      <c r="C214" s="27">
        <f t="shared" si="30"/>
        <v>243.01484141440559</v>
      </c>
      <c r="D214" s="124">
        <f>(($C$39*$C$118*0.72)*D$40)*('Product half-life and C flows'!B115/100)</f>
        <v>0.67675092177703844</v>
      </c>
      <c r="E214" s="27"/>
      <c r="F214" s="55">
        <f t="shared" si="52"/>
        <v>6.2842228924178354</v>
      </c>
      <c r="G214" s="55">
        <f t="shared" si="52"/>
        <v>2.3461098798359923</v>
      </c>
      <c r="H214" s="124">
        <f>(H$118)*('Product half-life and C flows'!L115/100)</f>
        <v>1.6710946391211641</v>
      </c>
      <c r="I214" s="124">
        <f>(($C$39*$C$118*0.28)*H$41)*('Product half-life and C flows'!N115/100)</f>
        <v>2.8330796170508386</v>
      </c>
      <c r="J214" s="124">
        <f>(($C$39*$C$118*0.28)*H$41)*(+'Product half-life and C flows'!P115/100)</f>
        <v>1.4151246838415776</v>
      </c>
      <c r="K214" s="55">
        <f t="shared" si="49"/>
        <v>4.1790082234578607</v>
      </c>
      <c r="L214" s="27"/>
      <c r="M214" s="83">
        <f>C$158*(0.4*D$14)*('Product half-life and C flows'!B75/100)</f>
        <v>8.2829057405394888</v>
      </c>
      <c r="N214" s="83">
        <f t="shared" si="31"/>
        <v>166.39187994548038</v>
      </c>
      <c r="O214" s="83">
        <f t="shared" si="56"/>
        <v>13.459951415223319</v>
      </c>
      <c r="P214" s="83">
        <f t="shared" si="56"/>
        <v>27.689042911316537</v>
      </c>
      <c r="Q214" s="83">
        <f>C$158*(0.6*C$15)*('Product half-life and C flows'!L75/100)</f>
        <v>36.521016789415327</v>
      </c>
      <c r="R214" s="83">
        <f>C$158*0.6*('Product half-life and C flows'!N75/100)</f>
        <v>33.371499700504877</v>
      </c>
      <c r="S214" s="83">
        <f>C$158*0.6*('Product half-life and C flows'!P75/100)</f>
        <v>16.669080769482949</v>
      </c>
      <c r="T214" s="83">
        <f t="shared" si="36"/>
        <v>49.321107685782579</v>
      </c>
      <c r="U214" s="3"/>
      <c r="V214" s="88"/>
      <c r="W214" s="88"/>
      <c r="X214" s="88"/>
      <c r="Y214" s="88"/>
      <c r="Z214" s="88"/>
      <c r="AA214" s="88"/>
      <c r="AB214" s="88"/>
      <c r="AC214" s="88"/>
      <c r="AE214">
        <f t="shared" si="53"/>
        <v>56</v>
      </c>
      <c r="AF214" s="3">
        <f t="shared" si="33"/>
        <v>39.925926414904239</v>
      </c>
      <c r="AG214" s="113">
        <f t="shared" si="54"/>
        <v>243.01484141440559</v>
      </c>
      <c r="AH214" s="123">
        <f t="shared" si="40"/>
        <v>8.9596566623165277</v>
      </c>
      <c r="AI214" s="123">
        <f t="shared" si="41"/>
        <v>166.39187994548038</v>
      </c>
      <c r="AJ214" s="123">
        <f t="shared" si="42"/>
        <v>19.744174307641153</v>
      </c>
      <c r="AK214" s="123">
        <f t="shared" si="43"/>
        <v>30.03515279115253</v>
      </c>
      <c r="AL214" s="123">
        <f t="shared" si="44"/>
        <v>38.192111428536492</v>
      </c>
      <c r="AM214" s="123">
        <f t="shared" si="45"/>
        <v>36.204579317555712</v>
      </c>
      <c r="AN214" s="123">
        <f t="shared" si="46"/>
        <v>18.084205453324529</v>
      </c>
      <c r="AO214" s="123">
        <f t="shared" si="47"/>
        <v>53.500115909240442</v>
      </c>
      <c r="AP214" s="3">
        <f t="shared" si="32"/>
        <v>308.65210324369082</v>
      </c>
    </row>
    <row r="215" spans="1:42" ht="14">
      <c r="A215">
        <f t="shared" si="55"/>
        <v>57</v>
      </c>
      <c r="B215" s="20">
        <f t="shared" si="55"/>
        <v>137</v>
      </c>
      <c r="C215" s="27">
        <f t="shared" si="30"/>
        <v>243.38559214730228</v>
      </c>
      <c r="D215" s="124">
        <f>(($C$39*$C$118*0.72)*D$40)*('Product half-life and C flows'!B116/100)</f>
        <v>0.65369830097781811</v>
      </c>
      <c r="E215" s="27"/>
      <c r="F215" s="55">
        <f t="shared" si="52"/>
        <v>6.2842228924178354</v>
      </c>
      <c r="G215" s="55">
        <f t="shared" si="52"/>
        <v>2.3461098798359923</v>
      </c>
      <c r="H215" s="124">
        <f>(H$118)*('Product half-life and C flows'!L116/100)</f>
        <v>1.6455515446922497</v>
      </c>
      <c r="I215" s="124">
        <f>(($C$39*$C$118*0.28)*H$41)*('Product half-life and C flows'!N116/100)</f>
        <v>2.8458639358125102</v>
      </c>
      <c r="J215" s="124">
        <f>(($C$39*$C$118*0.28)*H$41)*(+'Product half-life and C flows'!P116/100)</f>
        <v>1.4215104574488062</v>
      </c>
      <c r="K215" s="55">
        <f t="shared" si="49"/>
        <v>4.1790082234578607</v>
      </c>
      <c r="L215" s="27"/>
      <c r="M215" s="83">
        <f>C$158*(0.4*D$14)*('Product half-life and C flows'!B76/100)</f>
        <v>8.0007595638472413</v>
      </c>
      <c r="N215" s="83">
        <f t="shared" si="31"/>
        <v>167.97314241001914</v>
      </c>
      <c r="O215" s="83">
        <f t="shared" si="56"/>
        <v>13.459951415223319</v>
      </c>
      <c r="P215" s="83">
        <f t="shared" si="56"/>
        <v>27.689042911316537</v>
      </c>
      <c r="Q215" s="83">
        <f>C$158*(0.6*C$15)*('Product half-life and C flows'!L76/100)</f>
        <v>35.962784024703325</v>
      </c>
      <c r="R215" s="83">
        <f>C$158*0.6*('Product half-life and C flows'!N76/100)</f>
        <v>33.744027032156019</v>
      </c>
      <c r="S215" s="83">
        <f>C$158*0.6*('Product half-life and C flows'!P76/100)</f>
        <v>16.855158357720285</v>
      </c>
      <c r="T215" s="83">
        <f t="shared" si="36"/>
        <v>49.321107685782579</v>
      </c>
      <c r="U215" s="3"/>
      <c r="V215" s="88"/>
      <c r="W215" s="88"/>
      <c r="X215" s="88"/>
      <c r="Y215" s="88"/>
      <c r="Z215" s="88"/>
      <c r="AA215" s="88"/>
      <c r="AB215" s="88"/>
      <c r="AC215" s="88"/>
      <c r="AE215">
        <f t="shared" si="53"/>
        <v>57</v>
      </c>
      <c r="AF215" s="3">
        <f t="shared" si="33"/>
        <v>39.952342091320176</v>
      </c>
      <c r="AG215" s="113">
        <f t="shared" si="54"/>
        <v>243.38559214730228</v>
      </c>
      <c r="AH215" s="123">
        <f t="shared" si="40"/>
        <v>8.6544578648250585</v>
      </c>
      <c r="AI215" s="123">
        <f t="shared" si="41"/>
        <v>167.97314241001914</v>
      </c>
      <c r="AJ215" s="123">
        <f t="shared" si="42"/>
        <v>19.744174307641153</v>
      </c>
      <c r="AK215" s="123">
        <f t="shared" si="43"/>
        <v>30.03515279115253</v>
      </c>
      <c r="AL215" s="123">
        <f t="shared" si="44"/>
        <v>37.608335569395578</v>
      </c>
      <c r="AM215" s="123">
        <f t="shared" si="45"/>
        <v>36.589890967968529</v>
      </c>
      <c r="AN215" s="123">
        <f t="shared" si="46"/>
        <v>18.276668815169092</v>
      </c>
      <c r="AO215" s="123">
        <f t="shared" si="47"/>
        <v>53.500115909240442</v>
      </c>
      <c r="AP215" s="3">
        <f t="shared" si="32"/>
        <v>310.22736486134602</v>
      </c>
    </row>
    <row r="216" spans="1:42" ht="14">
      <c r="A216">
        <f t="shared" si="55"/>
        <v>58</v>
      </c>
      <c r="B216" s="20">
        <f t="shared" si="55"/>
        <v>138</v>
      </c>
      <c r="C216" s="27">
        <f t="shared" si="30"/>
        <v>243.74574588854202</v>
      </c>
      <c r="D216" s="124">
        <f>(($C$39*$C$118*0.72)*D$40)*('Product half-life and C flows'!B117/100)</f>
        <v>0.63143093707092202</v>
      </c>
      <c r="E216" s="27"/>
      <c r="F216" s="55">
        <f t="shared" ref="F216:G231" si="57">F215</f>
        <v>6.2842228924178354</v>
      </c>
      <c r="G216" s="55">
        <f t="shared" si="57"/>
        <v>2.3461098798359923</v>
      </c>
      <c r="H216" s="124">
        <f>(H$118)*('Product half-life and C flows'!L117/100)</f>
        <v>1.6203988827725004</v>
      </c>
      <c r="I216" s="124">
        <f>(($C$39*$C$118*0.28)*H$41)*('Product half-life and C flows'!N117/100)</f>
        <v>2.8584528431033451</v>
      </c>
      <c r="J216" s="124">
        <f>(($C$39*$C$118*0.28)*H$41)*(+'Product half-life and C flows'!P117/100)</f>
        <v>1.4277986229287438</v>
      </c>
      <c r="K216" s="55">
        <f t="shared" si="49"/>
        <v>4.1790082234578607</v>
      </c>
      <c r="L216" s="27"/>
      <c r="M216" s="83">
        <f>C$158*(0.4*D$14)*('Product half-life and C flows'!B77/100)</f>
        <v>7.7282243217129531</v>
      </c>
      <c r="N216" s="83">
        <f t="shared" si="31"/>
        <v>169.48655310670114</v>
      </c>
      <c r="O216" s="83">
        <f t="shared" si="56"/>
        <v>13.459951415223319</v>
      </c>
      <c r="P216" s="83">
        <f t="shared" si="56"/>
        <v>27.689042911316537</v>
      </c>
      <c r="Q216" s="83">
        <f>C$158*(0.6*C$15)*('Product half-life and C flows'!L77/100)</f>
        <v>35.41308398572005</v>
      </c>
      <c r="R216" s="83">
        <f>C$158*0.6*('Product half-life and C flows'!N77/100)</f>
        <v>34.110860191504194</v>
      </c>
      <c r="S216" s="83">
        <f>C$158*0.6*('Product half-life and C flows'!P77/100)</f>
        <v>17.038391704048042</v>
      </c>
      <c r="T216" s="83">
        <f t="shared" si="36"/>
        <v>49.321107685782579</v>
      </c>
      <c r="U216" s="3"/>
      <c r="V216" s="88"/>
      <c r="W216" s="88"/>
      <c r="X216" s="88"/>
      <c r="Y216" s="88"/>
      <c r="Z216" s="88"/>
      <c r="AA216" s="88"/>
      <c r="AB216" s="88"/>
      <c r="AC216" s="88"/>
      <c r="AE216">
        <f t="shared" si="53"/>
        <v>58</v>
      </c>
      <c r="AF216" s="3">
        <f t="shared" si="33"/>
        <v>39.976016047777556</v>
      </c>
      <c r="AG216" s="113">
        <f t="shared" si="54"/>
        <v>243.74574588854202</v>
      </c>
      <c r="AH216" s="123">
        <f t="shared" si="40"/>
        <v>8.3596552587838744</v>
      </c>
      <c r="AI216" s="123">
        <f t="shared" si="41"/>
        <v>169.48655310670114</v>
      </c>
      <c r="AJ216" s="123">
        <f t="shared" si="42"/>
        <v>19.744174307641153</v>
      </c>
      <c r="AK216" s="123">
        <f t="shared" si="43"/>
        <v>30.03515279115253</v>
      </c>
      <c r="AL216" s="123">
        <f t="shared" si="44"/>
        <v>37.033482868492548</v>
      </c>
      <c r="AM216" s="123">
        <f t="shared" si="45"/>
        <v>36.969313034607538</v>
      </c>
      <c r="AN216" s="123">
        <f t="shared" si="46"/>
        <v>18.466190326976786</v>
      </c>
      <c r="AO216" s="123">
        <f t="shared" si="47"/>
        <v>53.500115909240442</v>
      </c>
      <c r="AP216" s="3">
        <f t="shared" si="32"/>
        <v>311.73486643557169</v>
      </c>
    </row>
    <row r="217" spans="1:42" ht="14">
      <c r="A217">
        <f t="shared" si="55"/>
        <v>59</v>
      </c>
      <c r="B217" s="20">
        <f t="shared" si="55"/>
        <v>139</v>
      </c>
      <c r="C217" s="27">
        <f t="shared" si="30"/>
        <v>244.09559500886112</v>
      </c>
      <c r="D217" s="124">
        <f>(($C$39*$C$118*0.72)*D$40)*('Product half-life and C flows'!B118/100)</f>
        <v>0.60992208132386172</v>
      </c>
      <c r="E217" s="27"/>
      <c r="F217" s="55">
        <f t="shared" si="57"/>
        <v>6.2842228924178354</v>
      </c>
      <c r="G217" s="55">
        <f t="shared" si="57"/>
        <v>2.3461098798359923</v>
      </c>
      <c r="H217" s="124">
        <f>(H$118)*('Product half-life and C flows'!L118/100)</f>
        <v>1.5956306855045508</v>
      </c>
      <c r="I217" s="124">
        <f>(($C$39*$C$118*0.28)*H$41)*('Product half-life and C flows'!N118/100)</f>
        <v>2.870849325835954</v>
      </c>
      <c r="J217" s="124">
        <f>(($C$39*$C$118*0.28)*H$41)*(+'Product half-life and C flows'!P118/100)</f>
        <v>1.433990672245731</v>
      </c>
      <c r="K217" s="55">
        <f t="shared" si="49"/>
        <v>4.1790082234578607</v>
      </c>
      <c r="L217" s="27"/>
      <c r="M217" s="83">
        <f>C$158*(0.4*D$14)*('Product half-life and C flows'!B78/100)</f>
        <v>7.4649726304231105</v>
      </c>
      <c r="N217" s="83">
        <f t="shared" si="31"/>
        <v>170.93456443458984</v>
      </c>
      <c r="O217" s="83">
        <f t="shared" si="56"/>
        <v>13.459951415223319</v>
      </c>
      <c r="P217" s="83">
        <f t="shared" si="56"/>
        <v>27.689042911316537</v>
      </c>
      <c r="Q217" s="83">
        <f>C$158*(0.6*C$15)*('Product half-life and C flows'!L78/100)</f>
        <v>34.871786247644586</v>
      </c>
      <c r="R217" s="83">
        <f>C$158*0.6*('Product half-life and C flows'!N78/100)</f>
        <v>34.472086215379889</v>
      </c>
      <c r="S217" s="83">
        <f>C$158*0.6*('Product half-life and C flows'!P78/100)</f>
        <v>17.21882428340653</v>
      </c>
      <c r="T217" s="83">
        <f t="shared" si="36"/>
        <v>49.321107685782579</v>
      </c>
      <c r="U217" s="3"/>
      <c r="V217" s="88"/>
      <c r="W217" s="88"/>
      <c r="X217" s="88"/>
      <c r="Y217" s="88"/>
      <c r="Z217" s="88"/>
      <c r="AA217" s="88"/>
      <c r="AB217" s="88"/>
      <c r="AC217" s="88"/>
      <c r="AE217">
        <f t="shared" si="53"/>
        <v>59</v>
      </c>
      <c r="AF217" s="3">
        <f t="shared" si="33"/>
        <v>39.997231926032732</v>
      </c>
      <c r="AG217" s="113">
        <f t="shared" si="54"/>
        <v>244.09559500886112</v>
      </c>
      <c r="AH217" s="123">
        <f t="shared" ref="AH217:AH248" si="58">D217+M217+V217</f>
        <v>8.0748947117469729</v>
      </c>
      <c r="AI217" s="123">
        <f t="shared" ref="AI217:AI248" si="59">E217+N217+W217</f>
        <v>170.93456443458984</v>
      </c>
      <c r="AJ217" s="123">
        <f t="shared" ref="AJ217:AJ248" si="60">F217+O217+X217</f>
        <v>19.744174307641153</v>
      </c>
      <c r="AK217" s="123">
        <f t="shared" ref="AK217:AK248" si="61">G217+P217+Y217</f>
        <v>30.03515279115253</v>
      </c>
      <c r="AL217" s="123">
        <f t="shared" ref="AL217:AL248" si="62">H217+Q217+Z217</f>
        <v>36.467416933149138</v>
      </c>
      <c r="AM217" s="123">
        <f t="shared" ref="AM217:AM248" si="63">I217+R217+AA217</f>
        <v>37.342935541215844</v>
      </c>
      <c r="AN217" s="123">
        <f t="shared" ref="AN217:AN248" si="64">J217+S217+AB217</f>
        <v>18.652814955652261</v>
      </c>
      <c r="AO217" s="123">
        <f t="shared" ref="AO217:AO280" si="65">K217+T217+AC217</f>
        <v>53.500115909240442</v>
      </c>
      <c r="AP217" s="3">
        <f t="shared" si="32"/>
        <v>313.17705896340078</v>
      </c>
    </row>
    <row r="218" spans="1:42" ht="14">
      <c r="A218">
        <f t="shared" si="55"/>
        <v>60</v>
      </c>
      <c r="B218" s="20">
        <f t="shared" si="55"/>
        <v>140</v>
      </c>
      <c r="C218" s="27">
        <f t="shared" si="30"/>
        <v>244.4354244360585</v>
      </c>
      <c r="D218" s="124">
        <f>(($C$39*$C$118*0.72)*D$40)*('Product half-life and C flows'!B119/100)</f>
        <v>0.58914589616417201</v>
      </c>
      <c r="E218" s="27"/>
      <c r="F218" s="55">
        <f t="shared" si="57"/>
        <v>6.2842228924178354</v>
      </c>
      <c r="G218" s="55">
        <f t="shared" si="57"/>
        <v>2.3461098798359923</v>
      </c>
      <c r="H218" s="124">
        <f>(H$118)*('Product half-life and C flows'!L119/100)</f>
        <v>1.571241076251211</v>
      </c>
      <c r="I218" s="124">
        <f>(($C$39*$C$118*0.28)*H$41)*('Product half-life and C flows'!N119/100)</f>
        <v>2.8830563252672503</v>
      </c>
      <c r="J218" s="124">
        <f>(($C$39*$C$118*0.28)*H$41)*(+'Product half-life and C flows'!P119/100)</f>
        <v>1.4400880745590661</v>
      </c>
      <c r="K218" s="55">
        <f t="shared" si="49"/>
        <v>4.1790082234578607</v>
      </c>
      <c r="L218" s="27"/>
      <c r="M218" s="83">
        <f>C$158*(0.4*D$14)*('Product half-life and C flows'!B79/100)</f>
        <v>7.2106882581553498</v>
      </c>
      <c r="N218" s="83">
        <f t="shared" si="31"/>
        <v>172.31958721984307</v>
      </c>
      <c r="O218" s="83">
        <f t="shared" si="56"/>
        <v>13.459951415223319</v>
      </c>
      <c r="P218" s="83">
        <f t="shared" si="56"/>
        <v>27.689042911316537</v>
      </c>
      <c r="Q218" s="83">
        <f>C$158*(0.6*C$15)*('Product half-life and C flows'!L79/100)</f>
        <v>34.338762379231632</v>
      </c>
      <c r="R218" s="83">
        <f>C$158*0.6*('Product half-life and C flows'!N79/100)</f>
        <v>34.827790810234134</v>
      </c>
      <c r="S218" s="83">
        <f>C$158*0.6*('Product half-life and C flows'!P79/100)</f>
        <v>17.396498906210848</v>
      </c>
      <c r="T218" s="83">
        <f t="shared" si="36"/>
        <v>49.321107685782579</v>
      </c>
      <c r="U218" s="3"/>
      <c r="V218" s="88"/>
      <c r="W218" s="88"/>
      <c r="X218" s="88"/>
      <c r="Y218" s="88"/>
      <c r="Z218" s="88"/>
      <c r="AA218" s="88"/>
      <c r="AB218" s="88"/>
      <c r="AC218" s="88"/>
      <c r="AE218">
        <f t="shared" si="53"/>
        <v>60</v>
      </c>
      <c r="AF218" s="3">
        <f t="shared" si="33"/>
        <v>40.016244207069235</v>
      </c>
      <c r="AG218" s="113">
        <f t="shared" si="54"/>
        <v>244.4354244360585</v>
      </c>
      <c r="AH218" s="123">
        <f t="shared" si="58"/>
        <v>7.7998341543195213</v>
      </c>
      <c r="AI218" s="123">
        <f t="shared" si="59"/>
        <v>172.31958721984307</v>
      </c>
      <c r="AJ218" s="123">
        <f t="shared" si="60"/>
        <v>19.744174307641153</v>
      </c>
      <c r="AK218" s="123">
        <f t="shared" si="61"/>
        <v>30.03515279115253</v>
      </c>
      <c r="AL218" s="123">
        <f t="shared" si="62"/>
        <v>35.910003455482844</v>
      </c>
      <c r="AM218" s="123">
        <f t="shared" si="63"/>
        <v>37.710847135501382</v>
      </c>
      <c r="AN218" s="123">
        <f t="shared" si="64"/>
        <v>18.836586980769916</v>
      </c>
      <c r="AO218" s="123">
        <f t="shared" si="65"/>
        <v>53.500115909240442</v>
      </c>
      <c r="AP218" s="3">
        <f t="shared" si="32"/>
        <v>314.55635189039089</v>
      </c>
    </row>
    <row r="219" spans="1:42" ht="14">
      <c r="A219">
        <f t="shared" si="55"/>
        <v>61</v>
      </c>
      <c r="B219" s="20">
        <f t="shared" si="55"/>
        <v>141</v>
      </c>
      <c r="C219" s="27">
        <f t="shared" si="30"/>
        <v>244.76551180644583</v>
      </c>
      <c r="D219" s="124">
        <f>(($C$39*$C$118*0.72)*D$40)*('Product half-life and C flows'!B120/100)</f>
        <v>0.56907742414195883</v>
      </c>
      <c r="E219" s="27"/>
      <c r="F219" s="55">
        <f t="shared" si="57"/>
        <v>6.2842228924178354</v>
      </c>
      <c r="G219" s="55">
        <f t="shared" si="57"/>
        <v>2.3461098798359923</v>
      </c>
      <c r="H219" s="124">
        <f>(H$118)*('Product half-life and C flows'!L120/100)</f>
        <v>1.5472242682011412</v>
      </c>
      <c r="I219" s="124">
        <f>(($C$39*$C$118*0.28)*H$41)*('Product half-life and C flows'!N120/100)</f>
        <v>2.8950767376963102</v>
      </c>
      <c r="J219" s="124">
        <f>(($C$39*$C$118*0.28)*H$41)*(+'Product half-life and C flows'!P120/100)</f>
        <v>1.4460922765715833</v>
      </c>
      <c r="K219" s="55">
        <f t="shared" si="49"/>
        <v>4.1790082234578607</v>
      </c>
      <c r="L219" s="27"/>
      <c r="M219" s="83">
        <f>C$158*(0.4*D$14)*('Product half-life and C flows'!B80/100)</f>
        <v>6.9650657451040692</v>
      </c>
      <c r="N219" s="83">
        <f t="shared" si="31"/>
        <v>173.64398580511261</v>
      </c>
      <c r="O219" s="83">
        <f t="shared" si="56"/>
        <v>13.459951415223319</v>
      </c>
      <c r="P219" s="83">
        <f t="shared" si="56"/>
        <v>27.689042911316537</v>
      </c>
      <c r="Q219" s="83">
        <f>C$158*(0.6*C$15)*('Product half-life and C flows'!L80/100)</f>
        <v>33.813885912339224</v>
      </c>
      <c r="R219" s="83">
        <f>C$158*0.6*('Product half-life and C flows'!N80/100)</f>
        <v>35.178058372473672</v>
      </c>
      <c r="S219" s="83">
        <f>C$158*0.6*('Product half-life and C flows'!P80/100)</f>
        <v>17.571457728508321</v>
      </c>
      <c r="T219" s="83">
        <f t="shared" si="36"/>
        <v>49.321107685782579</v>
      </c>
      <c r="U219" s="3"/>
      <c r="V219" s="88"/>
      <c r="W219" s="88"/>
      <c r="X219" s="88"/>
      <c r="Y219" s="88"/>
      <c r="Z219" s="88"/>
      <c r="AA219" s="88"/>
      <c r="AB219" s="88"/>
      <c r="AC219" s="88"/>
      <c r="AE219">
        <f t="shared" si="53"/>
        <v>61</v>
      </c>
      <c r="AF219" s="3">
        <f t="shared" si="33"/>
        <v>40.033281172745795</v>
      </c>
      <c r="AG219" s="113">
        <f t="shared" si="54"/>
        <v>244.76551180644583</v>
      </c>
      <c r="AH219" s="123">
        <f t="shared" si="58"/>
        <v>7.5341431692460281</v>
      </c>
      <c r="AI219" s="123">
        <f t="shared" si="59"/>
        <v>173.64398580511261</v>
      </c>
      <c r="AJ219" s="123">
        <f t="shared" si="60"/>
        <v>19.744174307641153</v>
      </c>
      <c r="AK219" s="123">
        <f t="shared" si="61"/>
        <v>30.03515279115253</v>
      </c>
      <c r="AL219" s="123">
        <f t="shared" si="62"/>
        <v>35.361110180540365</v>
      </c>
      <c r="AM219" s="123">
        <f t="shared" si="63"/>
        <v>38.073135110169979</v>
      </c>
      <c r="AN219" s="123">
        <f t="shared" si="64"/>
        <v>19.017550005079904</v>
      </c>
      <c r="AO219" s="123">
        <f t="shared" si="65"/>
        <v>53.500115909240442</v>
      </c>
      <c r="AP219" s="3">
        <f t="shared" si="32"/>
        <v>315.87510819969651</v>
      </c>
    </row>
    <row r="220" spans="1:42" ht="14">
      <c r="A220">
        <f t="shared" si="55"/>
        <v>62</v>
      </c>
      <c r="B220" s="20">
        <f t="shared" si="55"/>
        <v>142</v>
      </c>
      <c r="C220" s="27">
        <f t="shared" si="30"/>
        <v>245.08612761570569</v>
      </c>
      <c r="D220" s="124">
        <f>(($C$39*$C$118*0.72)*D$40)*('Product half-life and C flows'!B121/100)</f>
        <v>0.54969255794969096</v>
      </c>
      <c r="E220" s="27"/>
      <c r="F220" s="55">
        <f t="shared" si="57"/>
        <v>6.2842228924178354</v>
      </c>
      <c r="G220" s="55">
        <f t="shared" si="57"/>
        <v>2.3461098798359923</v>
      </c>
      <c r="H220" s="124">
        <f>(H$118)*('Product half-life and C flows'!L121/100)</f>
        <v>1.523574562995843</v>
      </c>
      <c r="I220" s="124">
        <f>(($C$39*$C$118*0.28)*H$41)*('Product half-life and C flows'!N121/100)</f>
        <v>2.9069134151515619</v>
      </c>
      <c r="J220" s="124">
        <f>(($C$39*$C$118*0.28)*H$41)*(+'Product half-life and C flows'!P121/100)</f>
        <v>1.4520047028729077</v>
      </c>
      <c r="K220" s="55">
        <f t="shared" si="49"/>
        <v>4.1790082234578607</v>
      </c>
      <c r="L220" s="27"/>
      <c r="M220" s="83">
        <f>C$158*(0.4*D$14)*('Product half-life and C flows'!B81/100)</f>
        <v>6.7278100365460176</v>
      </c>
      <c r="N220" s="83">
        <f t="shared" si="31"/>
        <v>174.91007397076933</v>
      </c>
      <c r="O220" s="83">
        <f t="shared" si="56"/>
        <v>13.459951415223319</v>
      </c>
      <c r="P220" s="83">
        <f t="shared" si="56"/>
        <v>27.689042911316537</v>
      </c>
      <c r="Q220" s="83">
        <f>C$158*(0.6*C$15)*('Product half-life and C flows'!L81/100)</f>
        <v>33.297032311922159</v>
      </c>
      <c r="R220" s="83">
        <f>C$158*0.6*('Product half-life and C flows'!N81/100)</f>
        <v>35.522972008485318</v>
      </c>
      <c r="S220" s="83">
        <f>C$158*0.6*('Product half-life and C flows'!P81/100)</f>
        <v>17.743742261980671</v>
      </c>
      <c r="T220" s="83">
        <f t="shared" si="36"/>
        <v>49.321107685782579</v>
      </c>
      <c r="U220" s="3"/>
      <c r="V220" s="88"/>
      <c r="W220" s="88"/>
      <c r="X220" s="88"/>
      <c r="Y220" s="88"/>
      <c r="Z220" s="88"/>
      <c r="AA220" s="88"/>
      <c r="AB220" s="88"/>
      <c r="AC220" s="88"/>
      <c r="AE220">
        <f t="shared" si="53"/>
        <v>62</v>
      </c>
      <c r="AF220" s="3">
        <f t="shared" si="33"/>
        <v>40.048547573897437</v>
      </c>
      <c r="AG220" s="113">
        <f t="shared" si="54"/>
        <v>245.08612761570569</v>
      </c>
      <c r="AH220" s="123">
        <f t="shared" si="58"/>
        <v>7.2775025944957088</v>
      </c>
      <c r="AI220" s="123">
        <f t="shared" si="59"/>
        <v>174.91007397076933</v>
      </c>
      <c r="AJ220" s="123">
        <f t="shared" si="60"/>
        <v>19.744174307641153</v>
      </c>
      <c r="AK220" s="123">
        <f t="shared" si="61"/>
        <v>30.03515279115253</v>
      </c>
      <c r="AL220" s="123">
        <f t="shared" si="62"/>
        <v>34.820606874917999</v>
      </c>
      <c r="AM220" s="123">
        <f t="shared" si="63"/>
        <v>38.429885423636883</v>
      </c>
      <c r="AN220" s="123">
        <f t="shared" si="64"/>
        <v>19.19574696485358</v>
      </c>
      <c r="AO220" s="123">
        <f t="shared" si="65"/>
        <v>53.500115909240442</v>
      </c>
      <c r="AP220" s="3">
        <f t="shared" si="32"/>
        <v>317.13564033297149</v>
      </c>
    </row>
    <row r="221" spans="1:42" ht="14">
      <c r="A221">
        <f t="shared" si="55"/>
        <v>63</v>
      </c>
      <c r="B221" s="20">
        <f t="shared" si="55"/>
        <v>143</v>
      </c>
      <c r="C221" s="27">
        <f t="shared" si="30"/>
        <v>245.39753536895708</v>
      </c>
      <c r="D221" s="124">
        <f>(($C$39*$C$118*0.72)*D$40)*('Product half-life and C flows'!B122/100)</f>
        <v>0.53096801146323214</v>
      </c>
      <c r="E221" s="27"/>
      <c r="F221" s="55">
        <f t="shared" si="57"/>
        <v>6.2842228924178354</v>
      </c>
      <c r="G221" s="55">
        <f t="shared" si="57"/>
        <v>2.3461098798359923</v>
      </c>
      <c r="H221" s="124">
        <f>(H$118)*('Product half-life and C flows'!L122/100)</f>
        <v>1.5002863493776355</v>
      </c>
      <c r="I221" s="124">
        <f>(($C$39*$C$118*0.28)*H$41)*('Product half-life and C flows'!N122/100)</f>
        <v>2.9185691660674746</v>
      </c>
      <c r="J221" s="124">
        <f>(($C$39*$C$118*0.28)*H$41)*(+'Product half-life and C flows'!P122/100)</f>
        <v>1.4578267562774596</v>
      </c>
      <c r="K221" s="55">
        <f t="shared" si="49"/>
        <v>4.1790082234578607</v>
      </c>
      <c r="L221" s="27"/>
      <c r="M221" s="83">
        <f>C$158*(0.4*D$14)*('Product half-life and C flows'!B82/100)</f>
        <v>6.4986361284049918</v>
      </c>
      <c r="N221" s="83">
        <f t="shared" si="31"/>
        <v>176.12011160047885</v>
      </c>
      <c r="O221" s="83">
        <f t="shared" si="56"/>
        <v>13.459951415223319</v>
      </c>
      <c r="P221" s="83">
        <f t="shared" si="56"/>
        <v>27.689042911316537</v>
      </c>
      <c r="Q221" s="83">
        <f>C$158*(0.6*C$15)*('Product half-life and C flows'!L82/100)</f>
        <v>32.788078946484205</v>
      </c>
      <c r="R221" s="83">
        <f>C$158*0.6*('Product half-life and C flows'!N82/100)</f>
        <v>35.862613554354247</v>
      </c>
      <c r="S221" s="83">
        <f>C$158*0.6*('Product half-life and C flows'!P82/100)</f>
        <v>17.913393383793323</v>
      </c>
      <c r="T221" s="83">
        <f t="shared" si="36"/>
        <v>49.321107685782579</v>
      </c>
      <c r="U221" s="3"/>
      <c r="V221" s="88"/>
      <c r="W221" s="88"/>
      <c r="X221" s="88"/>
      <c r="Y221" s="88"/>
      <c r="Z221" s="88"/>
      <c r="AA221" s="88"/>
      <c r="AB221" s="88"/>
      <c r="AC221" s="88"/>
      <c r="AE221">
        <f t="shared" si="53"/>
        <v>63</v>
      </c>
      <c r="AF221" s="3">
        <f t="shared" si="33"/>
        <v>40.062227032523595</v>
      </c>
      <c r="AG221" s="113">
        <f t="shared" si="54"/>
        <v>245.39753536895708</v>
      </c>
      <c r="AH221" s="123">
        <f t="shared" si="58"/>
        <v>7.0296041398682236</v>
      </c>
      <c r="AI221" s="123">
        <f t="shared" si="59"/>
        <v>176.12011160047885</v>
      </c>
      <c r="AJ221" s="123">
        <f t="shared" si="60"/>
        <v>19.744174307641153</v>
      </c>
      <c r="AK221" s="123">
        <f t="shared" si="61"/>
        <v>30.03515279115253</v>
      </c>
      <c r="AL221" s="123">
        <f t="shared" si="62"/>
        <v>34.288365295861844</v>
      </c>
      <c r="AM221" s="123">
        <f t="shared" si="63"/>
        <v>38.781182720421725</v>
      </c>
      <c r="AN221" s="123">
        <f t="shared" si="64"/>
        <v>19.371220140070783</v>
      </c>
      <c r="AO221" s="123">
        <f t="shared" si="65"/>
        <v>53.500115909240442</v>
      </c>
      <c r="AP221" s="3">
        <f t="shared" si="32"/>
        <v>318.34020685562689</v>
      </c>
    </row>
    <row r="222" spans="1:42" ht="14">
      <c r="A222">
        <f t="shared" si="55"/>
        <v>64</v>
      </c>
      <c r="B222" s="20">
        <f t="shared" si="55"/>
        <v>144</v>
      </c>
      <c r="C222" s="27">
        <f t="shared" ref="C222:C285" si="66">B$8*(1-EXP(-B$9*$B222))^3</f>
        <v>245.69999172984836</v>
      </c>
      <c r="D222" s="124">
        <f>(($C$39*$C$118*0.72)*D$40)*('Product half-life and C flows'!B123/100)</f>
        <v>0.51288129176931985</v>
      </c>
      <c r="E222" s="27"/>
      <c r="F222" s="55">
        <f t="shared" si="57"/>
        <v>6.2842228924178354</v>
      </c>
      <c r="G222" s="55">
        <f t="shared" si="57"/>
        <v>2.3461098798359923</v>
      </c>
      <c r="H222" s="124">
        <f>(H$118)*('Product half-life and C flows'!L123/100)</f>
        <v>1.4773541018582983</v>
      </c>
      <c r="I222" s="124">
        <f>(($C$39*$C$118*0.28)*H$41)*('Product half-life and C flows'!N123/100)</f>
        <v>2.9300467559509031</v>
      </c>
      <c r="J222" s="124">
        <f>(($C$39*$C$118*0.28)*H$41)*(+'Product half-life and C flows'!P123/100)</f>
        <v>1.463559818157294</v>
      </c>
      <c r="K222" s="55">
        <f t="shared" si="49"/>
        <v>4.1790082234578607</v>
      </c>
      <c r="L222" s="27"/>
      <c r="M222" s="83">
        <f>C$158*(0.4*D$14)*('Product half-life and C flows'!B83/100)</f>
        <v>6.2772687248898889</v>
      </c>
      <c r="N222" s="83">
        <f t="shared" ref="N222:N238" si="67">C$8*(1-EXP(-C$9*$B142))^3</f>
        <v>177.27630201106223</v>
      </c>
      <c r="O222" s="83">
        <f t="shared" si="56"/>
        <v>13.459951415223319</v>
      </c>
      <c r="P222" s="83">
        <f t="shared" si="56"/>
        <v>27.689042911316537</v>
      </c>
      <c r="Q222" s="83">
        <f>C$158*(0.6*C$15)*('Product half-life and C flows'!L83/100)</f>
        <v>32.286905058981823</v>
      </c>
      <c r="R222" s="83">
        <f>C$158*0.6*('Product half-life and C flows'!N83/100)</f>
        <v>36.197063595280838</v>
      </c>
      <c r="S222" s="83">
        <f>C$158*0.6*('Product half-life and C flows'!P83/100)</f>
        <v>18.080451346294119</v>
      </c>
      <c r="T222" s="83">
        <f t="shared" si="36"/>
        <v>49.321107685782579</v>
      </c>
      <c r="U222" s="3"/>
      <c r="V222" s="88"/>
      <c r="W222" s="88"/>
      <c r="X222" s="88"/>
      <c r="Y222" s="88"/>
      <c r="Z222" s="88"/>
      <c r="AA222" s="88"/>
      <c r="AB222" s="88"/>
      <c r="AC222" s="88"/>
      <c r="AE222">
        <f t="shared" si="53"/>
        <v>64</v>
      </c>
      <c r="AF222" s="3">
        <f t="shared" si="33"/>
        <v>40.074484203396992</v>
      </c>
      <c r="AG222" s="113">
        <f t="shared" si="54"/>
        <v>245.69999172984836</v>
      </c>
      <c r="AH222" s="123">
        <f t="shared" si="58"/>
        <v>6.7901500166592088</v>
      </c>
      <c r="AI222" s="123">
        <f t="shared" si="59"/>
        <v>177.27630201106223</v>
      </c>
      <c r="AJ222" s="123">
        <f t="shared" si="60"/>
        <v>19.744174307641153</v>
      </c>
      <c r="AK222" s="123">
        <f t="shared" si="61"/>
        <v>30.03515279115253</v>
      </c>
      <c r="AL222" s="123">
        <f t="shared" si="62"/>
        <v>33.764259160840119</v>
      </c>
      <c r="AM222" s="123">
        <f t="shared" si="63"/>
        <v>39.127110351231742</v>
      </c>
      <c r="AN222" s="123">
        <f t="shared" si="64"/>
        <v>19.544011164451412</v>
      </c>
      <c r="AO222" s="123">
        <f t="shared" si="65"/>
        <v>53.500115909240442</v>
      </c>
      <c r="AP222" s="3">
        <f t="shared" ref="AP222:AP285" si="68">SUM(AI222:AN222)</f>
        <v>319.49100978637921</v>
      </c>
    </row>
    <row r="223" spans="1:42" ht="14">
      <c r="A223">
        <f t="shared" si="55"/>
        <v>65</v>
      </c>
      <c r="B223" s="20">
        <f t="shared" si="55"/>
        <v>145</v>
      </c>
      <c r="C223" s="27">
        <f t="shared" si="66"/>
        <v>245.99374666851074</v>
      </c>
      <c r="D223" s="124">
        <f>(($C$39*$C$118*0.72)*D$40)*('Product half-life and C flows'!B124/100)</f>
        <v>0.49541067214588935</v>
      </c>
      <c r="E223" s="27"/>
      <c r="F223" s="55">
        <f t="shared" si="57"/>
        <v>6.2842228924178354</v>
      </c>
      <c r="G223" s="55">
        <f t="shared" si="57"/>
        <v>2.3461098798359923</v>
      </c>
      <c r="H223" s="124">
        <f>(H$118)*('Product half-life and C flows'!L124/100)</f>
        <v>1.4547723794080625</v>
      </c>
      <c r="I223" s="124">
        <f>(($C$39*$C$118*0.28)*H$41)*('Product half-life and C flows'!N124/100)</f>
        <v>2.9413489080372464</v>
      </c>
      <c r="J223" s="124">
        <f>(($C$39*$C$118*0.28)*H$41)*(+'Product half-life and C flows'!P124/100)</f>
        <v>1.4692052487698528</v>
      </c>
      <c r="K223" s="55">
        <f t="shared" si="49"/>
        <v>4.1790082234578607</v>
      </c>
      <c r="L223" s="27"/>
      <c r="M223" s="83">
        <f>C$158*(0.4*D$14)*('Product half-life and C flows'!B84/100)</f>
        <v>6.0634419077948856</v>
      </c>
      <c r="N223" s="83">
        <f t="shared" si="67"/>
        <v>178.38078987351417</v>
      </c>
      <c r="O223" s="83">
        <f t="shared" si="56"/>
        <v>13.459951415223319</v>
      </c>
      <c r="P223" s="83">
        <f t="shared" si="56"/>
        <v>27.689042911316537</v>
      </c>
      <c r="Q223" s="83">
        <f>C$158*(0.6*C$15)*('Product half-life and C flows'!L84/100)</f>
        <v>31.793391738172719</v>
      </c>
      <c r="R223" s="83">
        <f>C$158*0.6*('Product half-life and C flows'!N84/100)</f>
        <v>36.526401484700777</v>
      </c>
      <c r="S223" s="83">
        <f>C$158*0.6*('Product half-life and C flows'!P84/100)</f>
        <v>18.244955786563821</v>
      </c>
      <c r="T223" s="83">
        <f t="shared" si="36"/>
        <v>49.321107685782579</v>
      </c>
      <c r="U223" s="3"/>
      <c r="V223" s="88"/>
      <c r="W223" s="88"/>
      <c r="X223" s="88"/>
      <c r="Y223" s="88"/>
      <c r="Z223" s="88"/>
      <c r="AA223" s="88"/>
      <c r="AB223" s="88"/>
      <c r="AC223" s="88"/>
      <c r="AE223">
        <f t="shared" si="53"/>
        <v>65</v>
      </c>
      <c r="AF223" s="3">
        <f t="shared" ref="AF223:AF286" si="69">D$8*(1-EXP(-D$9*$B143))^3</f>
        <v>40.085466718253748</v>
      </c>
      <c r="AG223" s="113">
        <f t="shared" si="54"/>
        <v>245.99374666851074</v>
      </c>
      <c r="AH223" s="123">
        <f t="shared" si="58"/>
        <v>6.5588525799407753</v>
      </c>
      <c r="AI223" s="123">
        <f t="shared" si="59"/>
        <v>178.38078987351417</v>
      </c>
      <c r="AJ223" s="123">
        <f t="shared" si="60"/>
        <v>19.744174307641153</v>
      </c>
      <c r="AK223" s="123">
        <f t="shared" si="61"/>
        <v>30.03515279115253</v>
      </c>
      <c r="AL223" s="123">
        <f t="shared" si="62"/>
        <v>33.248164117580785</v>
      </c>
      <c r="AM223" s="123">
        <f t="shared" si="63"/>
        <v>39.467750392738026</v>
      </c>
      <c r="AN223" s="123">
        <f t="shared" si="64"/>
        <v>19.714161035333674</v>
      </c>
      <c r="AO223" s="123">
        <f t="shared" si="65"/>
        <v>53.500115909240442</v>
      </c>
      <c r="AP223" s="3">
        <f t="shared" si="68"/>
        <v>320.59019251796036</v>
      </c>
    </row>
    <row r="224" spans="1:42" ht="14">
      <c r="A224">
        <f t="shared" ref="A224:B238" si="70">A223+1</f>
        <v>66</v>
      </c>
      <c r="B224" s="20">
        <f t="shared" si="70"/>
        <v>146</v>
      </c>
      <c r="C224" s="27">
        <f t="shared" si="66"/>
        <v>246.27904360822413</v>
      </c>
      <c r="D224" s="124">
        <f>(($C$39*$C$118*0.72)*D$40)*('Product half-life and C flows'!B125/100)</f>
        <v>0.47853516596279083</v>
      </c>
      <c r="E224" s="27"/>
      <c r="F224" s="55">
        <f t="shared" si="57"/>
        <v>6.2842228924178354</v>
      </c>
      <c r="G224" s="55">
        <f t="shared" si="57"/>
        <v>2.3461098798359923</v>
      </c>
      <c r="H224" s="124">
        <f>(H$118)*('Product half-life and C flows'!L125/100)</f>
        <v>1.4325358241646449</v>
      </c>
      <c r="I224" s="124">
        <f>(($C$39*$C$118*0.28)*H$41)*('Product half-life and C flows'!N125/100)</f>
        <v>2.952478303936577</v>
      </c>
      <c r="J224" s="124">
        <f>(($C$39*$C$118*0.28)*H$41)*(+'Product half-life and C flows'!P125/100)</f>
        <v>1.4747643875807073</v>
      </c>
      <c r="K224" s="55">
        <f t="shared" si="49"/>
        <v>4.1790082234578607</v>
      </c>
      <c r="L224" s="27"/>
      <c r="M224" s="83">
        <f>C$158*(0.4*D$14)*('Product half-life and C flows'!B85/100)</f>
        <v>5.8568988170644536</v>
      </c>
      <c r="N224" s="83">
        <f t="shared" si="67"/>
        <v>179.43565965851633</v>
      </c>
      <c r="O224" s="83">
        <f t="shared" ref="O224:P238" si="71">O223</f>
        <v>13.459951415223319</v>
      </c>
      <c r="P224" s="83">
        <f t="shared" si="71"/>
        <v>27.689042911316537</v>
      </c>
      <c r="Q224" s="83">
        <f>C$158*(0.6*C$15)*('Product half-life and C flows'!L85/100)</f>
        <v>31.307421890402335</v>
      </c>
      <c r="R224" s="83">
        <f>C$158*0.6*('Product half-life and C flows'!N85/100)</f>
        <v>36.85070536311288</v>
      </c>
      <c r="S224" s="83">
        <f>C$158*0.6*('Product half-life and C flows'!P85/100)</f>
        <v>18.406945735820614</v>
      </c>
      <c r="T224" s="83">
        <f t="shared" ref="T224:T238" si="72">T223</f>
        <v>49.321107685782579</v>
      </c>
      <c r="U224" s="3"/>
      <c r="V224" s="88"/>
      <c r="W224" s="88"/>
      <c r="X224" s="88"/>
      <c r="Y224" s="88"/>
      <c r="Z224" s="88"/>
      <c r="AA224" s="88"/>
      <c r="AB224" s="88"/>
      <c r="AC224" s="88"/>
      <c r="AE224">
        <f t="shared" si="53"/>
        <v>66</v>
      </c>
      <c r="AF224" s="3">
        <f t="shared" si="69"/>
        <v>40.095306933685926</v>
      </c>
      <c r="AG224" s="113">
        <f t="shared" si="54"/>
        <v>246.27904360822413</v>
      </c>
      <c r="AH224" s="123">
        <f t="shared" si="58"/>
        <v>6.3354339830272446</v>
      </c>
      <c r="AI224" s="123">
        <f t="shared" si="59"/>
        <v>179.43565965851633</v>
      </c>
      <c r="AJ224" s="123">
        <f t="shared" si="60"/>
        <v>19.744174307641153</v>
      </c>
      <c r="AK224" s="123">
        <f t="shared" si="61"/>
        <v>30.03515279115253</v>
      </c>
      <c r="AL224" s="123">
        <f t="shared" si="62"/>
        <v>32.739957714566977</v>
      </c>
      <c r="AM224" s="123">
        <f t="shared" si="63"/>
        <v>39.80318366704946</v>
      </c>
      <c r="AN224" s="123">
        <f t="shared" si="64"/>
        <v>19.881710123401319</v>
      </c>
      <c r="AO224" s="123">
        <f t="shared" si="65"/>
        <v>53.500115909240442</v>
      </c>
      <c r="AP224" s="3">
        <f t="shared" si="68"/>
        <v>321.63983826232777</v>
      </c>
    </row>
    <row r="225" spans="1:42" ht="14">
      <c r="A225">
        <f t="shared" si="70"/>
        <v>67</v>
      </c>
      <c r="B225" s="20">
        <f t="shared" si="70"/>
        <v>147</v>
      </c>
      <c r="C225" s="27">
        <f t="shared" si="66"/>
        <v>246.55611957065869</v>
      </c>
      <c r="D225" s="124">
        <f>(($C$39*$C$118*0.72)*D$40)*('Product half-life and C flows'!B126/100)</f>
        <v>0.46223450147153994</v>
      </c>
      <c r="E225" s="27"/>
      <c r="F225" s="55">
        <f t="shared" si="57"/>
        <v>6.2842228924178354</v>
      </c>
      <c r="G225" s="55">
        <f t="shared" si="57"/>
        <v>2.3461098798359923</v>
      </c>
      <c r="H225" s="124">
        <f>(H$118)*('Product half-life and C flows'!L126/100)</f>
        <v>1.4106391601620103</v>
      </c>
      <c r="I225" s="124">
        <f>(($C$39*$C$118*0.28)*H$41)*('Product half-life and C flows'!N126/100)</f>
        <v>2.963437584269895</v>
      </c>
      <c r="J225" s="124">
        <f>(($C$39*$C$118*0.28)*H$41)*(+'Product half-life and C flows'!P126/100)</f>
        <v>1.4802385535813658</v>
      </c>
      <c r="K225" s="55">
        <f t="shared" si="49"/>
        <v>4.1790082234578607</v>
      </c>
      <c r="L225" s="27"/>
      <c r="M225" s="83">
        <f>C$158*(0.4*D$14)*('Product half-life and C flows'!B86/100)</f>
        <v>5.6573913422395092</v>
      </c>
      <c r="N225" s="83">
        <f t="shared" si="67"/>
        <v>180.44293454579298</v>
      </c>
      <c r="O225" s="83">
        <f t="shared" si="71"/>
        <v>13.459951415223319</v>
      </c>
      <c r="P225" s="83">
        <f t="shared" si="71"/>
        <v>27.689042911316537</v>
      </c>
      <c r="Q225" s="83">
        <f>C$158*(0.6*C$15)*('Product half-life and C flows'!L86/100)</f>
        <v>30.828880211821549</v>
      </c>
      <c r="R225" s="83">
        <f>C$158*0.6*('Product half-life and C flows'!N86/100)</f>
        <v>37.17005217661913</v>
      </c>
      <c r="S225" s="83">
        <f>C$158*0.6*('Product half-life and C flows'!P86/100)</f>
        <v>18.566459628680878</v>
      </c>
      <c r="T225" s="83">
        <f t="shared" si="72"/>
        <v>49.321107685782579</v>
      </c>
      <c r="U225" s="3"/>
      <c r="V225" s="88"/>
      <c r="W225" s="88"/>
      <c r="X225" s="88"/>
      <c r="Y225" s="88"/>
      <c r="Z225" s="88"/>
      <c r="AA225" s="88"/>
      <c r="AB225" s="88"/>
      <c r="AC225" s="88"/>
      <c r="AE225">
        <f t="shared" si="53"/>
        <v>67</v>
      </c>
      <c r="AF225" s="3">
        <f t="shared" si="69"/>
        <v>40.104123501958071</v>
      </c>
      <c r="AG225" s="113">
        <f t="shared" si="54"/>
        <v>246.55611957065869</v>
      </c>
      <c r="AH225" s="123">
        <f t="shared" si="58"/>
        <v>6.1196258437110496</v>
      </c>
      <c r="AI225" s="123">
        <f t="shared" si="59"/>
        <v>180.44293454579298</v>
      </c>
      <c r="AJ225" s="123">
        <f t="shared" si="60"/>
        <v>19.744174307641153</v>
      </c>
      <c r="AK225" s="123">
        <f t="shared" si="61"/>
        <v>30.03515279115253</v>
      </c>
      <c r="AL225" s="123">
        <f t="shared" si="62"/>
        <v>32.239519371983562</v>
      </c>
      <c r="AM225" s="123">
        <f t="shared" si="63"/>
        <v>40.133489760889027</v>
      </c>
      <c r="AN225" s="123">
        <f t="shared" si="64"/>
        <v>20.046698182262244</v>
      </c>
      <c r="AO225" s="123">
        <f t="shared" si="65"/>
        <v>53.500115909240442</v>
      </c>
      <c r="AP225" s="3">
        <f t="shared" si="68"/>
        <v>322.64196895972145</v>
      </c>
    </row>
    <row r="226" spans="1:42" ht="14">
      <c r="A226">
        <f t="shared" si="70"/>
        <v>68</v>
      </c>
      <c r="B226" s="20">
        <f t="shared" si="70"/>
        <v>148</v>
      </c>
      <c r="C226" s="27">
        <f t="shared" si="66"/>
        <v>246.82520531957218</v>
      </c>
      <c r="D226" s="124">
        <f>(($C$39*$C$118*0.72)*D$40)*('Product half-life and C flows'!B127/100)</f>
        <v>0.44648909745382515</v>
      </c>
      <c r="E226" s="27"/>
      <c r="F226" s="55">
        <f t="shared" si="57"/>
        <v>6.2842228924178354</v>
      </c>
      <c r="G226" s="55">
        <f t="shared" si="57"/>
        <v>2.3461098798359923</v>
      </c>
      <c r="H226" s="124">
        <f>(H$118)*('Product half-life and C flows'!L127/100)</f>
        <v>1.3890771920785674</v>
      </c>
      <c r="I226" s="124">
        <f>(($C$39*$C$118*0.28)*H$41)*('Product half-life and C flows'!N127/100)</f>
        <v>2.974229349295658</v>
      </c>
      <c r="J226" s="124">
        <f>(($C$39*$C$118*0.28)*H$41)*(+'Product half-life and C flows'!P127/100)</f>
        <v>1.4856290456022265</v>
      </c>
      <c r="K226" s="55">
        <f t="shared" si="49"/>
        <v>4.1790082234578607</v>
      </c>
      <c r="L226" s="27"/>
      <c r="M226" s="83">
        <f>C$158*(0.4*D$14)*('Product half-life and C flows'!B87/100)</f>
        <v>5.4646798244140351</v>
      </c>
      <c r="N226" s="83">
        <f t="shared" si="67"/>
        <v>181.40457574223169</v>
      </c>
      <c r="O226" s="83">
        <f t="shared" si="71"/>
        <v>13.459951415223319</v>
      </c>
      <c r="P226" s="83">
        <f t="shared" si="71"/>
        <v>27.689042911316537</v>
      </c>
      <c r="Q226" s="83">
        <f>C$158*(0.6*C$15)*('Product half-life and C flows'!L87/100)</f>
        <v>30.357653161029035</v>
      </c>
      <c r="R226" s="83">
        <f>C$158*0.6*('Product half-life and C flows'!N87/100)</f>
        <v>37.484517695181331</v>
      </c>
      <c r="S226" s="83">
        <f>C$158*0.6*('Product half-life and C flows'!P87/100)</f>
        <v>18.723535312278383</v>
      </c>
      <c r="T226" s="83">
        <f t="shared" si="72"/>
        <v>49.321107685782579</v>
      </c>
      <c r="U226" s="3"/>
      <c r="V226" s="88"/>
      <c r="W226" s="88"/>
      <c r="X226" s="88"/>
      <c r="Y226" s="88"/>
      <c r="Z226" s="88"/>
      <c r="AA226" s="88"/>
      <c r="AB226" s="88"/>
      <c r="AC226" s="88"/>
      <c r="AE226">
        <f t="shared" si="53"/>
        <v>68</v>
      </c>
      <c r="AF226" s="3">
        <f t="shared" si="69"/>
        <v>40.112022782208854</v>
      </c>
      <c r="AG226" s="113">
        <f t="shared" si="54"/>
        <v>246.82520531957218</v>
      </c>
      <c r="AH226" s="123">
        <f t="shared" si="58"/>
        <v>5.9111689218678602</v>
      </c>
      <c r="AI226" s="123">
        <f t="shared" si="59"/>
        <v>181.40457574223169</v>
      </c>
      <c r="AJ226" s="123">
        <f t="shared" si="60"/>
        <v>19.744174307641153</v>
      </c>
      <c r="AK226" s="123">
        <f t="shared" si="61"/>
        <v>30.03515279115253</v>
      </c>
      <c r="AL226" s="123">
        <f t="shared" si="62"/>
        <v>31.746730353107601</v>
      </c>
      <c r="AM226" s="123">
        <f t="shared" si="63"/>
        <v>40.458747044476986</v>
      </c>
      <c r="AN226" s="123">
        <f t="shared" si="64"/>
        <v>20.20916435788061</v>
      </c>
      <c r="AO226" s="123">
        <f t="shared" si="65"/>
        <v>53.500115909240442</v>
      </c>
      <c r="AP226" s="3">
        <f t="shared" si="68"/>
        <v>323.59854459649057</v>
      </c>
    </row>
    <row r="227" spans="1:42" ht="14">
      <c r="A227">
        <f t="shared" si="70"/>
        <v>69</v>
      </c>
      <c r="B227" s="20">
        <f t="shared" si="70"/>
        <v>149</v>
      </c>
      <c r="C227" s="27">
        <f t="shared" si="66"/>
        <v>247.08652550285245</v>
      </c>
      <c r="D227" s="124">
        <f>(($C$39*$C$118*0.72)*D$40)*('Product half-life and C flows'!B128/100)</f>
        <v>0.43128003969951551</v>
      </c>
      <c r="E227" s="27"/>
      <c r="F227" s="55">
        <f t="shared" si="57"/>
        <v>6.2842228924178354</v>
      </c>
      <c r="G227" s="55">
        <f t="shared" si="57"/>
        <v>2.3461098798359923</v>
      </c>
      <c r="H227" s="124">
        <f>(H$118)*('Product half-life and C flows'!L128/100)</f>
        <v>1.3678448040045004</v>
      </c>
      <c r="I227" s="124">
        <f>(($C$39*$C$118*0.28)*H$41)*('Product half-life and C flows'!N128/100)</f>
        <v>2.9848561595267289</v>
      </c>
      <c r="J227" s="124">
        <f>(($C$39*$C$118*0.28)*H$41)*(+'Product half-life and C flows'!P128/100)</f>
        <v>1.4909371426207432</v>
      </c>
      <c r="K227" s="55">
        <f t="shared" si="49"/>
        <v>4.1790082234578607</v>
      </c>
      <c r="L227" s="27"/>
      <c r="M227" s="83">
        <f>C$158*(0.4*D$14)*('Product half-life and C flows'!B88/100)</f>
        <v>5.2785327683441636</v>
      </c>
      <c r="N227" s="83">
        <f t="shared" si="67"/>
        <v>182.3224821588415</v>
      </c>
      <c r="O227" s="83">
        <f t="shared" si="71"/>
        <v>13.459951415223319</v>
      </c>
      <c r="P227" s="83">
        <f t="shared" si="71"/>
        <v>27.689042911316537</v>
      </c>
      <c r="Q227" s="83">
        <f>C$158*(0.6*C$15)*('Product half-life and C flows'!L88/100)</f>
        <v>29.893628932131847</v>
      </c>
      <c r="R227" s="83">
        <f>C$158*0.6*('Product half-life and C flows'!N88/100)</f>
        <v>37.794176530598719</v>
      </c>
      <c r="S227" s="83">
        <f>C$158*0.6*('Product half-life and C flows'!P88/100)</f>
        <v>18.878210055244111</v>
      </c>
      <c r="T227" s="83">
        <f t="shared" si="72"/>
        <v>49.321107685782579</v>
      </c>
      <c r="U227" s="3"/>
      <c r="V227" s="88"/>
      <c r="W227" s="88"/>
      <c r="X227" s="88"/>
      <c r="Y227" s="88"/>
      <c r="Z227" s="88"/>
      <c r="AA227" s="88"/>
      <c r="AB227" s="88"/>
      <c r="AC227" s="88"/>
      <c r="AE227">
        <f t="shared" si="53"/>
        <v>69</v>
      </c>
      <c r="AF227" s="3">
        <f t="shared" si="69"/>
        <v>40.119100107873166</v>
      </c>
      <c r="AG227" s="113">
        <f t="shared" si="54"/>
        <v>247.08652550285245</v>
      </c>
      <c r="AH227" s="123">
        <f t="shared" si="58"/>
        <v>5.7098128080436794</v>
      </c>
      <c r="AI227" s="123">
        <f t="shared" si="59"/>
        <v>182.3224821588415</v>
      </c>
      <c r="AJ227" s="123">
        <f t="shared" si="60"/>
        <v>19.744174307641153</v>
      </c>
      <c r="AK227" s="123">
        <f t="shared" si="61"/>
        <v>30.03515279115253</v>
      </c>
      <c r="AL227" s="123">
        <f t="shared" si="62"/>
        <v>31.261473736136349</v>
      </c>
      <c r="AM227" s="123">
        <f t="shared" si="63"/>
        <v>40.779032690125447</v>
      </c>
      <c r="AN227" s="123">
        <f t="shared" si="64"/>
        <v>20.369147197864855</v>
      </c>
      <c r="AO227" s="123">
        <f t="shared" si="65"/>
        <v>53.500115909240442</v>
      </c>
      <c r="AP227" s="3">
        <f t="shared" si="68"/>
        <v>324.51146288176182</v>
      </c>
    </row>
    <row r="228" spans="1:42" ht="14">
      <c r="A228">
        <f t="shared" si="70"/>
        <v>70</v>
      </c>
      <c r="B228" s="20">
        <f t="shared" si="70"/>
        <v>150</v>
      </c>
      <c r="C228" s="27">
        <f t="shared" si="66"/>
        <v>247.34029879280953</v>
      </c>
      <c r="D228" s="124">
        <f>(($C$39*$C$118*0.72)*D$40)*('Product half-life and C flows'!B129/100)</f>
        <v>0.41658905828591158</v>
      </c>
      <c r="E228" s="27"/>
      <c r="F228" s="55">
        <f t="shared" si="57"/>
        <v>6.2842228924178354</v>
      </c>
      <c r="G228" s="55">
        <f t="shared" si="57"/>
        <v>2.3461098798359923</v>
      </c>
      <c r="H228" s="124">
        <f>(H$118)*('Product half-life and C flows'!L129/100)</f>
        <v>1.3469369582279365</v>
      </c>
      <c r="I228" s="124">
        <f>(($C$39*$C$118*0.28)*H$41)*('Product half-life and C flows'!N129/100)</f>
        <v>2.9953205363378994</v>
      </c>
      <c r="J228" s="124">
        <f>(($C$39*$C$118*0.28)*H$41)*(+'Product half-life and C flows'!P129/100)</f>
        <v>1.4961641040648843</v>
      </c>
      <c r="K228" s="55">
        <f t="shared" si="49"/>
        <v>4.1790082234578607</v>
      </c>
      <c r="L228" s="27"/>
      <c r="M228" s="83">
        <f>C$158*(0.4*D$14)*('Product half-life and C flows'!B89/100)</f>
        <v>5.0987265643638624</v>
      </c>
      <c r="N228" s="83">
        <f t="shared" si="67"/>
        <v>183.19849040137498</v>
      </c>
      <c r="O228" s="83">
        <f t="shared" si="71"/>
        <v>13.459951415223319</v>
      </c>
      <c r="P228" s="83">
        <f t="shared" si="71"/>
        <v>27.689042911316537</v>
      </c>
      <c r="Q228" s="83">
        <f>C$158*(0.6*C$15)*('Product half-life and C flows'!L89/100)</f>
        <v>29.43669742821778</v>
      </c>
      <c r="R228" s="83">
        <f>C$158*0.6*('Product half-life and C flows'!N89/100)</f>
        <v>38.099102154210705</v>
      </c>
      <c r="S228" s="83">
        <f>C$158*0.6*('Product half-life and C flows'!P89/100)</f>
        <v>19.030520556548797</v>
      </c>
      <c r="T228" s="83">
        <f t="shared" si="72"/>
        <v>49.321107685782579</v>
      </c>
      <c r="U228" s="3"/>
      <c r="V228" s="88"/>
      <c r="W228" s="88"/>
      <c r="X228" s="88"/>
      <c r="Y228" s="88"/>
      <c r="Z228" s="88"/>
      <c r="AA228" s="88"/>
      <c r="AB228" s="88"/>
      <c r="AC228" s="88"/>
      <c r="AE228">
        <f t="shared" si="53"/>
        <v>70</v>
      </c>
      <c r="AF228" s="3">
        <f t="shared" si="69"/>
        <v>40.125440924667217</v>
      </c>
      <c r="AG228" s="113">
        <f t="shared" si="54"/>
        <v>247.34029879280953</v>
      </c>
      <c r="AH228" s="123">
        <f t="shared" si="58"/>
        <v>5.5153156226497737</v>
      </c>
      <c r="AI228" s="123">
        <f t="shared" si="59"/>
        <v>183.19849040137498</v>
      </c>
      <c r="AJ228" s="123">
        <f t="shared" si="60"/>
        <v>19.744174307641153</v>
      </c>
      <c r="AK228" s="123">
        <f t="shared" si="61"/>
        <v>30.03515279115253</v>
      </c>
      <c r="AL228" s="123">
        <f t="shared" si="62"/>
        <v>30.783634386445716</v>
      </c>
      <c r="AM228" s="123">
        <f t="shared" si="63"/>
        <v>41.094422690548605</v>
      </c>
      <c r="AN228" s="123">
        <f t="shared" si="64"/>
        <v>20.526684660613682</v>
      </c>
      <c r="AO228" s="123">
        <f t="shared" si="65"/>
        <v>53.500115909240442</v>
      </c>
      <c r="AP228" s="3">
        <f t="shared" si="68"/>
        <v>325.38255923777666</v>
      </c>
    </row>
    <row r="229" spans="1:42" ht="14">
      <c r="A229">
        <f t="shared" si="70"/>
        <v>71</v>
      </c>
      <c r="B229" s="20">
        <f t="shared" si="70"/>
        <v>151</v>
      </c>
      <c r="C229" s="27">
        <f t="shared" si="66"/>
        <v>247.58673802462928</v>
      </c>
      <c r="D229" s="124">
        <f>(($C$39*$C$118*0.72)*D$40)*('Product half-life and C flows'!B130/100)</f>
        <v>0.40239850563095214</v>
      </c>
      <c r="E229" s="27"/>
      <c r="F229" s="55">
        <f t="shared" si="57"/>
        <v>6.2842228924178354</v>
      </c>
      <c r="G229" s="55">
        <f t="shared" si="57"/>
        <v>2.3461098798359923</v>
      </c>
      <c r="H229" s="124">
        <f>(H$118)*('Product half-life and C flows'!L130/100)</f>
        <v>1.3263486940396769</v>
      </c>
      <c r="I229" s="124">
        <f>(($C$39*$C$118*0.28)*H$41)*('Product half-life and C flows'!N130/100)</f>
        <v>3.0056249625641231</v>
      </c>
      <c r="J229" s="124">
        <f>(($C$39*$C$118*0.28)*H$41)*(+'Product half-life and C flows'!P130/100)</f>
        <v>1.5013111701119493</v>
      </c>
      <c r="K229" s="55">
        <f t="shared" si="49"/>
        <v>4.1790082234578607</v>
      </c>
      <c r="L229" s="27"/>
      <c r="M229" s="83">
        <f>C$158*(0.4*D$14)*('Product half-life and C flows'!B90/100)</f>
        <v>4.92504521977322</v>
      </c>
      <c r="N229" s="83">
        <f t="shared" si="67"/>
        <v>184.03437503381699</v>
      </c>
      <c r="O229" s="83">
        <f t="shared" si="71"/>
        <v>13.459951415223319</v>
      </c>
      <c r="P229" s="83">
        <f t="shared" si="71"/>
        <v>27.689042911316537</v>
      </c>
      <c r="Q229" s="83">
        <f>C$158*(0.6*C$15)*('Product half-life and C flows'!L90/100)</f>
        <v>28.986750235233089</v>
      </c>
      <c r="R229" s="83">
        <f>C$158*0.6*('Product half-life and C flows'!N90/100)</f>
        <v>38.399366914329157</v>
      </c>
      <c r="S229" s="83">
        <f>C$158*0.6*('Product half-life and C flows'!P90/100)</f>
        <v>19.180502954210365</v>
      </c>
      <c r="T229" s="83">
        <f t="shared" si="72"/>
        <v>49.321107685782579</v>
      </c>
      <c r="U229" s="3"/>
      <c r="V229" s="88"/>
      <c r="W229" s="88"/>
      <c r="X229" s="88"/>
      <c r="Y229" s="88"/>
      <c r="Z229" s="88"/>
      <c r="AA229" s="88"/>
      <c r="AB229" s="88"/>
      <c r="AC229" s="88"/>
      <c r="AE229">
        <f t="shared" si="53"/>
        <v>71</v>
      </c>
      <c r="AF229" s="3">
        <f t="shared" si="69"/>
        <v>40.131121812109342</v>
      </c>
      <c r="AG229" s="113">
        <f t="shared" si="54"/>
        <v>247.58673802462928</v>
      </c>
      <c r="AH229" s="123">
        <f t="shared" si="58"/>
        <v>5.327443725404172</v>
      </c>
      <c r="AI229" s="123">
        <f t="shared" si="59"/>
        <v>184.03437503381699</v>
      </c>
      <c r="AJ229" s="123">
        <f t="shared" si="60"/>
        <v>19.744174307641153</v>
      </c>
      <c r="AK229" s="123">
        <f t="shared" si="61"/>
        <v>30.03515279115253</v>
      </c>
      <c r="AL229" s="123">
        <f t="shared" si="62"/>
        <v>30.313098929272766</v>
      </c>
      <c r="AM229" s="123">
        <f t="shared" si="63"/>
        <v>41.404991876893277</v>
      </c>
      <c r="AN229" s="123">
        <f t="shared" si="64"/>
        <v>20.681814124322315</v>
      </c>
      <c r="AO229" s="123">
        <f t="shared" si="65"/>
        <v>53.500115909240442</v>
      </c>
      <c r="AP229" s="3">
        <f t="shared" si="68"/>
        <v>326.21360706309906</v>
      </c>
    </row>
    <row r="230" spans="1:42" ht="14">
      <c r="A230">
        <f t="shared" si="70"/>
        <v>72</v>
      </c>
      <c r="B230" s="20">
        <f t="shared" si="70"/>
        <v>152</v>
      </c>
      <c r="C230" s="27">
        <f t="shared" si="66"/>
        <v>247.82605033291441</v>
      </c>
      <c r="D230" s="124">
        <f>(($C$39*$C$118*0.72)*D$40)*('Product half-life and C flows'!B131/100)</f>
        <v>0.38869133529400574</v>
      </c>
      <c r="E230" s="27"/>
      <c r="F230" s="55">
        <f t="shared" si="57"/>
        <v>6.2842228924178354</v>
      </c>
      <c r="G230" s="55">
        <f t="shared" si="57"/>
        <v>2.3461098798359923</v>
      </c>
      <c r="H230" s="124">
        <f>(H$118)*('Product half-life and C flows'!L131/100)</f>
        <v>1.3060751265561865</v>
      </c>
      <c r="I230" s="124">
        <f>(($C$39*$C$118*0.28)*H$41)*('Product half-life and C flows'!N131/100)</f>
        <v>3.0157718830896103</v>
      </c>
      <c r="J230" s="124">
        <f>(($C$39*$C$118*0.28)*H$41)*(+'Product half-life and C flows'!P131/100)</f>
        <v>1.5063795619828217</v>
      </c>
      <c r="K230" s="55">
        <f t="shared" si="49"/>
        <v>4.1790082234578607</v>
      </c>
      <c r="L230" s="27"/>
      <c r="M230" s="83">
        <f>C$158*(0.4*D$14)*('Product half-life and C flows'!B91/100)</f>
        <v>4.7572800993766036</v>
      </c>
      <c r="N230" s="83">
        <f t="shared" si="67"/>
        <v>184.83184907796112</v>
      </c>
      <c r="O230" s="83">
        <f t="shared" si="71"/>
        <v>13.459951415223319</v>
      </c>
      <c r="P230" s="83">
        <f t="shared" si="71"/>
        <v>27.689042911316537</v>
      </c>
      <c r="Q230" s="83">
        <f>C$158*(0.6*C$15)*('Product half-life and C flows'!L91/100)</f>
        <v>28.543680596259616</v>
      </c>
      <c r="R230" s="83">
        <f>C$158*0.6*('Product half-life and C flows'!N91/100)</f>
        <v>38.695042053404123</v>
      </c>
      <c r="S230" s="83">
        <f>C$158*0.6*('Product half-life and C flows'!P91/100)</f>
        <v>19.32819283386819</v>
      </c>
      <c r="T230" s="83">
        <f t="shared" si="72"/>
        <v>49.321107685782579</v>
      </c>
      <c r="U230" s="3"/>
      <c r="V230" s="88"/>
      <c r="W230" s="88"/>
      <c r="X230" s="88"/>
      <c r="Y230" s="88"/>
      <c r="Z230" s="88"/>
      <c r="AA230" s="88"/>
      <c r="AB230" s="88"/>
      <c r="AC230" s="88"/>
      <c r="AE230">
        <f t="shared" si="53"/>
        <v>72</v>
      </c>
      <c r="AF230" s="3">
        <f t="shared" si="69"/>
        <v>40.136211400299182</v>
      </c>
      <c r="AG230" s="113">
        <f t="shared" si="54"/>
        <v>247.82605033291441</v>
      </c>
      <c r="AH230" s="123">
        <f t="shared" si="58"/>
        <v>5.1459714346706091</v>
      </c>
      <c r="AI230" s="123">
        <f t="shared" si="59"/>
        <v>184.83184907796112</v>
      </c>
      <c r="AJ230" s="123">
        <f t="shared" si="60"/>
        <v>19.744174307641153</v>
      </c>
      <c r="AK230" s="123">
        <f t="shared" si="61"/>
        <v>30.03515279115253</v>
      </c>
      <c r="AL230" s="123">
        <f t="shared" si="62"/>
        <v>29.849755722815804</v>
      </c>
      <c r="AM230" s="123">
        <f t="shared" si="63"/>
        <v>41.710813936493736</v>
      </c>
      <c r="AN230" s="123">
        <f t="shared" si="64"/>
        <v>20.834572395851012</v>
      </c>
      <c r="AO230" s="123">
        <f t="shared" si="65"/>
        <v>53.500115909240442</v>
      </c>
      <c r="AP230" s="3">
        <f t="shared" si="68"/>
        <v>327.00631823191537</v>
      </c>
    </row>
    <row r="231" spans="1:42" ht="14">
      <c r="A231">
        <f t="shared" si="70"/>
        <v>73</v>
      </c>
      <c r="B231" s="20">
        <f t="shared" si="70"/>
        <v>153</v>
      </c>
      <c r="C231" s="27">
        <f t="shared" si="66"/>
        <v>248.05843728624416</v>
      </c>
      <c r="D231" s="124">
        <f>(($C$39*$C$118*0.72)*D$40)*('Product half-life and C flows'!B132/100)</f>
        <v>0.37545108149878792</v>
      </c>
      <c r="E231" s="27"/>
      <c r="F231" s="55">
        <f t="shared" si="57"/>
        <v>6.2842228924178354</v>
      </c>
      <c r="G231" s="55">
        <f t="shared" si="57"/>
        <v>2.3461098798359923</v>
      </c>
      <c r="H231" s="124">
        <f>(H$118)*('Product half-life and C flows'!L132/100)</f>
        <v>1.2861114455605809</v>
      </c>
      <c r="I231" s="124">
        <f>(($C$39*$C$118*0.28)*H$41)*('Product half-life and C flows'!N132/100)</f>
        <v>3.0257637054279107</v>
      </c>
      <c r="J231" s="124">
        <f>(($C$39*$C$118*0.28)*H$41)*(+'Product half-life and C flows'!P132/100)</f>
        <v>1.5113704822317231</v>
      </c>
      <c r="K231" s="55">
        <f t="shared" si="49"/>
        <v>4.1790082234578607</v>
      </c>
      <c r="L231" s="27"/>
      <c r="M231" s="83">
        <f>C$158*(0.4*D$14)*('Product half-life and C flows'!B92/100)</f>
        <v>4.5952296748590609</v>
      </c>
      <c r="N231" s="83">
        <f t="shared" si="67"/>
        <v>185.59256471598081</v>
      </c>
      <c r="O231" s="83">
        <f t="shared" si="71"/>
        <v>13.459951415223319</v>
      </c>
      <c r="P231" s="83">
        <f t="shared" si="71"/>
        <v>27.689042911316537</v>
      </c>
      <c r="Q231" s="83">
        <f>C$158*(0.6*C$15)*('Product half-life and C flows'!L92/100)</f>
        <v>28.107383386185102</v>
      </c>
      <c r="R231" s="83">
        <f>C$158*0.6*('Product half-life and C flows'!N92/100)</f>
        <v>38.98619772492718</v>
      </c>
      <c r="S231" s="83">
        <f>C$158*0.6*('Product half-life and C flows'!P92/100)</f>
        <v>19.473625237226361</v>
      </c>
      <c r="T231" s="83">
        <f t="shared" si="72"/>
        <v>49.321107685782579</v>
      </c>
      <c r="U231" s="3"/>
      <c r="V231" s="88"/>
      <c r="W231" s="88"/>
      <c r="X231" s="88"/>
      <c r="Y231" s="88"/>
      <c r="Z231" s="88"/>
      <c r="AA231" s="88"/>
      <c r="AB231" s="88"/>
      <c r="AC231" s="88"/>
      <c r="AE231">
        <f t="shared" si="53"/>
        <v>73</v>
      </c>
      <c r="AF231" s="3">
        <f t="shared" si="69"/>
        <v>40.140771192536882</v>
      </c>
      <c r="AG231" s="113">
        <f t="shared" si="54"/>
        <v>248.05843728624416</v>
      </c>
      <c r="AH231" s="123">
        <f t="shared" si="58"/>
        <v>4.970680756357849</v>
      </c>
      <c r="AI231" s="123">
        <f t="shared" si="59"/>
        <v>185.59256471598081</v>
      </c>
      <c r="AJ231" s="123">
        <f t="shared" si="60"/>
        <v>19.744174307641153</v>
      </c>
      <c r="AK231" s="123">
        <f t="shared" si="61"/>
        <v>30.03515279115253</v>
      </c>
      <c r="AL231" s="123">
        <f t="shared" si="62"/>
        <v>29.393494831745684</v>
      </c>
      <c r="AM231" s="123">
        <f t="shared" si="63"/>
        <v>42.011961430355093</v>
      </c>
      <c r="AN231" s="123">
        <f t="shared" si="64"/>
        <v>20.984995719458084</v>
      </c>
      <c r="AO231" s="123">
        <f t="shared" si="65"/>
        <v>53.500115909240442</v>
      </c>
      <c r="AP231" s="3">
        <f t="shared" si="68"/>
        <v>327.76234379633337</v>
      </c>
    </row>
    <row r="232" spans="1:42" ht="14">
      <c r="A232">
        <f t="shared" si="70"/>
        <v>74</v>
      </c>
      <c r="B232" s="20">
        <f t="shared" si="70"/>
        <v>154</v>
      </c>
      <c r="C232" s="27">
        <f t="shared" si="66"/>
        <v>248.28409501969756</v>
      </c>
      <c r="D232" s="124">
        <f>(($C$39*$C$118*0.72)*D$40)*('Product half-life and C flows'!B133/100)</f>
        <v>0.36266183935380225</v>
      </c>
      <c r="E232" s="27"/>
      <c r="F232" s="55">
        <f t="shared" ref="F232:G238" si="73">F231</f>
        <v>6.2842228924178354</v>
      </c>
      <c r="G232" s="55">
        <f t="shared" si="73"/>
        <v>2.3461098798359923</v>
      </c>
      <c r="H232" s="124">
        <f>(H$118)*('Product half-life and C flows'!L133/100)</f>
        <v>1.2664529143613317</v>
      </c>
      <c r="I232" s="124">
        <f>(($C$39*$C$118*0.28)*H$41)*('Product half-life and C flows'!N133/100)</f>
        <v>3.0356028002931352</v>
      </c>
      <c r="J232" s="124">
        <f>(($C$39*$C$118*0.28)*H$41)*(+'Product half-life and C flows'!P133/100)</f>
        <v>1.5162851150315355</v>
      </c>
      <c r="K232" s="55">
        <f t="shared" si="49"/>
        <v>4.1790082234578607</v>
      </c>
      <c r="L232" s="27"/>
      <c r="M232" s="83">
        <f>C$158*(0.4*D$14)*('Product half-life and C flows'!B93/100)</f>
        <v>4.438699282699873</v>
      </c>
      <c r="N232" s="83">
        <f t="shared" si="67"/>
        <v>186.31811416627642</v>
      </c>
      <c r="O232" s="83">
        <f t="shared" si="71"/>
        <v>13.459951415223319</v>
      </c>
      <c r="P232" s="83">
        <f t="shared" si="71"/>
        <v>27.689042911316537</v>
      </c>
      <c r="Q232" s="83">
        <f>C$158*(0.6*C$15)*('Product half-life and C flows'!L93/100)</f>
        <v>27.677755086760602</v>
      </c>
      <c r="R232" s="83">
        <f>C$158*0.6*('Product half-life and C flows'!N93/100)</f>
        <v>39.272903010076462</v>
      </c>
      <c r="S232" s="83">
        <f>C$158*0.6*('Product half-life and C flows'!P93/100)</f>
        <v>19.616834670367858</v>
      </c>
      <c r="T232" s="83">
        <f t="shared" si="72"/>
        <v>49.321107685782579</v>
      </c>
      <c r="U232" s="3"/>
      <c r="V232" s="88"/>
      <c r="W232" s="88"/>
      <c r="X232" s="88"/>
      <c r="Y232" s="88"/>
      <c r="Z232" s="88"/>
      <c r="AA232" s="88"/>
      <c r="AB232" s="88"/>
      <c r="AC232" s="88"/>
      <c r="AE232">
        <f t="shared" si="53"/>
        <v>74</v>
      </c>
      <c r="AF232" s="3">
        <f t="shared" si="69"/>
        <v>40.144856303326911</v>
      </c>
      <c r="AG232" s="113">
        <f t="shared" si="54"/>
        <v>248.28409501969756</v>
      </c>
      <c r="AH232" s="123">
        <f t="shared" si="58"/>
        <v>4.8013611220536756</v>
      </c>
      <c r="AI232" s="123">
        <f t="shared" si="59"/>
        <v>186.31811416627642</v>
      </c>
      <c r="AJ232" s="123">
        <f t="shared" si="60"/>
        <v>19.744174307641153</v>
      </c>
      <c r="AK232" s="123">
        <f t="shared" si="61"/>
        <v>30.03515279115253</v>
      </c>
      <c r="AL232" s="123">
        <f t="shared" si="62"/>
        <v>28.944208001121932</v>
      </c>
      <c r="AM232" s="123">
        <f t="shared" si="63"/>
        <v>42.308505810369596</v>
      </c>
      <c r="AN232" s="123">
        <f t="shared" si="64"/>
        <v>21.133119785399394</v>
      </c>
      <c r="AO232" s="123">
        <f t="shared" si="65"/>
        <v>53.500115909240442</v>
      </c>
      <c r="AP232" s="3">
        <f t="shared" si="68"/>
        <v>328.48327486196104</v>
      </c>
    </row>
    <row r="233" spans="1:42" ht="14">
      <c r="A233">
        <f t="shared" si="70"/>
        <v>75</v>
      </c>
      <c r="B233" s="20">
        <f t="shared" si="70"/>
        <v>155</v>
      </c>
      <c r="C233" s="27">
        <f t="shared" si="66"/>
        <v>248.5032143652877</v>
      </c>
      <c r="D233" s="124">
        <f>(($C$39*$C$118*0.72)*D$40)*('Product half-life and C flows'!B134/100)</f>
        <v>0.35030824574654384</v>
      </c>
      <c r="E233" s="27"/>
      <c r="F233" s="55">
        <f t="shared" si="73"/>
        <v>6.2842228924178354</v>
      </c>
      <c r="G233" s="55">
        <f t="shared" si="73"/>
        <v>2.3461098798359923</v>
      </c>
      <c r="H233" s="124">
        <f>(H$118)*('Product half-life and C flows'!L134/100)</f>
        <v>1.2470948686684094</v>
      </c>
      <c r="I233" s="124">
        <f>(($C$39*$C$118*0.28)*H$41)*('Product half-life and C flows'!N134/100)</f>
        <v>3.0452915021624429</v>
      </c>
      <c r="J233" s="124">
        <f>(($C$39*$C$118*0.28)*H$41)*(+'Product half-life and C flows'!P134/100)</f>
        <v>1.521124626454766</v>
      </c>
      <c r="K233" s="55">
        <f t="shared" si="49"/>
        <v>4.1790082234578607</v>
      </c>
      <c r="L233" s="27"/>
      <c r="M233" s="83">
        <f>C$158*(0.4*D$14)*('Product half-life and C flows'!B94/100)</f>
        <v>4.2875008903324607</v>
      </c>
      <c r="N233" s="83">
        <f t="shared" si="67"/>
        <v>187.01003070596047</v>
      </c>
      <c r="O233" s="83">
        <f t="shared" si="71"/>
        <v>13.459951415223319</v>
      </c>
      <c r="P233" s="83">
        <f t="shared" si="71"/>
        <v>27.689042911316537</v>
      </c>
      <c r="Q233" s="83">
        <f>C$158*(0.6*C$15)*('Product half-life and C flows'!L94/100)</f>
        <v>27.254693762039164</v>
      </c>
      <c r="R233" s="83">
        <f>C$158*0.6*('Product half-life and C flows'!N94/100)</f>
        <v>39.555225934107234</v>
      </c>
      <c r="S233" s="83">
        <f>C$158*0.6*('Product half-life and C flows'!P94/100)</f>
        <v>19.757855111941673</v>
      </c>
      <c r="T233" s="83">
        <f t="shared" si="72"/>
        <v>49.321107685782579</v>
      </c>
      <c r="U233" s="3"/>
      <c r="V233" s="88"/>
      <c r="W233" s="88"/>
      <c r="X233" s="88"/>
      <c r="Y233" s="88"/>
      <c r="Z233" s="88"/>
      <c r="AA233" s="88"/>
      <c r="AB233" s="88"/>
      <c r="AC233" s="88"/>
      <c r="AE233">
        <f t="shared" si="53"/>
        <v>75</v>
      </c>
      <c r="AF233" s="3">
        <f t="shared" si="69"/>
        <v>40.148516120368662</v>
      </c>
      <c r="AG233" s="113">
        <f t="shared" si="54"/>
        <v>248.5032143652877</v>
      </c>
      <c r="AH233" s="123">
        <f t="shared" si="58"/>
        <v>4.6378091360790048</v>
      </c>
      <c r="AI233" s="123">
        <f t="shared" si="59"/>
        <v>187.01003070596047</v>
      </c>
      <c r="AJ233" s="123">
        <f t="shared" si="60"/>
        <v>19.744174307641153</v>
      </c>
      <c r="AK233" s="123">
        <f t="shared" si="61"/>
        <v>30.03515279115253</v>
      </c>
      <c r="AL233" s="123">
        <f t="shared" si="62"/>
        <v>28.501788630707573</v>
      </c>
      <c r="AM233" s="123">
        <f t="shared" si="63"/>
        <v>42.600517436269676</v>
      </c>
      <c r="AN233" s="123">
        <f t="shared" si="64"/>
        <v>21.278979738396441</v>
      </c>
      <c r="AO233" s="123">
        <f t="shared" si="65"/>
        <v>53.500115909240442</v>
      </c>
      <c r="AP233" s="3">
        <f t="shared" si="68"/>
        <v>329.17064361012785</v>
      </c>
    </row>
    <row r="234" spans="1:42" ht="14">
      <c r="A234">
        <f t="shared" si="70"/>
        <v>76</v>
      </c>
      <c r="B234" s="20">
        <f t="shared" si="70"/>
        <v>156</v>
      </c>
      <c r="C234" s="27">
        <f t="shared" si="66"/>
        <v>248.71598098026791</v>
      </c>
      <c r="D234" s="124">
        <f>(($C$39*$C$118*0.72)*D$40)*('Product half-life and C flows'!B135/100)</f>
        <v>0.33837546088851933</v>
      </c>
      <c r="E234" s="27"/>
      <c r="F234" s="55">
        <f t="shared" si="73"/>
        <v>6.2842228924178354</v>
      </c>
      <c r="G234" s="55">
        <f t="shared" si="73"/>
        <v>2.3461098798359923</v>
      </c>
      <c r="H234" s="124">
        <f>(H$118)*('Product half-life and C flows'!L135/100)</f>
        <v>1.2280327154866093</v>
      </c>
      <c r="I234" s="124">
        <f>(($C$39*$C$118*0.28)*H$41)*('Product half-life and C flows'!N135/100)</f>
        <v>3.0548321098299338</v>
      </c>
      <c r="J234" s="124">
        <f>(($C$39*$C$118*0.28)*H$41)*(+'Product half-life and C flows'!P135/100)</f>
        <v>1.5258901647502161</v>
      </c>
      <c r="K234" s="55">
        <f t="shared" si="49"/>
        <v>4.1790082234578607</v>
      </c>
      <c r="L234" s="27"/>
      <c r="M234" s="83">
        <f>C$158*(0.4*D$14)*('Product half-life and C flows'!B95/100)</f>
        <v>4.1414528702697435</v>
      </c>
      <c r="N234" s="83">
        <f t="shared" si="67"/>
        <v>187.66978981615645</v>
      </c>
      <c r="O234" s="83">
        <f t="shared" si="71"/>
        <v>13.459951415223319</v>
      </c>
      <c r="P234" s="83">
        <f t="shared" si="71"/>
        <v>27.689042911316537</v>
      </c>
      <c r="Q234" s="83">
        <f>C$158*(0.6*C$15)*('Product half-life and C flows'!L95/100)</f>
        <v>26.83809903418998</v>
      </c>
      <c r="R234" s="83">
        <f>C$158*0.6*('Product half-life and C flows'!N95/100)</f>
        <v>39.83323348249192</v>
      </c>
      <c r="S234" s="83">
        <f>C$158*0.6*('Product half-life and C flows'!P95/100)</f>
        <v>19.896720021224734</v>
      </c>
      <c r="T234" s="83">
        <f t="shared" si="72"/>
        <v>49.321107685782579</v>
      </c>
      <c r="U234" s="3"/>
      <c r="V234" s="88"/>
      <c r="W234" s="88"/>
      <c r="X234" s="88"/>
      <c r="Y234" s="88"/>
      <c r="Z234" s="88"/>
      <c r="AA234" s="88"/>
      <c r="AB234" s="88"/>
      <c r="AC234" s="88"/>
      <c r="AE234">
        <f t="shared" si="53"/>
        <v>76</v>
      </c>
      <c r="AF234" s="3">
        <f t="shared" si="69"/>
        <v>40.151794898281814</v>
      </c>
      <c r="AG234" s="113">
        <f t="shared" si="54"/>
        <v>248.71598098026791</v>
      </c>
      <c r="AH234" s="123">
        <f t="shared" si="58"/>
        <v>4.479828331158263</v>
      </c>
      <c r="AI234" s="123">
        <f t="shared" si="59"/>
        <v>187.66978981615645</v>
      </c>
      <c r="AJ234" s="123">
        <f t="shared" si="60"/>
        <v>19.744174307641153</v>
      </c>
      <c r="AK234" s="123">
        <f t="shared" si="61"/>
        <v>30.03515279115253</v>
      </c>
      <c r="AL234" s="123">
        <f t="shared" si="62"/>
        <v>28.06613174967659</v>
      </c>
      <c r="AM234" s="123">
        <f t="shared" si="63"/>
        <v>42.888065592321851</v>
      </c>
      <c r="AN234" s="123">
        <f t="shared" si="64"/>
        <v>21.42261018597495</v>
      </c>
      <c r="AO234" s="123">
        <f t="shared" si="65"/>
        <v>53.500115909240442</v>
      </c>
      <c r="AP234" s="3">
        <f t="shared" si="68"/>
        <v>329.82592444292351</v>
      </c>
    </row>
    <row r="235" spans="1:42" ht="14">
      <c r="A235">
        <f t="shared" si="70"/>
        <v>77</v>
      </c>
      <c r="B235" s="20">
        <f t="shared" si="70"/>
        <v>157</v>
      </c>
      <c r="C235" s="27">
        <f t="shared" si="66"/>
        <v>248.92257547327222</v>
      </c>
      <c r="D235" s="124">
        <f>(($C$39*$C$118*0.72)*D$40)*('Product half-life and C flows'!B136/100)</f>
        <v>0.32684915048890917</v>
      </c>
      <c r="E235" s="27"/>
      <c r="F235" s="55">
        <f t="shared" si="73"/>
        <v>6.2842228924178354</v>
      </c>
      <c r="G235" s="55">
        <f t="shared" si="73"/>
        <v>2.3461098798359923</v>
      </c>
      <c r="H235" s="124">
        <f>(H$118)*('Product half-life and C flows'!L136/100)</f>
        <v>1.2092619320257953</v>
      </c>
      <c r="I235" s="124">
        <f>(($C$39*$C$118*0.28)*H$41)*('Product half-life and C flows'!N136/100)</f>
        <v>3.064226886952071</v>
      </c>
      <c r="J235" s="124">
        <f>(($C$39*$C$118*0.28)*H$41)*(+'Product half-life and C flows'!P136/100)</f>
        <v>1.5305828606154197</v>
      </c>
      <c r="K235" s="55">
        <f t="shared" si="49"/>
        <v>4.1790082234578607</v>
      </c>
      <c r="L235" s="27"/>
      <c r="M235" s="83">
        <f>C$158*(0.4*D$14)*('Product half-life and C flows'!B96/100)</f>
        <v>4.0003797819236206</v>
      </c>
      <c r="N235" s="83">
        <f t="shared" si="67"/>
        <v>188.29881042884679</v>
      </c>
      <c r="O235" s="83">
        <f t="shared" si="71"/>
        <v>13.459951415223319</v>
      </c>
      <c r="P235" s="83">
        <f t="shared" si="71"/>
        <v>27.689042911316537</v>
      </c>
      <c r="Q235" s="83">
        <f>C$158*(0.6*C$15)*('Product half-life and C flows'!L96/100)</f>
        <v>26.427872059682183</v>
      </c>
      <c r="R235" s="83">
        <f>C$158*0.6*('Product half-life and C flows'!N96/100)</f>
        <v>40.106991616813453</v>
      </c>
      <c r="S235" s="83">
        <f>C$158*0.6*('Product half-life and C flows'!P96/100)</f>
        <v>20.033462346060666</v>
      </c>
      <c r="T235" s="83">
        <f t="shared" si="72"/>
        <v>49.321107685782579</v>
      </c>
      <c r="U235" s="3"/>
      <c r="V235" s="88"/>
      <c r="W235" s="88"/>
      <c r="X235" s="88"/>
      <c r="Y235" s="88"/>
      <c r="Z235" s="88"/>
      <c r="AA235" s="88"/>
      <c r="AB235" s="88"/>
      <c r="AC235" s="88"/>
      <c r="AE235">
        <f t="shared" si="53"/>
        <v>77</v>
      </c>
      <c r="AF235" s="3">
        <f t="shared" si="69"/>
        <v>40.154732291040943</v>
      </c>
      <c r="AG235" s="113">
        <f t="shared" si="54"/>
        <v>248.92257547327222</v>
      </c>
      <c r="AH235" s="123">
        <f t="shared" si="58"/>
        <v>4.3272289324125301</v>
      </c>
      <c r="AI235" s="123">
        <f t="shared" si="59"/>
        <v>188.29881042884679</v>
      </c>
      <c r="AJ235" s="123">
        <f t="shared" si="60"/>
        <v>19.744174307641153</v>
      </c>
      <c r="AK235" s="123">
        <f t="shared" si="61"/>
        <v>30.03515279115253</v>
      </c>
      <c r="AL235" s="123">
        <f t="shared" si="62"/>
        <v>27.63713399170798</v>
      </c>
      <c r="AM235" s="123">
        <f t="shared" si="63"/>
        <v>43.171218503765523</v>
      </c>
      <c r="AN235" s="123">
        <f t="shared" si="64"/>
        <v>21.564045206676084</v>
      </c>
      <c r="AO235" s="123">
        <f t="shared" si="65"/>
        <v>53.500115909240442</v>
      </c>
      <c r="AP235" s="3">
        <f t="shared" si="68"/>
        <v>330.45053522979009</v>
      </c>
    </row>
    <row r="236" spans="1:42" ht="14">
      <c r="A236">
        <f t="shared" si="70"/>
        <v>78</v>
      </c>
      <c r="B236" s="20">
        <f t="shared" si="70"/>
        <v>158</v>
      </c>
      <c r="C236" s="27">
        <f t="shared" si="66"/>
        <v>249.12317352826426</v>
      </c>
      <c r="D236" s="124">
        <f>(($C$39*$C$118*0.72)*D$40)*('Product half-life and C flows'!B137/100)</f>
        <v>0.3157154685354609</v>
      </c>
      <c r="E236" s="27"/>
      <c r="F236" s="55">
        <f t="shared" si="73"/>
        <v>6.2842228924178354</v>
      </c>
      <c r="G236" s="55">
        <f t="shared" si="73"/>
        <v>2.3461098798359923</v>
      </c>
      <c r="H236" s="124">
        <f>(H$118)*('Product half-life and C flows'!L137/100)</f>
        <v>1.1907780646277941</v>
      </c>
      <c r="I236" s="124">
        <f>(($C$39*$C$118*0.28)*H$41)*('Product half-life and C flows'!N137/100)</f>
        <v>3.0734780625847709</v>
      </c>
      <c r="J236" s="124">
        <f>(($C$39*$C$118*0.28)*H$41)*(+'Product half-life and C flows'!P137/100)</f>
        <v>1.5352038274649196</v>
      </c>
      <c r="K236" s="55">
        <f t="shared" si="49"/>
        <v>4.1790082234578607</v>
      </c>
      <c r="L236" s="27"/>
      <c r="M236" s="83">
        <f>C$158*(0.4*D$14)*('Product half-life and C flows'!B97/100)</f>
        <v>3.8641121608564766</v>
      </c>
      <c r="N236" s="83">
        <f t="shared" si="67"/>
        <v>188.8984562563364</v>
      </c>
      <c r="O236" s="83">
        <f t="shared" si="71"/>
        <v>13.459951415223319</v>
      </c>
      <c r="P236" s="83">
        <f t="shared" si="71"/>
        <v>27.689042911316537</v>
      </c>
      <c r="Q236" s="83">
        <f>C$158*(0.6*C$15)*('Product half-life and C flows'!L97/100)</f>
        <v>26.023915505832697</v>
      </c>
      <c r="R236" s="83">
        <f>C$158*0.6*('Product half-life and C flows'!N97/100)</f>
        <v>40.376565290415677</v>
      </c>
      <c r="S236" s="83">
        <f>C$158*0.6*('Product half-life and C flows'!P97/100)</f>
        <v>20.168114530677162</v>
      </c>
      <c r="T236" s="83">
        <f t="shared" si="72"/>
        <v>49.321107685782579</v>
      </c>
      <c r="U236" s="3"/>
      <c r="V236" s="88"/>
      <c r="W236" s="88"/>
      <c r="X236" s="88"/>
      <c r="Y236" s="88"/>
      <c r="Z236" s="88"/>
      <c r="AA236" s="88"/>
      <c r="AB236" s="88"/>
      <c r="AC236" s="88"/>
      <c r="AE236">
        <f t="shared" si="53"/>
        <v>78</v>
      </c>
      <c r="AF236" s="3">
        <f t="shared" si="69"/>
        <v>40.1573638293941</v>
      </c>
      <c r="AG236" s="113">
        <f t="shared" si="54"/>
        <v>249.12317352826426</v>
      </c>
      <c r="AH236" s="123">
        <f t="shared" si="58"/>
        <v>4.1798276293919372</v>
      </c>
      <c r="AI236" s="123">
        <f t="shared" si="59"/>
        <v>188.8984562563364</v>
      </c>
      <c r="AJ236" s="123">
        <f t="shared" si="60"/>
        <v>19.744174307641153</v>
      </c>
      <c r="AK236" s="123">
        <f t="shared" si="61"/>
        <v>30.03515279115253</v>
      </c>
      <c r="AL236" s="123">
        <f t="shared" si="62"/>
        <v>27.21469357046049</v>
      </c>
      <c r="AM236" s="123">
        <f t="shared" si="63"/>
        <v>43.450043353000446</v>
      </c>
      <c r="AN236" s="123">
        <f t="shared" si="64"/>
        <v>21.703318358142081</v>
      </c>
      <c r="AO236" s="123">
        <f t="shared" si="65"/>
        <v>53.500115909240442</v>
      </c>
      <c r="AP236" s="3">
        <f t="shared" si="68"/>
        <v>331.04583863673315</v>
      </c>
    </row>
    <row r="237" spans="1:42" ht="14">
      <c r="A237">
        <f t="shared" si="70"/>
        <v>79</v>
      </c>
      <c r="B237" s="20">
        <f t="shared" si="70"/>
        <v>159</v>
      </c>
      <c r="C237" s="27">
        <f t="shared" si="66"/>
        <v>249.31794602626988</v>
      </c>
      <c r="D237" s="124">
        <f>(($C$39*$C$118*0.72)*D$40)*('Product half-life and C flows'!B138/100)</f>
        <v>0.30496104066193075</v>
      </c>
      <c r="E237" s="27"/>
      <c r="F237" s="55">
        <f t="shared" si="73"/>
        <v>6.2842228924178354</v>
      </c>
      <c r="G237" s="55">
        <f t="shared" si="73"/>
        <v>2.3461098798359923</v>
      </c>
      <c r="H237" s="124">
        <f>(H$118)*('Product half-life and C flows'!L138/100)</f>
        <v>1.1725767277096986</v>
      </c>
      <c r="I237" s="124">
        <f>(($C$39*$C$118*0.28)*H$41)*('Product half-life and C flows'!N138/100)</f>
        <v>3.0825878317122775</v>
      </c>
      <c r="J237" s="124">
        <f>(($C$39*$C$118*0.28)*H$41)*(+'Product half-life and C flows'!P138/100)</f>
        <v>1.5397541616944437</v>
      </c>
      <c r="K237" s="55">
        <f t="shared" si="49"/>
        <v>4.1790082234578607</v>
      </c>
      <c r="L237" s="27"/>
      <c r="M237" s="83">
        <f>C$158*(0.4*D$14)*('Product half-life and C flows'!B98/100)</f>
        <v>3.732486315211557</v>
      </c>
      <c r="N237" s="83">
        <f t="shared" si="67"/>
        <v>189.47003718651004</v>
      </c>
      <c r="O237" s="83">
        <f t="shared" si="71"/>
        <v>13.459951415223319</v>
      </c>
      <c r="P237" s="83">
        <f t="shared" si="71"/>
        <v>27.689042911316537</v>
      </c>
      <c r="Q237" s="83">
        <f>C$158*(0.6*C$15)*('Product half-life and C flows'!L98/100)</f>
        <v>25.626133527712561</v>
      </c>
      <c r="R237" s="83">
        <f>C$158*0.6*('Product half-life and C flows'!N98/100)</f>
        <v>40.642018463814509</v>
      </c>
      <c r="S237" s="83">
        <f>C$158*0.6*('Product half-life and C flows'!P98/100)</f>
        <v>20.300708523383875</v>
      </c>
      <c r="T237" s="83">
        <f t="shared" si="72"/>
        <v>49.321107685782579</v>
      </c>
      <c r="U237" s="3"/>
      <c r="V237" s="88"/>
      <c r="W237" s="88"/>
      <c r="X237" s="88"/>
      <c r="Y237" s="88"/>
      <c r="Z237" s="88"/>
      <c r="AA237" s="88"/>
      <c r="AB237" s="88"/>
      <c r="AC237" s="88"/>
      <c r="AE237">
        <f t="shared" si="53"/>
        <v>79</v>
      </c>
      <c r="AF237" s="3">
        <f t="shared" si="69"/>
        <v>40.159721348908349</v>
      </c>
      <c r="AG237" s="113">
        <f t="shared" si="54"/>
        <v>249.31794602626988</v>
      </c>
      <c r="AH237" s="123">
        <f t="shared" si="58"/>
        <v>4.0374473558734874</v>
      </c>
      <c r="AI237" s="123">
        <f t="shared" si="59"/>
        <v>189.47003718651004</v>
      </c>
      <c r="AJ237" s="123">
        <f t="shared" si="60"/>
        <v>19.744174307641153</v>
      </c>
      <c r="AK237" s="123">
        <f t="shared" si="61"/>
        <v>30.03515279115253</v>
      </c>
      <c r="AL237" s="123">
        <f t="shared" si="62"/>
        <v>26.798710255422261</v>
      </c>
      <c r="AM237" s="123">
        <f t="shared" si="63"/>
        <v>43.724606295526783</v>
      </c>
      <c r="AN237" s="123">
        <f t="shared" si="64"/>
        <v>21.840462685078318</v>
      </c>
      <c r="AO237" s="123">
        <f t="shared" si="65"/>
        <v>53.500115909240442</v>
      </c>
      <c r="AP237" s="3">
        <f t="shared" si="68"/>
        <v>331.61314352133104</v>
      </c>
    </row>
    <row r="238" spans="1:42" ht="14">
      <c r="A238">
        <f t="shared" si="70"/>
        <v>80</v>
      </c>
      <c r="B238" s="20">
        <f t="shared" si="70"/>
        <v>160</v>
      </c>
      <c r="C238" s="27">
        <f t="shared" si="66"/>
        <v>249.50705916487851</v>
      </c>
      <c r="D238" s="124">
        <f>(($C$39*$C$118*0.72)*D$40)*('Product half-life and C flows'!B139/100)</f>
        <v>0.29457294808208601</v>
      </c>
      <c r="E238" s="27"/>
      <c r="F238" s="55">
        <f t="shared" si="73"/>
        <v>6.2842228924178354</v>
      </c>
      <c r="G238" s="55">
        <f t="shared" si="73"/>
        <v>2.3461098798359923</v>
      </c>
      <c r="H238" s="124">
        <f>(H$118)*('Product half-life and C flows'!L139/100)</f>
        <v>1.1546536027233198</v>
      </c>
      <c r="I238" s="124">
        <f>(($C$39*$C$118*0.28)*H$41)*('Product half-life and C flows'!N139/100)</f>
        <v>3.0915583557679605</v>
      </c>
      <c r="J238" s="124">
        <f>(($C$39*$C$118*0.28)*H$41)*(+'Product half-life and C flows'!P139/100)</f>
        <v>1.5442349429410382</v>
      </c>
      <c r="K238" s="55">
        <f t="shared" si="49"/>
        <v>4.1790082234578607</v>
      </c>
      <c r="L238" s="27"/>
      <c r="M238" s="83">
        <f>C$158*(0.4*D$14)*('Product half-life and C flows'!B99/100)</f>
        <v>3.6053441290776749</v>
      </c>
      <c r="N238" s="83">
        <f t="shared" si="67"/>
        <v>190.01481072898468</v>
      </c>
      <c r="O238" s="83">
        <f t="shared" si="71"/>
        <v>13.459951415223319</v>
      </c>
      <c r="P238" s="83">
        <f t="shared" si="71"/>
        <v>27.689042911316537</v>
      </c>
      <c r="Q238" s="83">
        <f>C$158*(0.6*C$15)*('Product half-life and C flows'!L99/100)</f>
        <v>25.234431745406216</v>
      </c>
      <c r="R238" s="83">
        <f>C$158*0.6*('Product half-life and C flows'!N99/100)</f>
        <v>40.903414119873617</v>
      </c>
      <c r="S238" s="83">
        <f>C$158*0.6*('Product half-life and C flows'!P99/100)</f>
        <v>20.431275784152653</v>
      </c>
      <c r="T238" s="83">
        <f t="shared" si="72"/>
        <v>49.321107685782579</v>
      </c>
      <c r="U238" s="3"/>
      <c r="V238" s="89"/>
      <c r="W238" s="89"/>
      <c r="X238" s="89"/>
      <c r="Y238" s="89"/>
      <c r="Z238" s="89"/>
      <c r="AA238" s="89"/>
      <c r="AB238" s="88"/>
      <c r="AC238" s="89"/>
      <c r="AE238">
        <f t="shared" si="53"/>
        <v>80</v>
      </c>
      <c r="AF238" s="3">
        <f t="shared" si="69"/>
        <v>40.161833373714622</v>
      </c>
      <c r="AG238" s="113">
        <f t="shared" si="54"/>
        <v>249.50705916487851</v>
      </c>
      <c r="AH238" s="123">
        <f t="shared" si="58"/>
        <v>3.8999170771597607</v>
      </c>
      <c r="AI238" s="123">
        <f t="shared" si="59"/>
        <v>190.01481072898468</v>
      </c>
      <c r="AJ238" s="123">
        <f t="shared" si="60"/>
        <v>19.744174307641153</v>
      </c>
      <c r="AK238" s="123">
        <f t="shared" si="61"/>
        <v>30.03515279115253</v>
      </c>
      <c r="AL238" s="123">
        <f t="shared" si="62"/>
        <v>26.389085348129534</v>
      </c>
      <c r="AM238" s="123">
        <f t="shared" si="63"/>
        <v>43.994972475641575</v>
      </c>
      <c r="AN238" s="123">
        <f t="shared" si="64"/>
        <v>21.975510727093692</v>
      </c>
      <c r="AO238" s="123">
        <f t="shared" si="65"/>
        <v>53.500115909240442</v>
      </c>
      <c r="AP238" s="3">
        <f t="shared" si="68"/>
        <v>332.15370637864322</v>
      </c>
    </row>
    <row r="239" spans="1:42" ht="14">
      <c r="A239">
        <f>A238+1</f>
        <v>81</v>
      </c>
      <c r="B239" s="20">
        <f>B238+1</f>
        <v>161</v>
      </c>
      <c r="C239" s="27">
        <f t="shared" si="66"/>
        <v>249.69067457549997</v>
      </c>
      <c r="D239" s="27"/>
      <c r="E239" s="27"/>
      <c r="F239" s="27"/>
      <c r="G239" s="27"/>
      <c r="H239" s="27"/>
      <c r="I239" s="125"/>
      <c r="J239" s="27"/>
      <c r="K239" s="27"/>
      <c r="L239" s="27"/>
      <c r="M239" s="83">
        <f>C$158*(0.4*D$14)*('Product half-life and C flows'!B100/100)</f>
        <v>3.4825328725520341</v>
      </c>
      <c r="N239" s="85"/>
      <c r="O239" s="85">
        <f>O238</f>
        <v>13.459951415223319</v>
      </c>
      <c r="P239" s="85">
        <f>P238</f>
        <v>27.689042911316537</v>
      </c>
      <c r="Q239" s="83">
        <f>C$158*(0.6*C$15)*('Product half-life and C flows'!L100/100)</f>
        <v>24.848717221618454</v>
      </c>
      <c r="R239" s="85">
        <f>C$158*0.6*('Product half-life and C flows'!N100/100)</f>
        <v>41.160814278747978</v>
      </c>
      <c r="S239" s="85">
        <f>C$158*0.6*('Product half-life and C flows'!P100/100)</f>
        <v>20.559847292081908</v>
      </c>
      <c r="T239" s="85">
        <f>Q239</f>
        <v>24.848717221618454</v>
      </c>
      <c r="U239" s="3"/>
      <c r="V239" s="90">
        <f>N$238*(0.4*V$40)*('Product half-life and C flows'!B19/100)</f>
        <v>57.004443218695414</v>
      </c>
      <c r="W239" s="90">
        <f t="shared" ref="W239:W302" si="74">C$8*(1-EXP(-C$9*$B78))^3</f>
        <v>0</v>
      </c>
      <c r="X239" s="91">
        <f>(N$238*((0.4*X$40))-(N$238*0.03))</f>
        <v>13.301036751028928</v>
      </c>
      <c r="Y239" s="91">
        <f>(N$238*((0.6*Y$41)))</f>
        <v>27.362132744973792</v>
      </c>
      <c r="Z239" s="91">
        <f>N$238*(0.6*Z$41)*('Product half-life and C flows'!L19/100)</f>
        <v>85.5066648280431</v>
      </c>
      <c r="AA239" s="91">
        <f>N$238*0.6*('Product half-life and C flows'!N19/100)</f>
        <v>0</v>
      </c>
      <c r="AB239" s="91">
        <f>N$238*0.6*('Product half-life and C flows'!P19/100)</f>
        <v>0</v>
      </c>
      <c r="AC239" s="91">
        <f>(Z239*AC$42)</f>
        <v>48.738798951984563</v>
      </c>
      <c r="AD239" s="18"/>
      <c r="AE239">
        <f t="shared" si="53"/>
        <v>81</v>
      </c>
      <c r="AF239" s="3">
        <f t="shared" si="69"/>
        <v>40.163725460509745</v>
      </c>
      <c r="AG239" s="113">
        <f t="shared" si="54"/>
        <v>249.69067457549997</v>
      </c>
      <c r="AH239" s="123">
        <f t="shared" si="58"/>
        <v>60.486976091247449</v>
      </c>
      <c r="AI239" s="123">
        <f t="shared" si="59"/>
        <v>0</v>
      </c>
      <c r="AJ239" s="123">
        <f t="shared" si="60"/>
        <v>26.760988166252247</v>
      </c>
      <c r="AK239" s="123">
        <f t="shared" si="61"/>
        <v>55.051175656290326</v>
      </c>
      <c r="AL239" s="123">
        <f t="shared" si="62"/>
        <v>110.35538204966156</v>
      </c>
      <c r="AM239" s="123">
        <f t="shared" si="63"/>
        <v>41.160814278747978</v>
      </c>
      <c r="AN239" s="123">
        <f t="shared" si="64"/>
        <v>20.559847292081908</v>
      </c>
      <c r="AO239" s="123">
        <f t="shared" si="65"/>
        <v>73.587516173603021</v>
      </c>
      <c r="AP239" s="3">
        <f t="shared" si="68"/>
        <v>253.88820744303402</v>
      </c>
    </row>
    <row r="240" spans="1:42" ht="14">
      <c r="A240">
        <f t="shared" ref="A240:B255" si="75">A239+1</f>
        <v>82</v>
      </c>
      <c r="B240" s="20">
        <f t="shared" si="75"/>
        <v>162</v>
      </c>
      <c r="C240" s="27">
        <f t="shared" si="66"/>
        <v>249.86894943837055</v>
      </c>
      <c r="D240" s="27"/>
      <c r="E240" s="27"/>
      <c r="F240" s="27"/>
      <c r="G240" s="27"/>
      <c r="H240" s="27"/>
      <c r="I240" s="125"/>
      <c r="J240" s="27"/>
      <c r="K240" s="27"/>
      <c r="L240" s="27"/>
      <c r="M240" s="83">
        <f>C$158*(0.4*D$14)*('Product half-life and C flows'!B101/100)</f>
        <v>3.3639050182730101</v>
      </c>
      <c r="N240" s="85"/>
      <c r="O240" s="85">
        <f t="shared" ref="O240:P255" si="76">O239</f>
        <v>13.459951415223319</v>
      </c>
      <c r="P240" s="85">
        <f>P239</f>
        <v>27.689042911316537</v>
      </c>
      <c r="Q240" s="83">
        <f>C$158*(0.6*C$15)*('Product half-life and C flows'!L101/100)</f>
        <v>24.468898439623562</v>
      </c>
      <c r="R240" s="85">
        <f>C$158*0.6*('Product half-life and C flows'!N101/100)</f>
        <v>41.414280012599235</v>
      </c>
      <c r="S240" s="85">
        <f>C$158*0.6*('Product half-life and C flows'!P101/100)</f>
        <v>20.686453552746876</v>
      </c>
      <c r="T240" s="85">
        <f>T239</f>
        <v>24.848717221618454</v>
      </c>
      <c r="U240" s="3"/>
      <c r="V240" s="90">
        <f>N$238*(0.4*V$40)*('Product half-life and C flows'!B20/100)</f>
        <v>55.06266261507146</v>
      </c>
      <c r="W240" s="90">
        <f t="shared" si="74"/>
        <v>2.3299439689354041E-2</v>
      </c>
      <c r="X240" s="89">
        <f>X239</f>
        <v>13.301036751028928</v>
      </c>
      <c r="Y240" s="89">
        <f>Y239</f>
        <v>27.362132744973792</v>
      </c>
      <c r="Z240" s="91">
        <f>N$238*(0.6*Z$41)*('Product half-life and C flows'!L20/100)</f>
        <v>84.199674330393677</v>
      </c>
      <c r="AA240" s="91">
        <f>N$238*0.6*('Product half-life and C flows'!N20/100)</f>
        <v>0.87219832543137998</v>
      </c>
      <c r="AB240" s="91">
        <f>N$238*0.6*('Product half-life and C flows'!P20/100)</f>
        <v>0.43566349921647352</v>
      </c>
      <c r="AC240" s="89">
        <f>AC239</f>
        <v>48.738798951984563</v>
      </c>
      <c r="AD240" s="18"/>
      <c r="AE240">
        <f t="shared" si="53"/>
        <v>82</v>
      </c>
      <c r="AF240" s="3">
        <f t="shared" si="69"/>
        <v>40.165420506910216</v>
      </c>
      <c r="AG240" s="113">
        <f t="shared" si="54"/>
        <v>249.86894943837055</v>
      </c>
      <c r="AH240" s="123">
        <f t="shared" si="58"/>
        <v>58.426567633344469</v>
      </c>
      <c r="AI240" s="123">
        <f t="shared" si="59"/>
        <v>2.3299439689354041E-2</v>
      </c>
      <c r="AJ240" s="123">
        <f t="shared" si="60"/>
        <v>26.760988166252247</v>
      </c>
      <c r="AK240" s="123">
        <f t="shared" si="61"/>
        <v>55.051175656290326</v>
      </c>
      <c r="AL240" s="123">
        <f t="shared" si="62"/>
        <v>108.66857277001724</v>
      </c>
      <c r="AM240" s="123">
        <f t="shared" si="63"/>
        <v>42.286478338030612</v>
      </c>
      <c r="AN240" s="123">
        <f t="shared" si="64"/>
        <v>21.12211705196335</v>
      </c>
      <c r="AO240" s="123">
        <f t="shared" si="65"/>
        <v>73.587516173603021</v>
      </c>
      <c r="AP240" s="3">
        <f t="shared" si="68"/>
        <v>253.91263142224312</v>
      </c>
    </row>
    <row r="241" spans="1:42" ht="14">
      <c r="A241">
        <f t="shared" si="75"/>
        <v>83</v>
      </c>
      <c r="B241" s="20">
        <f t="shared" si="75"/>
        <v>163</v>
      </c>
      <c r="C241" s="27">
        <f t="shared" si="66"/>
        <v>250.04203659530623</v>
      </c>
      <c r="D241" s="27"/>
      <c r="E241" s="27"/>
      <c r="F241" s="27"/>
      <c r="G241" s="27"/>
      <c r="H241" s="27"/>
      <c r="I241" s="125"/>
      <c r="J241" s="27"/>
      <c r="K241" s="27"/>
      <c r="L241" s="27"/>
      <c r="M241" s="83">
        <f>C$158*(0.4*D$14)*('Product half-life and C flows'!B102/100)</f>
        <v>3.2493180642024941</v>
      </c>
      <c r="N241" s="85"/>
      <c r="O241" s="85">
        <f t="shared" si="76"/>
        <v>13.459951415223319</v>
      </c>
      <c r="P241" s="85">
        <f t="shared" si="76"/>
        <v>27.689042911316537</v>
      </c>
      <c r="Q241" s="83">
        <f>C$158*(0.6*C$15)*('Product half-life and C flows'!L102/100)</f>
        <v>24.094885281551605</v>
      </c>
      <c r="R241" s="85">
        <f>C$158*0.6*('Product half-life and C flows'!N102/100)</f>
        <v>41.663871460085922</v>
      </c>
      <c r="S241" s="85">
        <f>C$158*0.6*('Product half-life and C flows'!P102/100)</f>
        <v>20.811124605437524</v>
      </c>
      <c r="T241" s="85">
        <f t="shared" ref="T241:T304" si="77">T240</f>
        <v>24.848717221618454</v>
      </c>
      <c r="U241" s="3"/>
      <c r="V241" s="90">
        <f>N$238*(0.4*V$40)*('Product half-life and C flows'!B21/100)</f>
        <v>53.187026187229456</v>
      </c>
      <c r="W241" s="90">
        <f t="shared" si="74"/>
        <v>0.17308940564749506</v>
      </c>
      <c r="X241" s="89">
        <f t="shared" ref="X241:Y256" si="78">X240</f>
        <v>13.301036751028928</v>
      </c>
      <c r="Y241" s="89">
        <f t="shared" si="78"/>
        <v>27.362132744973792</v>
      </c>
      <c r="Z241" s="91">
        <f>N$238*(0.6*Z$41)*('Product half-life and C flows'!L21/100)</f>
        <v>82.912661505413183</v>
      </c>
      <c r="AA241" s="91">
        <f>N$238*0.6*('Product half-life and C flows'!N21/100)</f>
        <v>1.7310648839683613</v>
      </c>
      <c r="AB241" s="91">
        <f>N$238*0.6*('Product half-life and C flows'!P21/100)</f>
        <v>0.86466777420997065</v>
      </c>
      <c r="AC241" s="89">
        <f t="shared" ref="AC241:AC304" si="79">AC240</f>
        <v>48.738798951984563</v>
      </c>
      <c r="AD241" s="18"/>
      <c r="AE241">
        <f t="shared" si="53"/>
        <v>83</v>
      </c>
      <c r="AF241" s="3">
        <f t="shared" si="69"/>
        <v>40.166939027834282</v>
      </c>
      <c r="AG241" s="113">
        <f t="shared" si="54"/>
        <v>250.04203659530623</v>
      </c>
      <c r="AH241" s="123">
        <f t="shared" si="58"/>
        <v>56.436344251431947</v>
      </c>
      <c r="AI241" s="123">
        <f t="shared" si="59"/>
        <v>0.17308940564749506</v>
      </c>
      <c r="AJ241" s="123">
        <f t="shared" si="60"/>
        <v>26.760988166252247</v>
      </c>
      <c r="AK241" s="123">
        <f t="shared" si="61"/>
        <v>55.051175656290326</v>
      </c>
      <c r="AL241" s="123">
        <f t="shared" si="62"/>
        <v>107.00754678696478</v>
      </c>
      <c r="AM241" s="123">
        <f t="shared" si="63"/>
        <v>43.39493634405428</v>
      </c>
      <c r="AN241" s="123">
        <f t="shared" si="64"/>
        <v>21.675792379647493</v>
      </c>
      <c r="AO241" s="123">
        <f t="shared" si="65"/>
        <v>73.587516173603021</v>
      </c>
      <c r="AP241" s="3">
        <f t="shared" si="68"/>
        <v>254.06352873885663</v>
      </c>
    </row>
    <row r="242" spans="1:42" ht="14">
      <c r="A242">
        <f t="shared" si="75"/>
        <v>84</v>
      </c>
      <c r="B242" s="20">
        <f t="shared" si="75"/>
        <v>164</v>
      </c>
      <c r="C242" s="27">
        <f t="shared" si="66"/>
        <v>250.21008466020237</v>
      </c>
      <c r="D242" s="27"/>
      <c r="E242" s="27"/>
      <c r="F242" s="27"/>
      <c r="G242" s="27"/>
      <c r="H242" s="27"/>
      <c r="I242" s="125"/>
      <c r="J242" s="27"/>
      <c r="K242" s="27"/>
      <c r="L242" s="27"/>
      <c r="M242" s="83">
        <f>C$158*(0.4*D$14)*('Product half-life and C flows'!B103/100)</f>
        <v>3.1386343624449444</v>
      </c>
      <c r="N242" s="85"/>
      <c r="O242" s="85">
        <f t="shared" si="76"/>
        <v>13.459951415223319</v>
      </c>
      <c r="P242" s="85">
        <f t="shared" si="76"/>
        <v>27.689042911316537</v>
      </c>
      <c r="Q242" s="83">
        <f>C$158*(0.6*C$15)*('Product half-life and C flows'!L103/100)</f>
        <v>23.726589007006552</v>
      </c>
      <c r="R242" s="85">
        <f>C$158*0.6*('Product half-life and C flows'!N103/100)</f>
        <v>41.909647840632331</v>
      </c>
      <c r="S242" s="85">
        <f>C$158*0.6*('Product half-life and C flows'!P103/100)</f>
        <v>20.933890030285877</v>
      </c>
      <c r="T242" s="85">
        <f t="shared" si="77"/>
        <v>24.848717221618454</v>
      </c>
      <c r="U242" s="3"/>
      <c r="V242" s="90">
        <f>N$238*(0.4*V$40)*('Product half-life and C flows'!B22/100)</f>
        <v>51.375280821722043</v>
      </c>
      <c r="W242" s="90">
        <f t="shared" si="74"/>
        <v>0.54281342361735241</v>
      </c>
      <c r="X242" s="89">
        <f t="shared" si="78"/>
        <v>13.301036751028928</v>
      </c>
      <c r="Y242" s="89">
        <f t="shared" si="78"/>
        <v>27.362132744973792</v>
      </c>
      <c r="Z242" s="91">
        <f>N$238*(0.6*Z$41)*('Product half-life and C flows'!L22/100)</f>
        <v>81.645320989439071</v>
      </c>
      <c r="AA242" s="91">
        <f>N$238*0.6*('Product half-life and C flows'!N22/100)</f>
        <v>2.5768034549617527</v>
      </c>
      <c r="AB242" s="91">
        <f>N$238*0.6*('Product half-life and C flows'!P22/100)</f>
        <v>1.2871146128680082</v>
      </c>
      <c r="AC242" s="89">
        <f t="shared" si="79"/>
        <v>48.738798951984563</v>
      </c>
      <c r="AD242" s="18"/>
      <c r="AE242">
        <f t="shared" si="53"/>
        <v>84</v>
      </c>
      <c r="AF242" s="3">
        <f t="shared" si="69"/>
        <v>40.16829940321373</v>
      </c>
      <c r="AG242" s="113">
        <f t="shared" si="54"/>
        <v>250.21008466020237</v>
      </c>
      <c r="AH242" s="123">
        <f t="shared" si="58"/>
        <v>54.51391518416699</v>
      </c>
      <c r="AI242" s="123">
        <f t="shared" si="59"/>
        <v>0.54281342361735241</v>
      </c>
      <c r="AJ242" s="123">
        <f t="shared" si="60"/>
        <v>26.760988166252247</v>
      </c>
      <c r="AK242" s="123">
        <f t="shared" si="61"/>
        <v>55.051175656290326</v>
      </c>
      <c r="AL242" s="123">
        <f t="shared" si="62"/>
        <v>105.37190999644562</v>
      </c>
      <c r="AM242" s="123">
        <f t="shared" si="63"/>
        <v>44.486451295594087</v>
      </c>
      <c r="AN242" s="123">
        <f t="shared" si="64"/>
        <v>22.221004643153886</v>
      </c>
      <c r="AO242" s="123">
        <f t="shared" si="65"/>
        <v>73.587516173603021</v>
      </c>
      <c r="AP242" s="3">
        <f t="shared" si="68"/>
        <v>254.43434318135354</v>
      </c>
    </row>
    <row r="243" spans="1:42" ht="14">
      <c r="A243">
        <f t="shared" si="75"/>
        <v>85</v>
      </c>
      <c r="B243" s="20">
        <f t="shared" si="75"/>
        <v>165</v>
      </c>
      <c r="C243" s="27">
        <f t="shared" si="66"/>
        <v>250.37323812728687</v>
      </c>
      <c r="D243" s="27"/>
      <c r="E243" s="27"/>
      <c r="F243" s="27"/>
      <c r="G243" s="27"/>
      <c r="H243" s="27"/>
      <c r="I243" s="125"/>
      <c r="J243" s="27"/>
      <c r="K243" s="27"/>
      <c r="L243" s="27"/>
      <c r="M243" s="83">
        <f>C$158*(0.4*D$14)*('Product half-life and C flows'!B104/100)</f>
        <v>3.0317209538974423</v>
      </c>
      <c r="N243" s="85"/>
      <c r="O243" s="85">
        <f t="shared" si="76"/>
        <v>13.459951415223319</v>
      </c>
      <c r="P243" s="85">
        <f t="shared" si="76"/>
        <v>27.689042911316537</v>
      </c>
      <c r="Q243" s="83">
        <f>C$158*(0.6*C$15)*('Product half-life and C flows'!L104/100)</f>
        <v>23.363922232011248</v>
      </c>
      <c r="R243" s="85">
        <f>C$158*0.6*('Product half-life and C flows'!N104/100)</f>
        <v>42.151667468479197</v>
      </c>
      <c r="S243" s="85">
        <f>C$158*0.6*('Product half-life and C flows'!P104/100)</f>
        <v>21.054778955284309</v>
      </c>
      <c r="T243" s="85">
        <f t="shared" si="77"/>
        <v>24.848717221618454</v>
      </c>
      <c r="U243" s="3"/>
      <c r="V243" s="90">
        <f>N$238*(0.4*V$40)*('Product half-life and C flows'!B23/100)</f>
        <v>49.625250154417216</v>
      </c>
      <c r="W243" s="90">
        <f t="shared" si="74"/>
        <v>1.1963113621512833</v>
      </c>
      <c r="X243" s="89">
        <f t="shared" si="78"/>
        <v>13.301036751028928</v>
      </c>
      <c r="Y243" s="89">
        <f t="shared" si="78"/>
        <v>27.362132744973792</v>
      </c>
      <c r="Z243" s="91">
        <f>N$238*(0.6*Z$41)*('Product half-life and C flows'!L23/100)</f>
        <v>80.397352086367832</v>
      </c>
      <c r="AA243" s="91">
        <f>N$238*0.6*('Product half-life and C flows'!N23/100)</f>
        <v>3.4096147029446247</v>
      </c>
      <c r="AB243" s="91">
        <f>N$238*0.6*('Product half-life and C flows'!P23/100)</f>
        <v>1.703104247225087</v>
      </c>
      <c r="AC243" s="89">
        <f t="shared" si="79"/>
        <v>48.738798951984563</v>
      </c>
      <c r="AD243" s="18"/>
      <c r="AE243">
        <f t="shared" si="53"/>
        <v>85</v>
      </c>
      <c r="AF243" s="3">
        <f t="shared" si="69"/>
        <v>40.169518099998044</v>
      </c>
      <c r="AG243" s="113">
        <f t="shared" si="54"/>
        <v>250.37323812728687</v>
      </c>
      <c r="AH243" s="123">
        <f t="shared" si="58"/>
        <v>52.656971108314657</v>
      </c>
      <c r="AI243" s="123">
        <f t="shared" si="59"/>
        <v>1.1963113621512833</v>
      </c>
      <c r="AJ243" s="123">
        <f t="shared" si="60"/>
        <v>26.760988166252247</v>
      </c>
      <c r="AK243" s="123">
        <f t="shared" si="61"/>
        <v>55.051175656290326</v>
      </c>
      <c r="AL243" s="123">
        <f t="shared" si="62"/>
        <v>103.76127431837908</v>
      </c>
      <c r="AM243" s="123">
        <f t="shared" si="63"/>
        <v>45.561282171423819</v>
      </c>
      <c r="AN243" s="123">
        <f t="shared" si="64"/>
        <v>22.757883202509397</v>
      </c>
      <c r="AO243" s="123">
        <f t="shared" si="65"/>
        <v>73.587516173603021</v>
      </c>
      <c r="AP243" s="3">
        <f t="shared" si="68"/>
        <v>255.08891487700615</v>
      </c>
    </row>
    <row r="244" spans="1:42" ht="14">
      <c r="A244">
        <f t="shared" si="75"/>
        <v>86</v>
      </c>
      <c r="B244" s="20">
        <f t="shared" si="75"/>
        <v>166</v>
      </c>
      <c r="C244" s="27">
        <f t="shared" si="66"/>
        <v>250.5316374771345</v>
      </c>
      <c r="D244" s="27"/>
      <c r="E244" s="27"/>
      <c r="F244" s="27"/>
      <c r="G244" s="27"/>
      <c r="H244" s="27"/>
      <c r="I244" s="125"/>
      <c r="J244" s="27"/>
      <c r="K244" s="27"/>
      <c r="L244" s="27"/>
      <c r="M244" s="83">
        <f>C$158*(0.4*D$14)*('Product half-life and C flows'!B105/100)</f>
        <v>2.9284494085322264</v>
      </c>
      <c r="N244" s="85"/>
      <c r="O244" s="85">
        <f t="shared" si="76"/>
        <v>13.459951415223319</v>
      </c>
      <c r="P244" s="85">
        <f t="shared" si="76"/>
        <v>27.689042911316537</v>
      </c>
      <c r="Q244" s="83">
        <f>C$158*(0.6*C$15)*('Product half-life and C flows'!L105/100)</f>
        <v>23.006798908274227</v>
      </c>
      <c r="R244" s="85">
        <f>C$158*0.6*('Product half-life and C flows'!N105/100)</f>
        <v>42.389987766519702</v>
      </c>
      <c r="S244" s="85">
        <f>C$158*0.6*('Product half-life and C flows'!P105/100)</f>
        <v>21.173820063196647</v>
      </c>
      <c r="T244" s="85">
        <f t="shared" si="77"/>
        <v>24.848717221618454</v>
      </c>
      <c r="U244" s="3"/>
      <c r="V244" s="90">
        <f>N$238*(0.4*V$40)*('Product half-life and C flows'!B24/100)</f>
        <v>47.934831956134886</v>
      </c>
      <c r="W244" s="90">
        <f t="shared" si="74"/>
        <v>2.1738150521394615</v>
      </c>
      <c r="X244" s="89">
        <f t="shared" si="78"/>
        <v>13.301036751028928</v>
      </c>
      <c r="Y244" s="89">
        <f t="shared" si="78"/>
        <v>27.362132744973792</v>
      </c>
      <c r="Z244" s="91">
        <f>N$238*(0.6*Z$41)*('Product half-life and C flows'!L24/100)</f>
        <v>79.168458696310182</v>
      </c>
      <c r="AA244" s="91">
        <f>N$238*0.6*('Product half-life and C flows'!N24/100)</f>
        <v>4.2296962252431012</v>
      </c>
      <c r="AB244" s="91">
        <f>N$238*0.6*('Product half-life and C flows'!P24/100)</f>
        <v>2.1127353772443067</v>
      </c>
      <c r="AC244" s="89">
        <f t="shared" si="79"/>
        <v>48.738798951984563</v>
      </c>
      <c r="AD244" s="18"/>
      <c r="AE244">
        <f t="shared" si="53"/>
        <v>86</v>
      </c>
      <c r="AF244" s="3">
        <f t="shared" si="69"/>
        <v>40.17060987110996</v>
      </c>
      <c r="AG244" s="113">
        <f t="shared" si="54"/>
        <v>250.5316374771345</v>
      </c>
      <c r="AH244" s="123">
        <f t="shared" si="58"/>
        <v>50.86328136466711</v>
      </c>
      <c r="AI244" s="123">
        <f t="shared" si="59"/>
        <v>2.1738150521394615</v>
      </c>
      <c r="AJ244" s="123">
        <f t="shared" si="60"/>
        <v>26.760988166252247</v>
      </c>
      <c r="AK244" s="123">
        <f t="shared" si="61"/>
        <v>55.051175656290326</v>
      </c>
      <c r="AL244" s="123">
        <f t="shared" si="62"/>
        <v>102.1752576045844</v>
      </c>
      <c r="AM244" s="123">
        <f t="shared" si="63"/>
        <v>46.619683991762805</v>
      </c>
      <c r="AN244" s="123">
        <f t="shared" si="64"/>
        <v>23.286555440440953</v>
      </c>
      <c r="AO244" s="123">
        <f t="shared" si="65"/>
        <v>73.587516173603021</v>
      </c>
      <c r="AP244" s="3">
        <f t="shared" si="68"/>
        <v>256.06747591147018</v>
      </c>
    </row>
    <row r="245" spans="1:42" ht="14">
      <c r="A245">
        <f t="shared" si="75"/>
        <v>87</v>
      </c>
      <c r="B245" s="20">
        <f t="shared" si="75"/>
        <v>167</v>
      </c>
      <c r="C245" s="27">
        <f t="shared" si="66"/>
        <v>250.68541928045252</v>
      </c>
      <c r="D245" s="27"/>
      <c r="E245" s="27"/>
      <c r="F245" s="27"/>
      <c r="G245" s="27"/>
      <c r="H245" s="27"/>
      <c r="I245" s="125"/>
      <c r="J245" s="27"/>
      <c r="K245" s="27"/>
      <c r="L245" s="27"/>
      <c r="M245" s="83">
        <f>C$158*(0.4*D$14)*('Product half-life and C flows'!B106/100)</f>
        <v>2.8286956711197555</v>
      </c>
      <c r="N245" s="85"/>
      <c r="O245" s="85">
        <f t="shared" si="76"/>
        <v>13.459951415223319</v>
      </c>
      <c r="P245" s="85">
        <f t="shared" si="76"/>
        <v>27.689042911316537</v>
      </c>
      <c r="Q245" s="83">
        <f>C$158*(0.6*C$15)*('Product half-life and C flows'!L106/100)</f>
        <v>22.655134302773401</v>
      </c>
      <c r="R245" s="85">
        <f>C$158*0.6*('Product half-life and C flows'!N106/100)</f>
        <v>42.624665279923917</v>
      </c>
      <c r="S245" s="85">
        <f>C$158*0.6*('Product half-life and C flows'!P106/100)</f>
        <v>21.291041598363588</v>
      </c>
      <c r="T245" s="85">
        <f t="shared" si="77"/>
        <v>24.848717221618454</v>
      </c>
      <c r="U245" s="3"/>
      <c r="V245" s="90">
        <f>N$238*(0.4*V$40)*('Product half-life and C flows'!B25/100)</f>
        <v>46.301995607338306</v>
      </c>
      <c r="W245" s="90">
        <f t="shared" si="74"/>
        <v>3.4969162977871946</v>
      </c>
      <c r="X245" s="89">
        <f t="shared" si="78"/>
        <v>13.301036751028928</v>
      </c>
      <c r="Y245" s="89">
        <f t="shared" si="78"/>
        <v>27.362132744973792</v>
      </c>
      <c r="Z245" s="91">
        <f>N$238*(0.6*Z$41)*('Product half-life and C flows'!L25/100)</f>
        <v>77.958349245336805</v>
      </c>
      <c r="AA245" s="91">
        <f>N$238*0.6*('Product half-life and C flows'!N25/100)</f>
        <v>5.0372425988593363</v>
      </c>
      <c r="AB245" s="91">
        <f>N$238*0.6*('Product half-life and C flows'!P25/100)</f>
        <v>2.5161051942354331</v>
      </c>
      <c r="AC245" s="89">
        <f t="shared" si="79"/>
        <v>48.738798951984563</v>
      </c>
      <c r="AD245" s="18"/>
      <c r="AE245">
        <f t="shared" si="53"/>
        <v>87</v>
      </c>
      <c r="AF245" s="3">
        <f t="shared" si="69"/>
        <v>40.171587933738401</v>
      </c>
      <c r="AG245" s="113">
        <f t="shared" si="54"/>
        <v>250.68541928045252</v>
      </c>
      <c r="AH245" s="123">
        <f t="shared" si="58"/>
        <v>49.130691278458059</v>
      </c>
      <c r="AI245" s="123">
        <f t="shared" si="59"/>
        <v>3.4969162977871946</v>
      </c>
      <c r="AJ245" s="123">
        <f t="shared" si="60"/>
        <v>26.760988166252247</v>
      </c>
      <c r="AK245" s="123">
        <f t="shared" si="61"/>
        <v>55.051175656290326</v>
      </c>
      <c r="AL245" s="123">
        <f t="shared" si="62"/>
        <v>100.61348354811021</v>
      </c>
      <c r="AM245" s="123">
        <f t="shared" si="63"/>
        <v>47.661907878783254</v>
      </c>
      <c r="AN245" s="123">
        <f t="shared" si="64"/>
        <v>23.807146792599021</v>
      </c>
      <c r="AO245" s="123">
        <f t="shared" si="65"/>
        <v>73.587516173603021</v>
      </c>
      <c r="AP245" s="3">
        <f t="shared" si="68"/>
        <v>257.39161833982229</v>
      </c>
    </row>
    <row r="246" spans="1:42" ht="14">
      <c r="A246">
        <f t="shared" si="75"/>
        <v>88</v>
      </c>
      <c r="B246" s="20">
        <f t="shared" si="75"/>
        <v>168</v>
      </c>
      <c r="C246" s="27">
        <f t="shared" si="66"/>
        <v>250.83471629965354</v>
      </c>
      <c r="D246" s="27"/>
      <c r="E246" s="27"/>
      <c r="F246" s="27"/>
      <c r="G246" s="27"/>
      <c r="H246" s="27"/>
      <c r="I246" s="125"/>
      <c r="J246" s="27"/>
      <c r="K246" s="27"/>
      <c r="L246" s="27"/>
      <c r="M246" s="83">
        <f>C$158*(0.4*D$14)*('Product half-life and C flows'!B107/100)</f>
        <v>2.7323399122070176</v>
      </c>
      <c r="N246" s="85"/>
      <c r="O246" s="85">
        <f t="shared" si="76"/>
        <v>13.459951415223319</v>
      </c>
      <c r="P246" s="85">
        <f t="shared" si="76"/>
        <v>27.689042911316537</v>
      </c>
      <c r="Q246" s="83">
        <f>C$158*(0.6*C$15)*('Product half-life and C flows'!L107/100)</f>
        <v>22.308844977651866</v>
      </c>
      <c r="R246" s="85">
        <f>C$158*0.6*('Product half-life and C flows'!N107/100)</f>
        <v>42.855755689555025</v>
      </c>
      <c r="S246" s="85">
        <f>C$158*0.6*('Product half-life and C flows'!P107/100)</f>
        <v>21.406471373404099</v>
      </c>
      <c r="T246" s="85">
        <f t="shared" si="77"/>
        <v>24.848717221618454</v>
      </c>
      <c r="U246" s="3"/>
      <c r="V246" s="90">
        <f>N$238*(0.4*V$40)*('Product half-life and C flows'!B26/100)</f>
        <v>44.724779658846693</v>
      </c>
      <c r="W246" s="90">
        <f t="shared" si="74"/>
        <v>5.1726694305274696</v>
      </c>
      <c r="X246" s="89">
        <f t="shared" si="78"/>
        <v>13.301036751028928</v>
      </c>
      <c r="Y246" s="89">
        <f t="shared" si="78"/>
        <v>27.362132744973792</v>
      </c>
      <c r="Z246" s="91">
        <f>N$238*(0.6*Z$41)*('Product half-life and C flows'!L26/100)</f>
        <v>76.766736616297933</v>
      </c>
      <c r="AA246" s="91">
        <f>N$238*0.6*('Product half-life and C flows'!N26/100)</f>
        <v>5.8324454266379391</v>
      </c>
      <c r="AB246" s="91">
        <f>N$238*0.6*('Product half-life and C flows'!P26/100)</f>
        <v>2.9133094039150551</v>
      </c>
      <c r="AC246" s="89">
        <f t="shared" si="79"/>
        <v>48.738798951984563</v>
      </c>
      <c r="AD246" s="18"/>
      <c r="AE246">
        <f t="shared" si="53"/>
        <v>88</v>
      </c>
      <c r="AF246" s="3">
        <f t="shared" si="69"/>
        <v>40.172464129108597</v>
      </c>
      <c r="AG246" s="113">
        <f t="shared" si="54"/>
        <v>250.83471629965354</v>
      </c>
      <c r="AH246" s="123">
        <f t="shared" si="58"/>
        <v>47.45711957105371</v>
      </c>
      <c r="AI246" s="123">
        <f t="shared" si="59"/>
        <v>5.1726694305274696</v>
      </c>
      <c r="AJ246" s="123">
        <f t="shared" si="60"/>
        <v>26.760988166252247</v>
      </c>
      <c r="AK246" s="123">
        <f t="shared" si="61"/>
        <v>55.051175656290326</v>
      </c>
      <c r="AL246" s="123">
        <f t="shared" si="62"/>
        <v>99.075581593949806</v>
      </c>
      <c r="AM246" s="123">
        <f t="shared" si="63"/>
        <v>48.688201116192964</v>
      </c>
      <c r="AN246" s="123">
        <f t="shared" si="64"/>
        <v>24.319780777319153</v>
      </c>
      <c r="AO246" s="123">
        <f t="shared" si="65"/>
        <v>73.587516173603021</v>
      </c>
      <c r="AP246" s="3">
        <f t="shared" si="68"/>
        <v>259.06839674053197</v>
      </c>
    </row>
    <row r="247" spans="1:42" ht="14">
      <c r="A247">
        <f t="shared" si="75"/>
        <v>89</v>
      </c>
      <c r="B247" s="20">
        <f t="shared" si="75"/>
        <v>169</v>
      </c>
      <c r="C247" s="27">
        <f t="shared" si="66"/>
        <v>250.97965758823059</v>
      </c>
      <c r="D247" s="27"/>
      <c r="E247" s="27"/>
      <c r="F247" s="27"/>
      <c r="G247" s="27"/>
      <c r="H247" s="27"/>
      <c r="I247" s="125"/>
      <c r="J247" s="27"/>
      <c r="K247" s="27"/>
      <c r="L247" s="27"/>
      <c r="M247" s="83">
        <f>C$158*(0.4*D$14)*('Product half-life and C flows'!B108/100)</f>
        <v>2.6392663841720814</v>
      </c>
      <c r="N247" s="85"/>
      <c r="O247" s="85">
        <f t="shared" si="76"/>
        <v>13.459951415223319</v>
      </c>
      <c r="P247" s="85">
        <f t="shared" si="76"/>
        <v>27.689042911316537</v>
      </c>
      <c r="Q247" s="83">
        <f>C$158*(0.6*C$15)*('Product half-life and C flows'!L108/100)</f>
        <v>21.967848770420982</v>
      </c>
      <c r="R247" s="85">
        <f>C$158*0.6*('Product half-life and C flows'!N108/100)</f>
        <v>43.083313825180433</v>
      </c>
      <c r="S247" s="85">
        <f>C$158*0.6*('Product half-life and C flows'!P108/100)</f>
        <v>21.520136775814393</v>
      </c>
      <c r="T247" s="85">
        <f t="shared" si="77"/>
        <v>24.848717221618454</v>
      </c>
      <c r="U247" s="3"/>
      <c r="V247" s="90">
        <f>N$238*(0.4*V$40)*('Product half-life and C flows'!B27/100)</f>
        <v>43.20128947563898</v>
      </c>
      <c r="W247" s="90">
        <f t="shared" si="74"/>
        <v>7.196966127491617</v>
      </c>
      <c r="X247" s="89">
        <f t="shared" si="78"/>
        <v>13.301036751028928</v>
      </c>
      <c r="Y247" s="89">
        <f t="shared" si="78"/>
        <v>27.362132744973792</v>
      </c>
      <c r="Z247" s="91">
        <f>N$238*(0.6*Z$41)*('Product half-life and C flows'!L27/100)</f>
        <v>75.593338080700377</v>
      </c>
      <c r="AA247" s="91">
        <f>N$238*0.6*('Product half-life and C flows'!N27/100)</f>
        <v>6.6154933827267062</v>
      </c>
      <c r="AB247" s="91">
        <f>N$238*0.6*('Product half-life and C flows'!P27/100)</f>
        <v>3.3044422491142393</v>
      </c>
      <c r="AC247" s="89">
        <f t="shared" si="79"/>
        <v>48.738798951984563</v>
      </c>
      <c r="AD247" s="18"/>
      <c r="AE247">
        <f t="shared" si="53"/>
        <v>89</v>
      </c>
      <c r="AF247" s="3">
        <f t="shared" si="69"/>
        <v>40.173249065649394</v>
      </c>
      <c r="AG247" s="113">
        <f t="shared" si="54"/>
        <v>250.97965758823059</v>
      </c>
      <c r="AH247" s="123">
        <f t="shared" si="58"/>
        <v>45.840555859811062</v>
      </c>
      <c r="AI247" s="123">
        <f t="shared" si="59"/>
        <v>7.196966127491617</v>
      </c>
      <c r="AJ247" s="123">
        <f t="shared" si="60"/>
        <v>26.760988166252247</v>
      </c>
      <c r="AK247" s="123">
        <f t="shared" si="61"/>
        <v>55.051175656290326</v>
      </c>
      <c r="AL247" s="123">
        <f t="shared" si="62"/>
        <v>97.561186851121363</v>
      </c>
      <c r="AM247" s="123">
        <f t="shared" si="63"/>
        <v>49.698807207907137</v>
      </c>
      <c r="AN247" s="123">
        <f t="shared" si="64"/>
        <v>24.824579024928632</v>
      </c>
      <c r="AO247" s="123">
        <f t="shared" si="65"/>
        <v>73.587516173603021</v>
      </c>
      <c r="AP247" s="3">
        <f t="shared" si="68"/>
        <v>261.09370303399135</v>
      </c>
    </row>
    <row r="248" spans="1:42" ht="14">
      <c r="A248">
        <f t="shared" si="75"/>
        <v>90</v>
      </c>
      <c r="B248" s="20">
        <f t="shared" si="75"/>
        <v>170</v>
      </c>
      <c r="C248" s="27">
        <f t="shared" si="66"/>
        <v>251.12036858795463</v>
      </c>
      <c r="D248" s="27"/>
      <c r="E248" s="27"/>
      <c r="F248" s="27"/>
      <c r="G248" s="27"/>
      <c r="H248" s="27"/>
      <c r="I248" s="125"/>
      <c r="J248" s="27"/>
      <c r="K248" s="27"/>
      <c r="L248" s="27"/>
      <c r="M248" s="83">
        <f>C$158*(0.4*D$14)*('Product half-life and C flows'!B109/100)</f>
        <v>2.5493632821819312</v>
      </c>
      <c r="N248" s="85"/>
      <c r="O248" s="85">
        <f t="shared" si="76"/>
        <v>13.459951415223319</v>
      </c>
      <c r="P248" s="85">
        <f t="shared" si="76"/>
        <v>27.689042911316537</v>
      </c>
      <c r="Q248" s="83">
        <f>C$158*(0.6*C$15)*('Product half-life and C flows'!L109/100)</f>
        <v>21.632064774466045</v>
      </c>
      <c r="R248" s="85">
        <f>C$158*0.6*('Product half-life and C flows'!N109/100)</f>
        <v>43.30739367848102</v>
      </c>
      <c r="S248" s="85">
        <f>C$158*0.6*('Product half-life and C flows'!P109/100)</f>
        <v>21.632064774466041</v>
      </c>
      <c r="T248" s="85">
        <f t="shared" si="77"/>
        <v>24.848717221618454</v>
      </c>
      <c r="U248" s="3"/>
      <c r="V248" s="90">
        <f>N$238*(0.4*V$40)*('Product half-life and C flows'!B28/100)</f>
        <v>41.72969496091828</v>
      </c>
      <c r="W248" s="90">
        <f t="shared" si="74"/>
        <v>9.5572993662711845</v>
      </c>
      <c r="X248" s="89">
        <f t="shared" si="78"/>
        <v>13.301036751028928</v>
      </c>
      <c r="Y248" s="89">
        <f t="shared" si="78"/>
        <v>27.362132744973792</v>
      </c>
      <c r="Z248" s="91">
        <f>N$238*(0.6*Z$41)*('Product half-life and C flows'!L28/100)</f>
        <v>74.43787523162581</v>
      </c>
      <c r="AA248" s="91">
        <f>N$238*0.6*('Product half-life and C flows'!N28/100)</f>
        <v>7.3865722573424755</v>
      </c>
      <c r="AB248" s="91">
        <f>N$238*0.6*('Product half-life and C flows'!P28/100)</f>
        <v>3.6895965321390989</v>
      </c>
      <c r="AC248" s="89">
        <f t="shared" si="79"/>
        <v>48.738798951984563</v>
      </c>
      <c r="AD248" s="18"/>
      <c r="AE248">
        <f t="shared" si="53"/>
        <v>90</v>
      </c>
      <c r="AF248" s="3">
        <f t="shared" si="69"/>
        <v>40.173952247279175</v>
      </c>
      <c r="AG248" s="113">
        <f t="shared" si="54"/>
        <v>251.12036858795463</v>
      </c>
      <c r="AH248" s="123">
        <f t="shared" si="58"/>
        <v>44.279058243100209</v>
      </c>
      <c r="AI248" s="123">
        <f t="shared" si="59"/>
        <v>9.5572993662711845</v>
      </c>
      <c r="AJ248" s="123">
        <f t="shared" si="60"/>
        <v>26.760988166252247</v>
      </c>
      <c r="AK248" s="123">
        <f t="shared" si="61"/>
        <v>55.051175656290326</v>
      </c>
      <c r="AL248" s="123">
        <f t="shared" si="62"/>
        <v>96.069940006091855</v>
      </c>
      <c r="AM248" s="123">
        <f t="shared" si="63"/>
        <v>50.693965935823499</v>
      </c>
      <c r="AN248" s="123">
        <f t="shared" si="64"/>
        <v>25.32166130660514</v>
      </c>
      <c r="AO248" s="123">
        <f t="shared" si="65"/>
        <v>73.587516173603021</v>
      </c>
      <c r="AP248" s="3">
        <f t="shared" si="68"/>
        <v>263.45503043733424</v>
      </c>
    </row>
    <row r="249" spans="1:42" ht="14">
      <c r="A249">
        <f t="shared" si="75"/>
        <v>91</v>
      </c>
      <c r="B249" s="20">
        <f t="shared" si="75"/>
        <v>171</v>
      </c>
      <c r="C249" s="27">
        <f t="shared" si="66"/>
        <v>251.25697122391392</v>
      </c>
      <c r="D249" s="27"/>
      <c r="E249" s="27"/>
      <c r="F249" s="27"/>
      <c r="G249" s="27"/>
      <c r="H249" s="27"/>
      <c r="I249" s="125"/>
      <c r="J249" s="27"/>
      <c r="K249" s="27"/>
      <c r="L249" s="27"/>
      <c r="M249" s="83">
        <f>C$158*(0.4*D$14)*('Product half-life and C flows'!B110/100)</f>
        <v>2.46252260988661</v>
      </c>
      <c r="N249" s="85"/>
      <c r="O249" s="85">
        <f t="shared" si="76"/>
        <v>13.459951415223319</v>
      </c>
      <c r="P249" s="85">
        <f t="shared" si="76"/>
        <v>27.689042911316537</v>
      </c>
      <c r="Q249" s="83">
        <f>C$158*(0.6*C$15)*('Product half-life and C flows'!L110/100)</f>
        <v>21.301413319849946</v>
      </c>
      <c r="R249" s="85">
        <f>C$158*0.6*('Product half-life and C flows'!N110/100)</f>
        <v>43.528048415861498</v>
      </c>
      <c r="S249" s="85">
        <f>C$158*0.6*('Product half-life and C flows'!P110/100)</f>
        <v>21.742281926004743</v>
      </c>
      <c r="T249" s="85">
        <f t="shared" si="77"/>
        <v>24.848717221618454</v>
      </c>
      <c r="U249" s="3"/>
      <c r="V249" s="90">
        <f>N$238*(0.4*V$40)*('Product half-life and C flows'!B29/100)</f>
        <v>40.308228357703037</v>
      </c>
      <c r="W249" s="90">
        <f t="shared" si="74"/>
        <v>12.235015602193171</v>
      </c>
      <c r="X249" s="89">
        <f t="shared" si="78"/>
        <v>13.301036751028928</v>
      </c>
      <c r="Y249" s="89">
        <f t="shared" si="78"/>
        <v>27.362132744973792</v>
      </c>
      <c r="Z249" s="91">
        <f>N$238*(0.6*Z$41)*('Product half-life and C flows'!L29/100)</f>
        <v>73.30007391767441</v>
      </c>
      <c r="AA249" s="91">
        <f>N$238*0.6*('Product half-life and C flows'!N29/100)</f>
        <v>8.1458650008527016</v>
      </c>
      <c r="AB249" s="91">
        <f>N$238*0.6*('Product half-life and C flows'!P29/100)</f>
        <v>4.0688636367895619</v>
      </c>
      <c r="AC249" s="89">
        <f t="shared" si="79"/>
        <v>48.738798951984563</v>
      </c>
      <c r="AD249" s="18"/>
      <c r="AE249">
        <f t="shared" si="53"/>
        <v>91</v>
      </c>
      <c r="AF249" s="3">
        <f t="shared" si="69"/>
        <v>40.174582188354336</v>
      </c>
      <c r="AG249" s="113">
        <f t="shared" si="54"/>
        <v>251.25697122391392</v>
      </c>
      <c r="AH249" s="123">
        <f t="shared" ref="AH249:AH280" si="80">D249+M249+V249</f>
        <v>42.770750967589649</v>
      </c>
      <c r="AI249" s="123">
        <f t="shared" ref="AI249:AI280" si="81">E249+N249+W249</f>
        <v>12.235015602193171</v>
      </c>
      <c r="AJ249" s="123">
        <f t="shared" ref="AJ249:AJ280" si="82">F249+O249+X249</f>
        <v>26.760988166252247</v>
      </c>
      <c r="AK249" s="123">
        <f t="shared" ref="AK249:AK280" si="83">G249+P249+Y249</f>
        <v>55.051175656290326</v>
      </c>
      <c r="AL249" s="123">
        <f t="shared" ref="AL249:AL280" si="84">H249+Q249+Z249</f>
        <v>94.601487237524353</v>
      </c>
      <c r="AM249" s="123">
        <f t="shared" ref="AM249:AM280" si="85">I249+R249+AA249</f>
        <v>51.6739134167142</v>
      </c>
      <c r="AN249" s="123">
        <f t="shared" ref="AN249:AN280" si="86">J249+S249+AB249</f>
        <v>25.811145562794305</v>
      </c>
      <c r="AO249" s="123">
        <f t="shared" si="65"/>
        <v>73.587516173603021</v>
      </c>
      <c r="AP249" s="3">
        <f t="shared" si="68"/>
        <v>266.13372564176859</v>
      </c>
    </row>
    <row r="250" spans="1:42" ht="14">
      <c r="A250">
        <f t="shared" si="75"/>
        <v>92</v>
      </c>
      <c r="B250" s="20">
        <f t="shared" si="75"/>
        <v>172</v>
      </c>
      <c r="C250" s="27">
        <f t="shared" si="66"/>
        <v>251.38958399741992</v>
      </c>
      <c r="D250" s="27"/>
      <c r="E250" s="27"/>
      <c r="F250" s="27"/>
      <c r="G250" s="27"/>
      <c r="H250" s="27"/>
      <c r="I250" s="125"/>
      <c r="J250" s="27"/>
      <c r="K250" s="27"/>
      <c r="L250" s="27"/>
      <c r="M250" s="83">
        <f>C$158*(0.4*D$14)*('Product half-life and C flows'!B111/100)</f>
        <v>2.3786400496883027</v>
      </c>
      <c r="N250" s="85"/>
      <c r="O250" s="85">
        <f t="shared" si="76"/>
        <v>13.459951415223319</v>
      </c>
      <c r="P250" s="85">
        <f t="shared" si="76"/>
        <v>27.689042911316537</v>
      </c>
      <c r="Q250" s="83">
        <f>C$158*(0.6*C$15)*('Product half-life and C flows'!L111/100)</f>
        <v>20.975815954410244</v>
      </c>
      <c r="R250" s="85">
        <f>C$158*0.6*('Product half-life and C flows'!N111/100)</f>
        <v>43.745330391064925</v>
      </c>
      <c r="S250" s="85">
        <f>C$158*0.6*('Product half-life and C flows'!P111/100)</f>
        <v>21.850814381151306</v>
      </c>
      <c r="T250" s="85">
        <f t="shared" si="77"/>
        <v>24.848717221618454</v>
      </c>
      <c r="U250" s="3"/>
      <c r="V250" s="90">
        <f>N$238*(0.4*V$40)*('Product half-life and C flows'!B30/100)</f>
        <v>38.935182125304017</v>
      </c>
      <c r="W250" s="90">
        <f t="shared" si="74"/>
        <v>15.207139091037117</v>
      </c>
      <c r="X250" s="89">
        <f t="shared" si="78"/>
        <v>13.301036751028928</v>
      </c>
      <c r="Y250" s="89">
        <f t="shared" si="78"/>
        <v>27.362132744973792</v>
      </c>
      <c r="Z250" s="91">
        <f>N$238*(0.6*Z$41)*('Product half-life and C flows'!L30/100)</f>
        <v>72.179664177918326</v>
      </c>
      <c r="AA250" s="91">
        <f>N$238*0.6*('Product half-life and C flows'!N30/100)</f>
        <v>8.893551767183272</v>
      </c>
      <c r="AB250" s="91">
        <f>N$238*0.6*('Product half-life and C flows'!P30/100)</f>
        <v>4.4423335500415941</v>
      </c>
      <c r="AC250" s="89">
        <f t="shared" si="79"/>
        <v>48.738798951984563</v>
      </c>
      <c r="AD250" s="18"/>
      <c r="AE250">
        <f t="shared" si="53"/>
        <v>92</v>
      </c>
      <c r="AF250" s="3">
        <f t="shared" si="69"/>
        <v>40.175146516664604</v>
      </c>
      <c r="AG250" s="113">
        <f t="shared" si="54"/>
        <v>251.38958399741992</v>
      </c>
      <c r="AH250" s="123">
        <f t="shared" si="80"/>
        <v>41.313822174992318</v>
      </c>
      <c r="AI250" s="123">
        <f t="shared" si="81"/>
        <v>15.207139091037117</v>
      </c>
      <c r="AJ250" s="123">
        <f t="shared" si="82"/>
        <v>26.760988166252247</v>
      </c>
      <c r="AK250" s="123">
        <f t="shared" si="83"/>
        <v>55.051175656290326</v>
      </c>
      <c r="AL250" s="123">
        <f t="shared" si="84"/>
        <v>93.155480132328563</v>
      </c>
      <c r="AM250" s="123">
        <f t="shared" si="85"/>
        <v>52.638882158248194</v>
      </c>
      <c r="AN250" s="123">
        <f t="shared" si="86"/>
        <v>26.293147931192898</v>
      </c>
      <c r="AO250" s="123">
        <f t="shared" si="65"/>
        <v>73.587516173603021</v>
      </c>
      <c r="AP250" s="3">
        <f t="shared" si="68"/>
        <v>269.10681313534934</v>
      </c>
    </row>
    <row r="251" spans="1:42" ht="14">
      <c r="A251">
        <f t="shared" si="75"/>
        <v>93</v>
      </c>
      <c r="B251" s="20">
        <f t="shared" si="75"/>
        <v>173</v>
      </c>
      <c r="C251" s="27">
        <f t="shared" si="66"/>
        <v>251.51832207680226</v>
      </c>
      <c r="D251" s="27"/>
      <c r="E251" s="27"/>
      <c r="F251" s="27"/>
      <c r="G251" s="27"/>
      <c r="H251" s="27"/>
      <c r="I251" s="125"/>
      <c r="J251" s="27"/>
      <c r="K251" s="27"/>
      <c r="L251" s="27"/>
      <c r="M251" s="83">
        <f>C$158*(0.4*D$14)*('Product half-life and C flows'!B112/100)</f>
        <v>2.2976148374295304</v>
      </c>
      <c r="N251" s="85"/>
      <c r="O251" s="85">
        <f t="shared" si="76"/>
        <v>13.459951415223319</v>
      </c>
      <c r="P251" s="85">
        <f t="shared" si="76"/>
        <v>27.689042911316537</v>
      </c>
      <c r="Q251" s="83">
        <f>C$158*(0.6*C$15)*('Product half-life and C flows'!L112/100)</f>
        <v>20.65519542514518</v>
      </c>
      <c r="R251" s="85">
        <f>C$158*0.6*('Product half-life and C flows'!N112/100)</f>
        <v>43.959291157594478</v>
      </c>
      <c r="S251" s="85">
        <f>C$158*0.6*('Product half-life and C flows'!P112/100)</f>
        <v>21.957687890906325</v>
      </c>
      <c r="T251" s="85">
        <f t="shared" si="77"/>
        <v>24.848717221618454</v>
      </c>
      <c r="U251" s="3"/>
      <c r="V251" s="90">
        <f>N$238*(0.4*V$40)*('Product half-life and C flows'!B31/100)</f>
        <v>37.608906888136431</v>
      </c>
      <c r="W251" s="90">
        <f t="shared" si="74"/>
        <v>18.447839359936097</v>
      </c>
      <c r="X251" s="89">
        <f t="shared" si="78"/>
        <v>13.301036751028928</v>
      </c>
      <c r="Y251" s="89">
        <f t="shared" si="78"/>
        <v>27.362132744973792</v>
      </c>
      <c r="Z251" s="91">
        <f>N$238*(0.6*Z$41)*('Product half-life and C flows'!L31/100)</f>
        <v>71.076380177849046</v>
      </c>
      <c r="AA251" s="91">
        <f>N$238*0.6*('Product half-life and C flows'!N31/100)</f>
        <v>9.629809956562827</v>
      </c>
      <c r="AB251" s="91">
        <f>N$238*0.6*('Product half-life and C flows'!P31/100)</f>
        <v>4.8100948833980155</v>
      </c>
      <c r="AC251" s="89">
        <f t="shared" si="79"/>
        <v>48.738798951984563</v>
      </c>
      <c r="AD251" s="18"/>
      <c r="AE251">
        <f t="shared" si="53"/>
        <v>93</v>
      </c>
      <c r="AF251" s="3">
        <f t="shared" si="69"/>
        <v>40.175652065716079</v>
      </c>
      <c r="AG251" s="113">
        <f t="shared" si="54"/>
        <v>251.51832207680226</v>
      </c>
      <c r="AH251" s="123">
        <f t="shared" si="80"/>
        <v>39.906521725565959</v>
      </c>
      <c r="AI251" s="123">
        <f t="shared" si="81"/>
        <v>18.447839359936097</v>
      </c>
      <c r="AJ251" s="123">
        <f t="shared" si="82"/>
        <v>26.760988166252247</v>
      </c>
      <c r="AK251" s="123">
        <f t="shared" si="83"/>
        <v>55.051175656290326</v>
      </c>
      <c r="AL251" s="123">
        <f t="shared" si="84"/>
        <v>91.731575602994226</v>
      </c>
      <c r="AM251" s="123">
        <f t="shared" si="85"/>
        <v>53.589101114157302</v>
      </c>
      <c r="AN251" s="123">
        <f t="shared" si="86"/>
        <v>26.76778277430434</v>
      </c>
      <c r="AO251" s="123">
        <f t="shared" si="65"/>
        <v>73.587516173603021</v>
      </c>
      <c r="AP251" s="3">
        <f t="shared" si="68"/>
        <v>272.34846267393453</v>
      </c>
    </row>
    <row r="252" spans="1:42" ht="14">
      <c r="A252">
        <f t="shared" si="75"/>
        <v>94</v>
      </c>
      <c r="B252" s="20">
        <f t="shared" si="75"/>
        <v>174</v>
      </c>
      <c r="C252" s="27">
        <f t="shared" si="66"/>
        <v>251.64329738611983</v>
      </c>
      <c r="D252" s="27"/>
      <c r="E252" s="27"/>
      <c r="F252" s="27"/>
      <c r="G252" s="27"/>
      <c r="H252" s="27"/>
      <c r="I252" s="125"/>
      <c r="J252" s="27"/>
      <c r="K252" s="27"/>
      <c r="L252" s="27"/>
      <c r="M252" s="83">
        <f>C$158*(0.4*D$14)*('Product half-life and C flows'!B113/100)</f>
        <v>2.2193496413499361</v>
      </c>
      <c r="N252" s="85"/>
      <c r="O252" s="85">
        <f t="shared" si="76"/>
        <v>13.459951415223319</v>
      </c>
      <c r="P252" s="85">
        <f t="shared" si="76"/>
        <v>27.689042911316537</v>
      </c>
      <c r="Q252" s="83">
        <f>C$158*(0.6*C$15)*('Product half-life and C flows'!L113/100)</f>
        <v>20.339475659884233</v>
      </c>
      <c r="R252" s="85">
        <f>C$158*0.6*('Product half-life and C flows'!N113/100)</f>
        <v>44.169981480945289</v>
      </c>
      <c r="S252" s="85">
        <f>C$158*0.6*('Product half-life and C flows'!P113/100)</f>
        <v>22.062927812659979</v>
      </c>
      <c r="T252" s="85">
        <f t="shared" si="77"/>
        <v>24.848717221618454</v>
      </c>
      <c r="U252" s="3"/>
      <c r="V252" s="90">
        <f>N$238*(0.4*V$40)*('Product half-life and C flows'!B32/100)</f>
        <v>36.327809454402846</v>
      </c>
      <c r="W252" s="90">
        <f t="shared" si="74"/>
        <v>21.929601827142822</v>
      </c>
      <c r="X252" s="89">
        <f t="shared" si="78"/>
        <v>13.301036751028928</v>
      </c>
      <c r="Y252" s="89">
        <f t="shared" si="78"/>
        <v>27.362132744973792</v>
      </c>
      <c r="Z252" s="91">
        <f>N$238*(0.6*Z$41)*('Product half-life and C flows'!L32/100)</f>
        <v>69.989960146304341</v>
      </c>
      <c r="AA252" s="91">
        <f>N$238*0.6*('Product half-life and C flows'!N32/100)</f>
        <v>10.354814257613667</v>
      </c>
      <c r="AB252" s="91">
        <f>N$238*0.6*('Product half-life and C flows'!P32/100)</f>
        <v>5.172234893912921</v>
      </c>
      <c r="AC252" s="89">
        <f t="shared" si="79"/>
        <v>48.738798951984563</v>
      </c>
      <c r="AD252" s="18"/>
      <c r="AE252">
        <f t="shared" si="53"/>
        <v>94</v>
      </c>
      <c r="AF252" s="3">
        <f t="shared" si="69"/>
        <v>40.176104957414879</v>
      </c>
      <c r="AG252" s="113">
        <f t="shared" si="54"/>
        <v>251.64329738611983</v>
      </c>
      <c r="AH252" s="123">
        <f t="shared" si="80"/>
        <v>38.547159095752782</v>
      </c>
      <c r="AI252" s="123">
        <f t="shared" si="81"/>
        <v>21.929601827142822</v>
      </c>
      <c r="AJ252" s="123">
        <f t="shared" si="82"/>
        <v>26.760988166252247</v>
      </c>
      <c r="AK252" s="123">
        <f t="shared" si="83"/>
        <v>55.051175656290326</v>
      </c>
      <c r="AL252" s="123">
        <f t="shared" si="84"/>
        <v>90.32943580618857</v>
      </c>
      <c r="AM252" s="123">
        <f t="shared" si="85"/>
        <v>54.524795738558957</v>
      </c>
      <c r="AN252" s="123">
        <f t="shared" si="86"/>
        <v>27.235162706572901</v>
      </c>
      <c r="AO252" s="123">
        <f t="shared" si="65"/>
        <v>73.587516173603021</v>
      </c>
      <c r="AP252" s="3">
        <f t="shared" si="68"/>
        <v>275.83115990100583</v>
      </c>
    </row>
    <row r="253" spans="1:42" ht="14">
      <c r="A253">
        <f t="shared" si="75"/>
        <v>95</v>
      </c>
      <c r="B253" s="20">
        <f t="shared" si="75"/>
        <v>175</v>
      </c>
      <c r="C253" s="27">
        <f t="shared" si="66"/>
        <v>251.76461869181495</v>
      </c>
      <c r="D253" s="27"/>
      <c r="E253" s="27"/>
      <c r="F253" s="27"/>
      <c r="G253" s="27"/>
      <c r="H253" s="27"/>
      <c r="I253" s="125"/>
      <c r="J253" s="27"/>
      <c r="K253" s="27"/>
      <c r="L253" s="27"/>
      <c r="M253" s="83">
        <f>C$158*(0.4*D$14)*('Product half-life and C flows'!B114/100)</f>
        <v>2.1437504451662299</v>
      </c>
      <c r="N253" s="85"/>
      <c r="O253" s="85">
        <f t="shared" si="76"/>
        <v>13.459951415223319</v>
      </c>
      <c r="P253" s="85">
        <f t="shared" si="76"/>
        <v>27.689042911316537</v>
      </c>
      <c r="Q253" s="83">
        <f>C$158*(0.6*C$15)*('Product half-life and C flows'!L114/100)</f>
        <v>20.028581749238779</v>
      </c>
      <c r="R253" s="85">
        <f>C$158*0.6*('Product half-life and C flows'!N114/100)</f>
        <v>44.377451350649352</v>
      </c>
      <c r="S253" s="85">
        <f>C$158*0.6*('Product half-life and C flows'!P114/100)</f>
        <v>22.166559116208465</v>
      </c>
      <c r="T253" s="85">
        <f t="shared" si="77"/>
        <v>24.848717221618454</v>
      </c>
      <c r="U253" s="3"/>
      <c r="V253" s="90">
        <f>N$238*(0.4*V$40)*('Product half-life and C flows'!B33/100)</f>
        <v>35.090350902267183</v>
      </c>
      <c r="W253" s="90">
        <f t="shared" si="74"/>
        <v>25.624152208889779</v>
      </c>
      <c r="X253" s="89">
        <f t="shared" si="78"/>
        <v>13.301036751028928</v>
      </c>
      <c r="Y253" s="89">
        <f t="shared" si="78"/>
        <v>27.362132744973792</v>
      </c>
      <c r="Z253" s="91">
        <f>N$238*(0.6*Z$41)*('Product half-life and C flows'!L33/100)</f>
        <v>68.920146313358771</v>
      </c>
      <c r="AA253" s="91">
        <f>N$238*0.6*('Product half-life and C flows'!N33/100)</f>
        <v>11.068736688799344</v>
      </c>
      <c r="AB253" s="91">
        <f>N$238*0.6*('Product half-life and C flows'!P33/100)</f>
        <v>5.5288395048947772</v>
      </c>
      <c r="AC253" s="89">
        <f t="shared" si="79"/>
        <v>48.738798951984563</v>
      </c>
      <c r="AD253" s="18"/>
      <c r="AE253">
        <f t="shared" si="53"/>
        <v>95</v>
      </c>
      <c r="AF253" s="3">
        <f t="shared" si="69"/>
        <v>40.176510676148482</v>
      </c>
      <c r="AG253" s="113">
        <f t="shared" si="54"/>
        <v>251.76461869181495</v>
      </c>
      <c r="AH253" s="123">
        <f t="shared" si="80"/>
        <v>37.234101347433409</v>
      </c>
      <c r="AI253" s="123">
        <f t="shared" si="81"/>
        <v>25.624152208889779</v>
      </c>
      <c r="AJ253" s="123">
        <f t="shared" si="82"/>
        <v>26.760988166252247</v>
      </c>
      <c r="AK253" s="123">
        <f t="shared" si="83"/>
        <v>55.051175656290326</v>
      </c>
      <c r="AL253" s="123">
        <f t="shared" si="84"/>
        <v>88.948728062597553</v>
      </c>
      <c r="AM253" s="123">
        <f t="shared" si="85"/>
        <v>55.4461880394487</v>
      </c>
      <c r="AN253" s="123">
        <f t="shared" si="86"/>
        <v>27.695398621103241</v>
      </c>
      <c r="AO253" s="123">
        <f t="shared" si="65"/>
        <v>73.587516173603021</v>
      </c>
      <c r="AP253" s="3">
        <f t="shared" si="68"/>
        <v>279.5266307545819</v>
      </c>
    </row>
    <row r="254" spans="1:42" ht="14">
      <c r="A254">
        <f t="shared" si="75"/>
        <v>96</v>
      </c>
      <c r="B254" s="20">
        <f t="shared" si="75"/>
        <v>176</v>
      </c>
      <c r="C254" s="27">
        <f t="shared" si="66"/>
        <v>251.88239168733907</v>
      </c>
      <c r="D254" s="27"/>
      <c r="E254" s="27"/>
      <c r="F254" s="27"/>
      <c r="G254" s="27"/>
      <c r="H254" s="27"/>
      <c r="I254" s="125"/>
      <c r="J254" s="27"/>
      <c r="K254" s="27"/>
      <c r="L254" s="27"/>
      <c r="M254" s="83">
        <f>C$158*(0.4*D$14)*('Product half-life and C flows'!B115/100)</f>
        <v>2.0707264351348718</v>
      </c>
      <c r="N254" s="85"/>
      <c r="O254" s="85">
        <f t="shared" si="76"/>
        <v>13.459951415223319</v>
      </c>
      <c r="P254" s="85">
        <f t="shared" si="76"/>
        <v>27.689042911316537</v>
      </c>
      <c r="Q254" s="83">
        <f>C$158*(0.6*C$15)*('Product half-life and C flows'!L115/100)</f>
        <v>19.722439928828727</v>
      </c>
      <c r="R254" s="85">
        <f>C$158*0.6*('Product half-life and C flows'!N115/100)</f>
        <v>44.581749992136324</v>
      </c>
      <c r="S254" s="85">
        <f>C$158*0.6*('Product half-life and C flows'!P115/100)</f>
        <v>22.268606389678478</v>
      </c>
      <c r="T254" s="85">
        <f t="shared" si="77"/>
        <v>24.848717221618454</v>
      </c>
      <c r="U254" s="3"/>
      <c r="V254" s="90">
        <f>N$238*(0.4*V$40)*('Product half-life and C flows'!B34/100)</f>
        <v>33.895044731220601</v>
      </c>
      <c r="W254" s="90">
        <f t="shared" si="74"/>
        <v>29.503177390087529</v>
      </c>
      <c r="X254" s="89">
        <f t="shared" si="78"/>
        <v>13.301036751028928</v>
      </c>
      <c r="Y254" s="89">
        <f t="shared" si="78"/>
        <v>27.362132744973792</v>
      </c>
      <c r="Z254" s="91">
        <f>N$238*(0.6*Z$41)*('Product half-life and C flows'!L34/100)</f>
        <v>67.866684849163931</v>
      </c>
      <c r="AA254" s="91">
        <f>N$238*0.6*('Product half-life and C flows'!N34/100)</f>
        <v>11.771746639238696</v>
      </c>
      <c r="AB254" s="91">
        <f>N$238*0.6*('Product half-life and C flows'!P34/100)</f>
        <v>5.8799933262930546</v>
      </c>
      <c r="AC254" s="89">
        <f t="shared" si="79"/>
        <v>48.738798951984563</v>
      </c>
      <c r="AD254" s="18"/>
      <c r="AE254">
        <f t="shared" si="53"/>
        <v>96</v>
      </c>
      <c r="AF254" s="3">
        <f t="shared" si="69"/>
        <v>40.176874135158833</v>
      </c>
      <c r="AG254" s="113">
        <f t="shared" si="54"/>
        <v>251.88239168733907</v>
      </c>
      <c r="AH254" s="123">
        <f t="shared" si="80"/>
        <v>35.965771166355474</v>
      </c>
      <c r="AI254" s="123">
        <f t="shared" si="81"/>
        <v>29.503177390087529</v>
      </c>
      <c r="AJ254" s="123">
        <f t="shared" si="82"/>
        <v>26.760988166252247</v>
      </c>
      <c r="AK254" s="123">
        <f t="shared" si="83"/>
        <v>55.051175656290326</v>
      </c>
      <c r="AL254" s="123">
        <f t="shared" si="84"/>
        <v>87.589124777992652</v>
      </c>
      <c r="AM254" s="123">
        <f t="shared" si="85"/>
        <v>56.353496631375023</v>
      </c>
      <c r="AN254" s="123">
        <f t="shared" si="86"/>
        <v>28.148599715971532</v>
      </c>
      <c r="AO254" s="123">
        <f t="shared" si="65"/>
        <v>73.587516173603021</v>
      </c>
      <c r="AP254" s="3">
        <f t="shared" si="68"/>
        <v>283.40656233796932</v>
      </c>
    </row>
    <row r="255" spans="1:42" ht="14">
      <c r="A255">
        <f t="shared" si="75"/>
        <v>97</v>
      </c>
      <c r="B255" s="20">
        <f t="shared" si="75"/>
        <v>177</v>
      </c>
      <c r="C255" s="27">
        <f t="shared" si="66"/>
        <v>251.9967190757788</v>
      </c>
      <c r="D255" s="27"/>
      <c r="E255" s="27"/>
      <c r="F255" s="27"/>
      <c r="G255" s="27"/>
      <c r="H255" s="27"/>
      <c r="I255" s="125"/>
      <c r="J255" s="27"/>
      <c r="K255" s="27"/>
      <c r="L255" s="27"/>
      <c r="M255" s="83">
        <f>C$158*(0.4*D$14)*('Product half-life and C flows'!B116/100)</f>
        <v>2.0001898909618108</v>
      </c>
      <c r="N255" s="85"/>
      <c r="O255" s="85">
        <f t="shared" si="76"/>
        <v>13.459951415223319</v>
      </c>
      <c r="P255" s="85">
        <f t="shared" si="76"/>
        <v>27.689042911316537</v>
      </c>
      <c r="Q255" s="83">
        <f>C$158*(0.6*C$15)*('Product half-life and C flows'!L116/100)</f>
        <v>19.420977561780742</v>
      </c>
      <c r="R255" s="85">
        <f>C$158*0.6*('Product half-life and C flows'!N116/100)</f>
        <v>44.78292587841301</v>
      </c>
      <c r="S255" s="85">
        <f>C$158*0.6*('Product half-life and C flows'!P116/100)</f>
        <v>22.369093845361142</v>
      </c>
      <c r="T255" s="85">
        <f t="shared" si="77"/>
        <v>24.848717221618454</v>
      </c>
      <c r="U255" s="3"/>
      <c r="V255" s="90">
        <f>N$238*(0.4*V$40)*('Product half-life and C flows'!B35/100)</f>
        <v>32.740455076418655</v>
      </c>
      <c r="W255" s="90">
        <f t="shared" si="74"/>
        <v>33.538878670669241</v>
      </c>
      <c r="X255" s="89">
        <f t="shared" si="78"/>
        <v>13.301036751028928</v>
      </c>
      <c r="Y255" s="89">
        <f t="shared" si="78"/>
        <v>27.362132744973792</v>
      </c>
      <c r="Z255" s="91">
        <f>N$238*(0.6*Z$41)*('Product half-life and C flows'!L35/100)</f>
        <v>66.829325803723378</v>
      </c>
      <c r="AA255" s="91">
        <f>N$238*0.6*('Product half-life and C flows'!N35/100)</f>
        <v>12.464010908896032</v>
      </c>
      <c r="AB255" s="91">
        <f>N$238*0.6*('Product half-life and C flows'!P35/100)</f>
        <v>6.2257796747732419</v>
      </c>
      <c r="AC255" s="89">
        <f t="shared" si="79"/>
        <v>48.738798951984563</v>
      </c>
      <c r="AD255" s="18"/>
      <c r="AE255">
        <f t="shared" si="53"/>
        <v>97</v>
      </c>
      <c r="AF255" s="3">
        <f t="shared" si="69"/>
        <v>40.177199736008504</v>
      </c>
      <c r="AG255" s="113">
        <f t="shared" si="54"/>
        <v>251.9967190757788</v>
      </c>
      <c r="AH255" s="123">
        <f t="shared" si="80"/>
        <v>34.740644967380469</v>
      </c>
      <c r="AI255" s="123">
        <f t="shared" si="81"/>
        <v>33.538878670669241</v>
      </c>
      <c r="AJ255" s="123">
        <f t="shared" si="82"/>
        <v>26.760988166252247</v>
      </c>
      <c r="AK255" s="123">
        <f t="shared" si="83"/>
        <v>55.051175656290326</v>
      </c>
      <c r="AL255" s="123">
        <f t="shared" si="84"/>
        <v>86.250303365504124</v>
      </c>
      <c r="AM255" s="123">
        <f t="shared" si="85"/>
        <v>57.246936787309039</v>
      </c>
      <c r="AN255" s="123">
        <f t="shared" si="86"/>
        <v>28.594873520134385</v>
      </c>
      <c r="AO255" s="123">
        <f t="shared" si="65"/>
        <v>73.587516173603021</v>
      </c>
      <c r="AP255" s="3">
        <f t="shared" si="68"/>
        <v>287.44315616615938</v>
      </c>
    </row>
    <row r="256" spans="1:42" ht="14">
      <c r="A256">
        <f t="shared" ref="A256:B271" si="87">A255+1</f>
        <v>98</v>
      </c>
      <c r="B256" s="20">
        <f t="shared" si="87"/>
        <v>178</v>
      </c>
      <c r="C256" s="27">
        <f t="shared" si="66"/>
        <v>252.10770065051355</v>
      </c>
      <c r="D256" s="27"/>
      <c r="E256" s="27"/>
      <c r="F256" s="27"/>
      <c r="G256" s="27"/>
      <c r="H256" s="27"/>
      <c r="I256" s="125"/>
      <c r="J256" s="27"/>
      <c r="K256" s="27"/>
      <c r="L256" s="27"/>
      <c r="M256" s="83">
        <f>C$158*(0.4*D$14)*('Product half-life and C flows'!B117/100)</f>
        <v>1.9320560804282378</v>
      </c>
      <c r="N256" s="85"/>
      <c r="O256" s="85">
        <f t="shared" ref="O256:P271" si="88">O255</f>
        <v>13.459951415223319</v>
      </c>
      <c r="P256" s="85">
        <f t="shared" si="88"/>
        <v>27.689042911316537</v>
      </c>
      <c r="Q256" s="83">
        <f>C$158*(0.6*C$15)*('Product half-life and C flows'!L117/100)</f>
        <v>19.124123121494055</v>
      </c>
      <c r="R256" s="85">
        <f>C$158*0.6*('Product half-life and C flows'!N117/100)</f>
        <v>44.981026741564328</v>
      </c>
      <c r="S256" s="85">
        <f>C$158*0.6*('Product half-life and C flows'!P117/100)</f>
        <v>22.468045325456707</v>
      </c>
      <c r="T256" s="85">
        <f t="shared" si="77"/>
        <v>24.848717221618454</v>
      </c>
      <c r="U256" s="3"/>
      <c r="V256" s="90">
        <f>N$238*(0.4*V$40)*('Product half-life and C flows'!B36/100)</f>
        <v>31.625194983844661</v>
      </c>
      <c r="W256" s="90">
        <f t="shared" si="74"/>
        <v>37.704387555938411</v>
      </c>
      <c r="X256" s="89">
        <f t="shared" si="78"/>
        <v>13.301036751028928</v>
      </c>
      <c r="Y256" s="89">
        <f t="shared" si="78"/>
        <v>27.362132744973792</v>
      </c>
      <c r="Z256" s="91">
        <f>N$238*(0.6*Z$41)*('Product half-life and C flows'!L36/100)</f>
        <v>65.807823047588073</v>
      </c>
      <c r="AA256" s="91">
        <f>N$238*0.6*('Product half-life and C flows'!N36/100)</f>
        <v>13.14569374815699</v>
      </c>
      <c r="AB256" s="91">
        <f>N$238*0.6*('Product half-life and C flows'!P36/100)</f>
        <v>6.5662805934850095</v>
      </c>
      <c r="AC256" s="89">
        <f t="shared" si="79"/>
        <v>48.738798951984563</v>
      </c>
      <c r="AD256" s="18"/>
      <c r="AE256">
        <f t="shared" si="53"/>
        <v>98</v>
      </c>
      <c r="AF256" s="3">
        <f t="shared" si="69"/>
        <v>40.177491421857944</v>
      </c>
      <c r="AG256" s="113">
        <f t="shared" si="54"/>
        <v>252.10770065051355</v>
      </c>
      <c r="AH256" s="123">
        <f t="shared" si="80"/>
        <v>33.557251064272897</v>
      </c>
      <c r="AI256" s="123">
        <f t="shared" si="81"/>
        <v>37.704387555938411</v>
      </c>
      <c r="AJ256" s="123">
        <f t="shared" si="82"/>
        <v>26.760988166252247</v>
      </c>
      <c r="AK256" s="123">
        <f t="shared" si="83"/>
        <v>55.051175656290326</v>
      </c>
      <c r="AL256" s="123">
        <f t="shared" si="84"/>
        <v>84.931946169082124</v>
      </c>
      <c r="AM256" s="123">
        <f t="shared" si="85"/>
        <v>58.126720489721322</v>
      </c>
      <c r="AN256" s="123">
        <f t="shared" si="86"/>
        <v>29.034325918941718</v>
      </c>
      <c r="AO256" s="123">
        <f t="shared" si="65"/>
        <v>73.587516173603021</v>
      </c>
      <c r="AP256" s="3">
        <f t="shared" si="68"/>
        <v>291.60954395622616</v>
      </c>
    </row>
    <row r="257" spans="1:42" ht="14">
      <c r="A257">
        <f t="shared" si="87"/>
        <v>99</v>
      </c>
      <c r="B257" s="20">
        <f t="shared" si="87"/>
        <v>179</v>
      </c>
      <c r="C257" s="27">
        <f t="shared" si="66"/>
        <v>252.21543337393487</v>
      </c>
      <c r="D257" s="27"/>
      <c r="E257" s="27"/>
      <c r="F257" s="27"/>
      <c r="G257" s="27"/>
      <c r="H257" s="27"/>
      <c r="I257" s="125"/>
      <c r="J257" s="27"/>
      <c r="K257" s="27"/>
      <c r="L257" s="27"/>
      <c r="M257" s="83">
        <f>C$158*(0.4*D$14)*('Product half-life and C flows'!B118/100)</f>
        <v>1.8662431576057785</v>
      </c>
      <c r="N257" s="85"/>
      <c r="O257" s="85">
        <f t="shared" si="88"/>
        <v>13.459951415223319</v>
      </c>
      <c r="P257" s="85">
        <f t="shared" si="88"/>
        <v>27.689042911316537</v>
      </c>
      <c r="Q257" s="83">
        <f>C$158*(0.6*C$15)*('Product half-life and C flows'!L118/100)</f>
        <v>18.831806174669659</v>
      </c>
      <c r="R257" s="85">
        <f>C$158*0.6*('Product half-life and C flows'!N118/100)</f>
        <v>45.176099584078479</v>
      </c>
      <c r="S257" s="85">
        <f>C$158*0.6*('Product half-life and C flows'!P118/100)</f>
        <v>22.565484307731502</v>
      </c>
      <c r="T257" s="85">
        <f t="shared" si="77"/>
        <v>24.848717221618454</v>
      </c>
      <c r="U257" s="3"/>
      <c r="V257" s="90">
        <f>N$238*(0.4*V$40)*('Product half-life and C flows'!B37/100)</f>
        <v>30.547924744227348</v>
      </c>
      <c r="W257" s="90">
        <f t="shared" si="74"/>
        <v>41.974069387440238</v>
      </c>
      <c r="X257" s="89">
        <f t="shared" ref="X257:Y272" si="89">X256</f>
        <v>13.301036751028928</v>
      </c>
      <c r="Y257" s="89">
        <f t="shared" si="89"/>
        <v>27.362132744973792</v>
      </c>
      <c r="Z257" s="91">
        <f>N$238*(0.6*Z$41)*('Product half-life and C flows'!L37/100)</f>
        <v>64.801934213458452</v>
      </c>
      <c r="AA257" s="91">
        <f>N$238*0.6*('Product half-life and C flows'!N37/100)</f>
        <v>13.816956896799482</v>
      </c>
      <c r="AB257" s="91">
        <f>N$238*0.6*('Product half-life and C flows'!P37/100)</f>
        <v>6.9015768715282135</v>
      </c>
      <c r="AC257" s="89">
        <f t="shared" si="79"/>
        <v>48.738798951984563</v>
      </c>
      <c r="AD257" s="18"/>
      <c r="AE257">
        <f t="shared" si="53"/>
        <v>99</v>
      </c>
      <c r="AF257" s="3">
        <f t="shared" si="69"/>
        <v>40.177752725197493</v>
      </c>
      <c r="AG257" s="113">
        <f t="shared" si="54"/>
        <v>252.21543337393487</v>
      </c>
      <c r="AH257" s="123">
        <f t="shared" si="80"/>
        <v>32.414167901833125</v>
      </c>
      <c r="AI257" s="123">
        <f t="shared" si="81"/>
        <v>41.974069387440238</v>
      </c>
      <c r="AJ257" s="123">
        <f t="shared" si="82"/>
        <v>26.760988166252247</v>
      </c>
      <c r="AK257" s="123">
        <f t="shared" si="83"/>
        <v>55.051175656290326</v>
      </c>
      <c r="AL257" s="123">
        <f t="shared" si="84"/>
        <v>83.633740388128103</v>
      </c>
      <c r="AM257" s="123">
        <f t="shared" si="85"/>
        <v>58.993056480877961</v>
      </c>
      <c r="AN257" s="123">
        <f t="shared" si="86"/>
        <v>29.467061179259716</v>
      </c>
      <c r="AO257" s="123">
        <f t="shared" si="65"/>
        <v>73.587516173603021</v>
      </c>
      <c r="AP257" s="3">
        <f t="shared" si="68"/>
        <v>295.88009125824857</v>
      </c>
    </row>
    <row r="258" spans="1:42" ht="14">
      <c r="A258">
        <f t="shared" si="87"/>
        <v>100</v>
      </c>
      <c r="B258" s="20">
        <f t="shared" si="87"/>
        <v>180</v>
      </c>
      <c r="C258" s="27">
        <f t="shared" si="66"/>
        <v>252.32001145425949</v>
      </c>
      <c r="D258" s="27"/>
      <c r="E258" s="27"/>
      <c r="F258" s="27"/>
      <c r="G258" s="27"/>
      <c r="H258" s="27"/>
      <c r="I258" s="125"/>
      <c r="J258" s="27"/>
      <c r="K258" s="27"/>
      <c r="L258" s="27"/>
      <c r="M258" s="83">
        <f>C$158*(0.4*D$14)*('Product half-life and C flows'!B119/100)</f>
        <v>1.8026720645388374</v>
      </c>
      <c r="N258" s="85"/>
      <c r="O258" s="85">
        <f t="shared" si="88"/>
        <v>13.459951415223319</v>
      </c>
      <c r="P258" s="85">
        <f t="shared" si="88"/>
        <v>27.689042911316537</v>
      </c>
      <c r="Q258" s="83">
        <f>C$158*(0.6*C$15)*('Product half-life and C flows'!L119/100)</f>
        <v>18.543957364598931</v>
      </c>
      <c r="R258" s="85">
        <f>C$158*0.6*('Product half-life and C flows'!N119/100)</f>
        <v>45.368190689999004</v>
      </c>
      <c r="S258" s="85">
        <f>C$158*0.6*('Product half-life and C flows'!P119/100)</f>
        <v>22.661433911088412</v>
      </c>
      <c r="T258" s="85">
        <f t="shared" si="77"/>
        <v>24.848717221618454</v>
      </c>
      <c r="U258" s="3"/>
      <c r="V258" s="90">
        <f>N$238*(0.4*V$40)*('Product half-life and C flows'!B38/100)</f>
        <v>29.507350283711421</v>
      </c>
      <c r="W258" s="90">
        <f t="shared" si="74"/>
        <v>46.323735982377741</v>
      </c>
      <c r="X258" s="89">
        <f t="shared" si="89"/>
        <v>13.301036751028928</v>
      </c>
      <c r="Y258" s="89">
        <f t="shared" si="89"/>
        <v>27.362132744973792</v>
      </c>
      <c r="Z258" s="91">
        <f>N$238*(0.6*Z$41)*('Product half-life and C flows'!L38/100)</f>
        <v>63.81142063867901</v>
      </c>
      <c r="AA258" s="91">
        <f>N$238*0.6*('Product half-life and C flows'!N38/100)</f>
        <v>14.477959622368973</v>
      </c>
      <c r="AB258" s="91">
        <f>N$238*0.6*('Product half-life and C flows'!P38/100)</f>
        <v>7.2317480631213655</v>
      </c>
      <c r="AC258" s="89">
        <f t="shared" si="79"/>
        <v>48.738798951984563</v>
      </c>
      <c r="AD258" s="18"/>
      <c r="AE258">
        <f t="shared" si="53"/>
        <v>100</v>
      </c>
      <c r="AF258" s="3">
        <f t="shared" si="69"/>
        <v>40.177986810610797</v>
      </c>
      <c r="AG258" s="113">
        <f t="shared" si="54"/>
        <v>252.32001145425949</v>
      </c>
      <c r="AH258" s="123">
        <f t="shared" si="80"/>
        <v>31.310022348250257</v>
      </c>
      <c r="AI258" s="123">
        <f t="shared" si="81"/>
        <v>46.323735982377741</v>
      </c>
      <c r="AJ258" s="123">
        <f t="shared" si="82"/>
        <v>26.760988166252247</v>
      </c>
      <c r="AK258" s="123">
        <f t="shared" si="83"/>
        <v>55.051175656290326</v>
      </c>
      <c r="AL258" s="123">
        <f t="shared" si="84"/>
        <v>82.355378003277934</v>
      </c>
      <c r="AM258" s="123">
        <f t="shared" si="85"/>
        <v>59.846150312367975</v>
      </c>
      <c r="AN258" s="123">
        <f t="shared" si="86"/>
        <v>29.893181974209778</v>
      </c>
      <c r="AO258" s="123">
        <f t="shared" si="65"/>
        <v>73.587516173603021</v>
      </c>
      <c r="AP258" s="3">
        <f t="shared" si="68"/>
        <v>300.23061009477601</v>
      </c>
    </row>
    <row r="259" spans="1:42" ht="14">
      <c r="A259">
        <f t="shared" si="87"/>
        <v>101</v>
      </c>
      <c r="B259" s="20">
        <f t="shared" si="87"/>
        <v>181</v>
      </c>
      <c r="C259" s="27">
        <f t="shared" si="66"/>
        <v>252.42152642046821</v>
      </c>
      <c r="D259" s="27"/>
      <c r="E259" s="27"/>
      <c r="F259" s="27"/>
      <c r="G259" s="27"/>
      <c r="H259" s="27"/>
      <c r="I259" s="125"/>
      <c r="J259" s="27"/>
      <c r="K259" s="27"/>
      <c r="L259" s="27"/>
      <c r="M259" s="83">
        <f>C$158*(0.4*D$14)*('Product half-life and C flows'!B120/100)</f>
        <v>1.7412664362760175</v>
      </c>
      <c r="N259" s="85"/>
      <c r="O259" s="85">
        <f t="shared" si="88"/>
        <v>13.459951415223319</v>
      </c>
      <c r="P259" s="85">
        <f t="shared" si="88"/>
        <v>27.689042911316537</v>
      </c>
      <c r="Q259" s="83">
        <f>C$158*(0.6*C$15)*('Product half-life and C flows'!L120/100)</f>
        <v>18.260508394707667</v>
      </c>
      <c r="R259" s="85">
        <f>C$158*0.6*('Product half-life and C flows'!N120/100)</f>
        <v>45.557345635906444</v>
      </c>
      <c r="S259" s="85">
        <f>C$158*0.6*('Product half-life and C flows'!P120/100)</f>
        <v>22.755916901052167</v>
      </c>
      <c r="T259" s="85">
        <f t="shared" si="77"/>
        <v>24.848717221618454</v>
      </c>
      <c r="U259" s="3"/>
      <c r="V259" s="90">
        <f>N$238*(0.4*V$40)*('Product half-life and C flows'!B39/100)</f>
        <v>28.502221609347707</v>
      </c>
      <c r="W259" s="90">
        <f t="shared" si="74"/>
        <v>50.730784954682932</v>
      </c>
      <c r="X259" s="89">
        <f t="shared" si="89"/>
        <v>13.301036751028928</v>
      </c>
      <c r="Y259" s="89">
        <f t="shared" si="89"/>
        <v>27.362132744973792</v>
      </c>
      <c r="Z259" s="91">
        <f>N$238*(0.6*Z$41)*('Product half-life and C flows'!L39/100)</f>
        <v>62.836047308611867</v>
      </c>
      <c r="AA259" s="91">
        <f>N$238*0.6*('Product half-life and C flows'!N39/100)</f>
        <v>15.128858757967112</v>
      </c>
      <c r="AB259" s="91">
        <f>N$238*0.6*('Product half-life and C flows'!P39/100)</f>
        <v>7.5568725064770792</v>
      </c>
      <c r="AC259" s="89">
        <f t="shared" si="79"/>
        <v>48.738798951984563</v>
      </c>
      <c r="AD259" s="18"/>
      <c r="AE259">
        <f t="shared" si="53"/>
        <v>101</v>
      </c>
      <c r="AF259" s="3">
        <f t="shared" si="69"/>
        <v>40.178196513086711</v>
      </c>
      <c r="AG259" s="113">
        <f t="shared" si="54"/>
        <v>252.42152642046821</v>
      </c>
      <c r="AH259" s="123">
        <f t="shared" si="80"/>
        <v>30.243488045623725</v>
      </c>
      <c r="AI259" s="123">
        <f t="shared" si="81"/>
        <v>50.730784954682932</v>
      </c>
      <c r="AJ259" s="123">
        <f t="shared" si="82"/>
        <v>26.760988166252247</v>
      </c>
      <c r="AK259" s="123">
        <f t="shared" si="83"/>
        <v>55.051175656290326</v>
      </c>
      <c r="AL259" s="123">
        <f t="shared" si="84"/>
        <v>81.096555703319538</v>
      </c>
      <c r="AM259" s="123">
        <f t="shared" si="85"/>
        <v>60.686204393873552</v>
      </c>
      <c r="AN259" s="123">
        <f t="shared" si="86"/>
        <v>30.312789407529245</v>
      </c>
      <c r="AO259" s="123">
        <f t="shared" si="65"/>
        <v>73.587516173603021</v>
      </c>
      <c r="AP259" s="3">
        <f t="shared" si="68"/>
        <v>304.63849828194782</v>
      </c>
    </row>
    <row r="260" spans="1:42" ht="14">
      <c r="A260">
        <f t="shared" si="87"/>
        <v>102</v>
      </c>
      <c r="B260" s="20">
        <f t="shared" si="87"/>
        <v>182</v>
      </c>
      <c r="C260" s="27">
        <f t="shared" si="66"/>
        <v>252.52006719540384</v>
      </c>
      <c r="D260" s="27"/>
      <c r="E260" s="27"/>
      <c r="F260" s="27"/>
      <c r="G260" s="27"/>
      <c r="H260" s="27"/>
      <c r="I260" s="125"/>
      <c r="J260" s="27"/>
      <c r="K260" s="27"/>
      <c r="L260" s="27"/>
      <c r="M260" s="83">
        <f>C$158*(0.4*D$14)*('Product half-life and C flows'!B121/100)</f>
        <v>1.6819525091365051</v>
      </c>
      <c r="N260" s="85"/>
      <c r="O260" s="85">
        <f t="shared" si="88"/>
        <v>13.459951415223319</v>
      </c>
      <c r="P260" s="85">
        <f t="shared" si="88"/>
        <v>27.689042911316537</v>
      </c>
      <c r="Q260" s="83">
        <f>C$158*(0.6*C$15)*('Product half-life and C flows'!L121/100)</f>
        <v>17.981392012351666</v>
      </c>
      <c r="R260" s="85">
        <f>C$158*0.6*('Product half-life and C flows'!N121/100)</f>
        <v>45.743609301732015</v>
      </c>
      <c r="S260" s="85">
        <f>C$158*0.6*('Product half-life and C flows'!P121/100)</f>
        <v>22.848955695170829</v>
      </c>
      <c r="T260" s="85">
        <f t="shared" si="77"/>
        <v>24.848717221618454</v>
      </c>
      <c r="U260" s="3"/>
      <c r="V260" s="90">
        <f>N$238*(0.4*V$40)*('Product half-life and C flows'!B40/100)</f>
        <v>27.53133130753573</v>
      </c>
      <c r="W260" s="90">
        <f t="shared" si="74"/>
        <v>55.174280435662595</v>
      </c>
      <c r="X260" s="89">
        <f t="shared" si="89"/>
        <v>13.301036751028928</v>
      </c>
      <c r="Y260" s="89">
        <f t="shared" si="89"/>
        <v>27.362132744973792</v>
      </c>
      <c r="Z260" s="91">
        <f>N$238*(0.6*Z$41)*('Product half-life and C flows'!L40/100)</f>
        <v>61.875582800875961</v>
      </c>
      <c r="AA260" s="91">
        <f>N$238*0.6*('Product half-life and C flows'!N40/100)</f>
        <v>15.769808739462871</v>
      </c>
      <c r="AB260" s="91">
        <f>N$238*0.6*('Product half-life and C flows'!P40/100)</f>
        <v>7.877027342389046</v>
      </c>
      <c r="AC260" s="89">
        <f t="shared" si="79"/>
        <v>48.738798951984563</v>
      </c>
      <c r="AD260" s="18"/>
      <c r="AE260">
        <f t="shared" si="53"/>
        <v>102</v>
      </c>
      <c r="AF260" s="3">
        <f t="shared" si="69"/>
        <v>40.178384372342514</v>
      </c>
      <c r="AG260" s="113">
        <f t="shared" si="54"/>
        <v>252.52006719540384</v>
      </c>
      <c r="AH260" s="123">
        <f t="shared" si="80"/>
        <v>29.213283816672234</v>
      </c>
      <c r="AI260" s="123">
        <f t="shared" si="81"/>
        <v>55.174280435662595</v>
      </c>
      <c r="AJ260" s="123">
        <f t="shared" si="82"/>
        <v>26.760988166252247</v>
      </c>
      <c r="AK260" s="123">
        <f t="shared" si="83"/>
        <v>55.051175656290326</v>
      </c>
      <c r="AL260" s="123">
        <f t="shared" si="84"/>
        <v>79.856974813227623</v>
      </c>
      <c r="AM260" s="123">
        <f t="shared" si="85"/>
        <v>61.513418041194882</v>
      </c>
      <c r="AN260" s="123">
        <f t="shared" si="86"/>
        <v>30.725983037559875</v>
      </c>
      <c r="AO260" s="123">
        <f t="shared" si="65"/>
        <v>73.587516173603021</v>
      </c>
      <c r="AP260" s="3">
        <f t="shared" si="68"/>
        <v>309.08282015018756</v>
      </c>
    </row>
    <row r="261" spans="1:42" ht="14">
      <c r="A261">
        <f t="shared" si="87"/>
        <v>103</v>
      </c>
      <c r="B261" s="20">
        <f t="shared" si="87"/>
        <v>183</v>
      </c>
      <c r="C261" s="27">
        <f t="shared" si="66"/>
        <v>252.6157201670591</v>
      </c>
      <c r="D261" s="27"/>
      <c r="E261" s="27"/>
      <c r="F261" s="27"/>
      <c r="G261" s="27"/>
      <c r="H261" s="27"/>
      <c r="I261" s="125"/>
      <c r="J261" s="27"/>
      <c r="K261" s="27"/>
      <c r="L261" s="27"/>
      <c r="M261" s="83">
        <f>C$158*(0.4*D$14)*('Product half-life and C flows'!B122/100)</f>
        <v>1.6246590321012475</v>
      </c>
      <c r="N261" s="85"/>
      <c r="O261" s="85">
        <f t="shared" si="88"/>
        <v>13.459951415223319</v>
      </c>
      <c r="P261" s="85">
        <f t="shared" si="88"/>
        <v>27.689042911316537</v>
      </c>
      <c r="Q261" s="83">
        <f>C$158*(0.6*C$15)*('Product half-life and C flows'!L122/100)</f>
        <v>17.706541992860025</v>
      </c>
      <c r="R261" s="85">
        <f>C$158*0.6*('Product half-life and C flows'!N122/100)</f>
        <v>45.927025881406102</v>
      </c>
      <c r="S261" s="85">
        <f>C$158*0.6*('Product half-life and C flows'!P122/100)</f>
        <v>22.940572368334713</v>
      </c>
      <c r="T261" s="85">
        <f t="shared" si="77"/>
        <v>24.848717221618454</v>
      </c>
      <c r="U261" s="3"/>
      <c r="V261" s="90">
        <f>N$238*(0.4*V$40)*('Product half-life and C flows'!B41/100)</f>
        <v>26.593513093614728</v>
      </c>
      <c r="W261" s="90">
        <f t="shared" si="74"/>
        <v>59.634987416407405</v>
      </c>
      <c r="X261" s="89">
        <f t="shared" si="89"/>
        <v>13.301036751028928</v>
      </c>
      <c r="Y261" s="89">
        <f t="shared" si="89"/>
        <v>27.362132744973792</v>
      </c>
      <c r="Z261" s="91">
        <f>N$238*(0.6*Z$41)*('Product half-life and C flows'!L41/100)</f>
        <v>60.929799230438533</v>
      </c>
      <c r="AA261" s="91">
        <f>N$238*0.6*('Product half-life and C flows'!N41/100)</f>
        <v>16.400961642134789</v>
      </c>
      <c r="AB261" s="91">
        <f>N$238*0.6*('Product half-life and C flows'!P41/100)</f>
        <v>8.1922885325348584</v>
      </c>
      <c r="AC261" s="89">
        <f t="shared" si="79"/>
        <v>48.738798951984563</v>
      </c>
      <c r="AD261" s="18"/>
      <c r="AE261">
        <f t="shared" si="53"/>
        <v>103</v>
      </c>
      <c r="AF261" s="3">
        <f t="shared" si="69"/>
        <v>40.178552663573747</v>
      </c>
      <c r="AG261" s="113">
        <f t="shared" si="54"/>
        <v>252.6157201670591</v>
      </c>
      <c r="AH261" s="123">
        <f t="shared" si="80"/>
        <v>28.218172125715977</v>
      </c>
      <c r="AI261" s="123">
        <f t="shared" si="81"/>
        <v>59.634987416407405</v>
      </c>
      <c r="AJ261" s="123">
        <f t="shared" si="82"/>
        <v>26.760988166252247</v>
      </c>
      <c r="AK261" s="123">
        <f t="shared" si="83"/>
        <v>55.051175656290326</v>
      </c>
      <c r="AL261" s="123">
        <f t="shared" si="84"/>
        <v>78.636341223298558</v>
      </c>
      <c r="AM261" s="123">
        <f t="shared" si="85"/>
        <v>62.327987523540891</v>
      </c>
      <c r="AN261" s="123">
        <f t="shared" si="86"/>
        <v>31.132860900869574</v>
      </c>
      <c r="AO261" s="123">
        <f t="shared" si="65"/>
        <v>73.587516173603021</v>
      </c>
      <c r="AP261" s="3">
        <f t="shared" si="68"/>
        <v>313.54434088665897</v>
      </c>
    </row>
    <row r="262" spans="1:42" ht="14">
      <c r="A262">
        <f t="shared" si="87"/>
        <v>104</v>
      </c>
      <c r="B262" s="20">
        <f t="shared" si="87"/>
        <v>184</v>
      </c>
      <c r="C262" s="27">
        <f t="shared" si="66"/>
        <v>252.70856925809096</v>
      </c>
      <c r="D262" s="27"/>
      <c r="E262" s="27"/>
      <c r="F262" s="27"/>
      <c r="G262" s="27"/>
      <c r="H262" s="27"/>
      <c r="I262" s="125"/>
      <c r="J262" s="27"/>
      <c r="K262" s="27"/>
      <c r="L262" s="27"/>
      <c r="M262" s="83">
        <f>C$158*(0.4*D$14)*('Product half-life and C flows'!B123/100)</f>
        <v>1.569317181222472</v>
      </c>
      <c r="N262" s="85"/>
      <c r="O262" s="85">
        <f t="shared" si="88"/>
        <v>13.459951415223319</v>
      </c>
      <c r="P262" s="85">
        <f t="shared" si="88"/>
        <v>27.689042911316537</v>
      </c>
      <c r="Q262" s="83">
        <f>C$158*(0.6*C$15)*('Product half-life and C flows'!L123/100)</f>
        <v>17.435893123822293</v>
      </c>
      <c r="R262" s="85">
        <f>C$158*0.6*('Product half-life and C flows'!N123/100)</f>
        <v>46.107638893343946</v>
      </c>
      <c r="S262" s="85">
        <f>C$158*0.6*('Product half-life and C flows'!P123/100)</f>
        <v>23.030788658013954</v>
      </c>
      <c r="T262" s="85">
        <f t="shared" si="77"/>
        <v>24.848717221618454</v>
      </c>
      <c r="U262" s="3"/>
      <c r="V262" s="90">
        <f>N$238*(0.4*V$40)*('Product half-life and C flows'!B42/100)</f>
        <v>25.687640410861025</v>
      </c>
      <c r="W262" s="90">
        <f t="shared" si="74"/>
        <v>64.09536982929194</v>
      </c>
      <c r="X262" s="89">
        <f t="shared" si="89"/>
        <v>13.301036751028928</v>
      </c>
      <c r="Y262" s="89">
        <f t="shared" si="89"/>
        <v>27.362132744973792</v>
      </c>
      <c r="Z262" s="91">
        <f>N$238*(0.6*Z$41)*('Product half-life and C flows'!L42/100)</f>
        <v>59.998472195545766</v>
      </c>
      <c r="AA262" s="91">
        <f>N$238*0.6*('Product half-life and C flows'!N42/100)</f>
        <v>17.022467216753224</v>
      </c>
      <c r="AB262" s="91">
        <f>N$238*0.6*('Product half-life and C flows'!P42/100)</f>
        <v>8.5027308774991113</v>
      </c>
      <c r="AC262" s="89">
        <f t="shared" si="79"/>
        <v>48.738798951984563</v>
      </c>
      <c r="AD262" s="18"/>
      <c r="AE262">
        <f t="shared" si="53"/>
        <v>104</v>
      </c>
      <c r="AF262" s="3">
        <f t="shared" si="69"/>
        <v>40.178703425002411</v>
      </c>
      <c r="AG262" s="113">
        <f t="shared" si="54"/>
        <v>252.70856925809096</v>
      </c>
      <c r="AH262" s="123">
        <f t="shared" si="80"/>
        <v>27.256957592083499</v>
      </c>
      <c r="AI262" s="123">
        <f t="shared" si="81"/>
        <v>64.09536982929194</v>
      </c>
      <c r="AJ262" s="123">
        <f t="shared" si="82"/>
        <v>26.760988166252247</v>
      </c>
      <c r="AK262" s="123">
        <f t="shared" si="83"/>
        <v>55.051175656290326</v>
      </c>
      <c r="AL262" s="123">
        <f t="shared" si="84"/>
        <v>77.434365319368055</v>
      </c>
      <c r="AM262" s="123">
        <f t="shared" si="85"/>
        <v>63.130106110097174</v>
      </c>
      <c r="AN262" s="123">
        <f t="shared" si="86"/>
        <v>31.533519535513065</v>
      </c>
      <c r="AO262" s="123">
        <f t="shared" si="65"/>
        <v>73.587516173603021</v>
      </c>
      <c r="AP262" s="3">
        <f t="shared" si="68"/>
        <v>318.00552461681281</v>
      </c>
    </row>
    <row r="263" spans="1:42" ht="14">
      <c r="A263">
        <f t="shared" si="87"/>
        <v>105</v>
      </c>
      <c r="B263" s="20">
        <f t="shared" si="87"/>
        <v>185</v>
      </c>
      <c r="C263" s="27">
        <f t="shared" si="66"/>
        <v>252.79869599359142</v>
      </c>
      <c r="D263" s="27"/>
      <c r="E263" s="27"/>
      <c r="F263" s="27"/>
      <c r="G263" s="27"/>
      <c r="H263" s="27"/>
      <c r="I263" s="125"/>
      <c r="J263" s="27"/>
      <c r="K263" s="27"/>
      <c r="L263" s="27"/>
      <c r="M263" s="83">
        <f>C$158*(0.4*D$14)*('Product half-life and C flows'!B124/100)</f>
        <v>1.5158604769487212</v>
      </c>
      <c r="N263" s="85"/>
      <c r="O263" s="85">
        <f t="shared" si="88"/>
        <v>13.459951415223319</v>
      </c>
      <c r="P263" s="85">
        <f t="shared" si="88"/>
        <v>27.689042911316537</v>
      </c>
      <c r="Q263" s="83">
        <f>C$158*(0.6*C$15)*('Product half-life and C flows'!L124/100)</f>
        <v>17.169381189615816</v>
      </c>
      <c r="R263" s="85">
        <f>C$158*0.6*('Product half-life and C flows'!N124/100)</f>
        <v>46.285491190771076</v>
      </c>
      <c r="S263" s="85">
        <f>C$158*0.6*('Product half-life and C flows'!P124/100)</f>
        <v>23.119625969416113</v>
      </c>
      <c r="T263" s="85">
        <f t="shared" si="77"/>
        <v>24.848717221618454</v>
      </c>
      <c r="U263" s="3"/>
      <c r="V263" s="90">
        <f>N$238*(0.4*V$40)*('Product half-life and C flows'!B43/100)</f>
        <v>24.812625077208608</v>
      </c>
      <c r="W263" s="90">
        <f t="shared" si="74"/>
        <v>68.539560713299451</v>
      </c>
      <c r="X263" s="89">
        <f t="shared" si="89"/>
        <v>13.301036751028928</v>
      </c>
      <c r="Y263" s="89">
        <f t="shared" si="89"/>
        <v>27.362132744973792</v>
      </c>
      <c r="Z263" s="91">
        <f>N$238*(0.6*Z$41)*('Product half-life and C flows'!L43/100)</f>
        <v>59.081380724480177</v>
      </c>
      <c r="AA263" s="91">
        <f>N$238*0.6*('Product half-life and C flows'!N43/100)</f>
        <v>17.634472925110991</v>
      </c>
      <c r="AB263" s="91">
        <f>N$238*0.6*('Product half-life and C flows'!P43/100)</f>
        <v>8.808428034520972</v>
      </c>
      <c r="AC263" s="89">
        <f t="shared" si="79"/>
        <v>48.738798951984563</v>
      </c>
      <c r="AD263" s="18"/>
      <c r="AE263">
        <f t="shared" si="53"/>
        <v>105</v>
      </c>
      <c r="AF263" s="3">
        <f t="shared" si="69"/>
        <v>40.178838482556749</v>
      </c>
      <c r="AG263" s="113">
        <f t="shared" si="54"/>
        <v>252.79869599359142</v>
      </c>
      <c r="AH263" s="123">
        <f t="shared" si="80"/>
        <v>26.328485554157329</v>
      </c>
      <c r="AI263" s="123">
        <f t="shared" si="81"/>
        <v>68.539560713299451</v>
      </c>
      <c r="AJ263" s="123">
        <f t="shared" si="82"/>
        <v>26.760988166252247</v>
      </c>
      <c r="AK263" s="123">
        <f t="shared" si="83"/>
        <v>55.051175656290326</v>
      </c>
      <c r="AL263" s="123">
        <f t="shared" si="84"/>
        <v>76.250761914095989</v>
      </c>
      <c r="AM263" s="123">
        <f t="shared" si="85"/>
        <v>63.919964115882067</v>
      </c>
      <c r="AN263" s="123">
        <f t="shared" si="86"/>
        <v>31.928054003937085</v>
      </c>
      <c r="AO263" s="123">
        <f t="shared" si="65"/>
        <v>73.587516173603021</v>
      </c>
      <c r="AP263" s="3">
        <f t="shared" si="68"/>
        <v>322.45050456975719</v>
      </c>
    </row>
    <row r="264" spans="1:42" ht="14">
      <c r="A264">
        <f t="shared" si="87"/>
        <v>106</v>
      </c>
      <c r="B264" s="20">
        <f t="shared" si="87"/>
        <v>186</v>
      </c>
      <c r="C264" s="27">
        <f t="shared" si="66"/>
        <v>252.88617956715063</v>
      </c>
      <c r="D264" s="27"/>
      <c r="E264" s="27"/>
      <c r="F264" s="27"/>
      <c r="G264" s="27"/>
      <c r="H264" s="27"/>
      <c r="I264" s="125"/>
      <c r="J264" s="27"/>
      <c r="K264" s="27"/>
      <c r="L264" s="27"/>
      <c r="M264" s="83">
        <f>C$158*(0.4*D$14)*('Product half-life and C flows'!B125/100)</f>
        <v>1.4642247042661138</v>
      </c>
      <c r="N264" s="85"/>
      <c r="O264" s="85">
        <f t="shared" si="88"/>
        <v>13.459951415223319</v>
      </c>
      <c r="P264" s="85">
        <f t="shared" si="88"/>
        <v>27.689042911316537</v>
      </c>
      <c r="Q264" s="83">
        <f>C$158*(0.6*C$15)*('Product half-life and C flows'!L125/100)</f>
        <v>16.906942956169608</v>
      </c>
      <c r="R264" s="85">
        <f>C$158*0.6*('Product half-life and C flows'!N125/100)</f>
        <v>46.460624971890844</v>
      </c>
      <c r="S264" s="85">
        <f>C$158*0.6*('Product half-life and C flows'!P125/100)</f>
        <v>23.207105380564848</v>
      </c>
      <c r="T264" s="85">
        <f t="shared" si="77"/>
        <v>24.848717221618454</v>
      </c>
      <c r="U264" s="3"/>
      <c r="V264" s="90">
        <f>N$238*(0.4*V$40)*('Product half-life and C flows'!B44/100)</f>
        <v>23.967415978067443</v>
      </c>
      <c r="W264" s="90">
        <f t="shared" si="74"/>
        <v>72.953311317543225</v>
      </c>
      <c r="X264" s="89">
        <f t="shared" si="89"/>
        <v>13.301036751028928</v>
      </c>
      <c r="Y264" s="89">
        <f t="shared" si="89"/>
        <v>27.362132744973792</v>
      </c>
      <c r="Z264" s="91">
        <f>N$238*(0.6*Z$41)*('Product half-life and C flows'!L44/100)</f>
        <v>58.178307223131576</v>
      </c>
      <c r="AA264" s="91">
        <f>N$238*0.6*('Product half-life and C flows'!N44/100)</f>
        <v>18.237123975010959</v>
      </c>
      <c r="AB264" s="91">
        <f>N$238*0.6*('Product half-life and C flows'!P44/100)</f>
        <v>9.109452534970508</v>
      </c>
      <c r="AC264" s="89">
        <f t="shared" si="79"/>
        <v>48.738798951984563</v>
      </c>
      <c r="AD264" s="18"/>
      <c r="AE264">
        <f t="shared" si="53"/>
        <v>106</v>
      </c>
      <c r="AF264" s="3">
        <f t="shared" si="69"/>
        <v>40.178959471981166</v>
      </c>
      <c r="AG264" s="113">
        <f t="shared" si="54"/>
        <v>252.88617956715063</v>
      </c>
      <c r="AH264" s="123">
        <f t="shared" si="80"/>
        <v>25.431640682333558</v>
      </c>
      <c r="AI264" s="123">
        <f t="shared" si="81"/>
        <v>72.953311317543225</v>
      </c>
      <c r="AJ264" s="123">
        <f t="shared" si="82"/>
        <v>26.760988166252247</v>
      </c>
      <c r="AK264" s="123">
        <f t="shared" si="83"/>
        <v>55.051175656290326</v>
      </c>
      <c r="AL264" s="123">
        <f t="shared" si="84"/>
        <v>75.085250179301184</v>
      </c>
      <c r="AM264" s="123">
        <f t="shared" si="85"/>
        <v>64.697748946901811</v>
      </c>
      <c r="AN264" s="123">
        <f t="shared" si="86"/>
        <v>32.316557915535356</v>
      </c>
      <c r="AO264" s="123">
        <f t="shared" si="65"/>
        <v>73.587516173603021</v>
      </c>
      <c r="AP264" s="3">
        <f t="shared" si="68"/>
        <v>326.86503218182418</v>
      </c>
    </row>
    <row r="265" spans="1:42" ht="14">
      <c r="A265">
        <f t="shared" si="87"/>
        <v>107</v>
      </c>
      <c r="B265" s="20">
        <f t="shared" si="87"/>
        <v>187</v>
      </c>
      <c r="C265" s="27">
        <f t="shared" si="66"/>
        <v>252.97109690524462</v>
      </c>
      <c r="D265" s="27"/>
      <c r="E265" s="27"/>
      <c r="F265" s="27"/>
      <c r="G265" s="27"/>
      <c r="H265" s="27"/>
      <c r="I265" s="125"/>
      <c r="J265" s="27"/>
      <c r="K265" s="27"/>
      <c r="L265" s="27"/>
      <c r="M265" s="83">
        <f>C$158*(0.4*D$14)*('Product half-life and C flows'!B126/100)</f>
        <v>1.4143478355598778</v>
      </c>
      <c r="N265" s="85"/>
      <c r="O265" s="85">
        <f t="shared" si="88"/>
        <v>13.459951415223319</v>
      </c>
      <c r="P265" s="85">
        <f t="shared" si="88"/>
        <v>27.689042911316537</v>
      </c>
      <c r="Q265" s="83">
        <f>C$158*(0.6*C$15)*('Product half-life and C flows'!L126/100)</f>
        <v>16.648516155961079</v>
      </c>
      <c r="R265" s="85">
        <f>C$158*0.6*('Product half-life and C flows'!N126/100)</f>
        <v>46.633081789896657</v>
      </c>
      <c r="S265" s="85">
        <f>C$158*0.6*('Product half-life and C flows'!P126/100)</f>
        <v>23.293247647301023</v>
      </c>
      <c r="T265" s="85">
        <f t="shared" si="77"/>
        <v>24.848717221618454</v>
      </c>
      <c r="U265" s="3"/>
      <c r="V265" s="90">
        <f>N$238*(0.4*V$40)*('Product half-life and C flows'!B45/100)</f>
        <v>23.150997803669153</v>
      </c>
      <c r="W265" s="90">
        <f t="shared" si="74"/>
        <v>77.323924746512787</v>
      </c>
      <c r="X265" s="89">
        <f t="shared" si="89"/>
        <v>13.301036751028928</v>
      </c>
      <c r="Y265" s="89">
        <f t="shared" si="89"/>
        <v>27.362132744973792</v>
      </c>
      <c r="Z265" s="91">
        <f>N$238*(0.6*Z$41)*('Product half-life and C flows'!L45/100)</f>
        <v>57.289037423369464</v>
      </c>
      <c r="AA265" s="91">
        <f>N$238*0.6*('Product half-life and C flows'!N45/100)</f>
        <v>18.83056335471888</v>
      </c>
      <c r="AB265" s="91">
        <f>N$238*0.6*('Product half-life and C flows'!P45/100)</f>
        <v>9.4058758015578814</v>
      </c>
      <c r="AC265" s="89">
        <f t="shared" si="79"/>
        <v>48.738798951984563</v>
      </c>
      <c r="AD265" s="18"/>
      <c r="AE265">
        <f t="shared" si="53"/>
        <v>107</v>
      </c>
      <c r="AF265" s="3">
        <f t="shared" si="69"/>
        <v>40.179067858643826</v>
      </c>
      <c r="AG265" s="113">
        <f t="shared" si="54"/>
        <v>252.97109690524462</v>
      </c>
      <c r="AH265" s="123">
        <f t="shared" si="80"/>
        <v>24.565345639229029</v>
      </c>
      <c r="AI265" s="123">
        <f t="shared" si="81"/>
        <v>77.323924746512787</v>
      </c>
      <c r="AJ265" s="123">
        <f t="shared" si="82"/>
        <v>26.760988166252247</v>
      </c>
      <c r="AK265" s="123">
        <f t="shared" si="83"/>
        <v>55.051175656290326</v>
      </c>
      <c r="AL265" s="123">
        <f t="shared" si="84"/>
        <v>73.93755357933054</v>
      </c>
      <c r="AM265" s="123">
        <f t="shared" si="85"/>
        <v>65.463645144615541</v>
      </c>
      <c r="AN265" s="123">
        <f t="shared" si="86"/>
        <v>32.699123448858906</v>
      </c>
      <c r="AO265" s="123">
        <f t="shared" si="65"/>
        <v>73.587516173603021</v>
      </c>
      <c r="AP265" s="3">
        <f t="shared" si="68"/>
        <v>331.23641074186037</v>
      </c>
    </row>
    <row r="266" spans="1:42" ht="14">
      <c r="A266">
        <f t="shared" si="87"/>
        <v>108</v>
      </c>
      <c r="B266" s="20">
        <f t="shared" si="87"/>
        <v>188</v>
      </c>
      <c r="C266" s="27">
        <f t="shared" si="66"/>
        <v>253.05352272998161</v>
      </c>
      <c r="D266" s="27"/>
      <c r="E266" s="27"/>
      <c r="F266" s="27"/>
      <c r="G266" s="27"/>
      <c r="H266" s="27"/>
      <c r="I266" s="125"/>
      <c r="J266" s="27"/>
      <c r="K266" s="27"/>
      <c r="L266" s="27"/>
      <c r="M266" s="83">
        <f>C$158*(0.4*D$14)*('Product half-life and C flows'!B127/100)</f>
        <v>1.3661699561035086</v>
      </c>
      <c r="N266" s="85"/>
      <c r="O266" s="85">
        <f t="shared" si="88"/>
        <v>13.459951415223319</v>
      </c>
      <c r="P266" s="85">
        <f t="shared" si="88"/>
        <v>27.689042911316537</v>
      </c>
      <c r="Q266" s="83">
        <f>C$158*(0.6*C$15)*('Product half-life and C flows'!L127/100)</f>
        <v>16.394039473242099</v>
      </c>
      <c r="R266" s="85">
        <f>C$158*0.6*('Product half-life and C flows'!N127/100)</f>
        <v>46.802902562831122</v>
      </c>
      <c r="S266" s="85">
        <f>C$158*0.6*('Product half-life and C flows'!P127/100)</f>
        <v>23.378073208207351</v>
      </c>
      <c r="T266" s="85">
        <f t="shared" si="77"/>
        <v>24.848717221618454</v>
      </c>
      <c r="U266" s="3"/>
      <c r="V266" s="90">
        <f>N$238*(0.4*V$40)*('Product half-life and C flows'!B46/100)</f>
        <v>22.362389829423346</v>
      </c>
      <c r="W266" s="90">
        <f t="shared" si="74"/>
        <v>81.640178702812037</v>
      </c>
      <c r="X266" s="89">
        <f t="shared" si="89"/>
        <v>13.301036751028928</v>
      </c>
      <c r="Y266" s="89">
        <f t="shared" si="89"/>
        <v>27.362132744973792</v>
      </c>
      <c r="Z266" s="91">
        <f>N$238*(0.6*Z$41)*('Product half-life and C flows'!L46/100)</f>
        <v>56.413360332204633</v>
      </c>
      <c r="AA266" s="91">
        <f>N$238*0.6*('Product half-life and C flows'!N46/100)</f>
        <v>19.414931866889543</v>
      </c>
      <c r="AB266" s="91">
        <f>N$238*0.6*('Product half-life and C flows'!P46/100)</f>
        <v>9.6977681652794914</v>
      </c>
      <c r="AC266" s="89">
        <f t="shared" si="79"/>
        <v>48.738798951984563</v>
      </c>
      <c r="AD266" s="18"/>
      <c r="AE266">
        <f t="shared" si="53"/>
        <v>108</v>
      </c>
      <c r="AF266" s="3">
        <f t="shared" si="69"/>
        <v>40.179164955281564</v>
      </c>
      <c r="AG266" s="113">
        <f t="shared" si="54"/>
        <v>253.05352272998161</v>
      </c>
      <c r="AH266" s="123">
        <f t="shared" si="80"/>
        <v>23.728559785526855</v>
      </c>
      <c r="AI266" s="123">
        <f t="shared" si="81"/>
        <v>81.640178702812037</v>
      </c>
      <c r="AJ266" s="123">
        <f t="shared" si="82"/>
        <v>26.760988166252247</v>
      </c>
      <c r="AK266" s="123">
        <f t="shared" si="83"/>
        <v>55.051175656290326</v>
      </c>
      <c r="AL266" s="123">
        <f t="shared" si="84"/>
        <v>72.807399805446735</v>
      </c>
      <c r="AM266" s="123">
        <f t="shared" si="85"/>
        <v>66.217834429720668</v>
      </c>
      <c r="AN266" s="123">
        <f t="shared" si="86"/>
        <v>33.075841373486838</v>
      </c>
      <c r="AO266" s="123">
        <f t="shared" si="65"/>
        <v>73.587516173603021</v>
      </c>
      <c r="AP266" s="3">
        <f t="shared" si="68"/>
        <v>335.55341813400878</v>
      </c>
    </row>
    <row r="267" spans="1:42" ht="14">
      <c r="A267">
        <f t="shared" si="87"/>
        <v>109</v>
      </c>
      <c r="B267" s="20">
        <f t="shared" si="87"/>
        <v>189</v>
      </c>
      <c r="C267" s="27">
        <f t="shared" si="66"/>
        <v>253.13352962024038</v>
      </c>
      <c r="D267" s="27"/>
      <c r="E267" s="27"/>
      <c r="F267" s="27"/>
      <c r="G267" s="27"/>
      <c r="H267" s="27"/>
      <c r="I267" s="125"/>
      <c r="J267" s="27"/>
      <c r="K267" s="27"/>
      <c r="L267" s="27"/>
      <c r="M267" s="83">
        <f>C$158*(0.4*D$14)*('Product half-life and C flows'!B128/100)</f>
        <v>1.3196331920860407</v>
      </c>
      <c r="N267" s="85"/>
      <c r="O267" s="85">
        <f t="shared" si="88"/>
        <v>13.459951415223319</v>
      </c>
      <c r="P267" s="85">
        <f t="shared" si="88"/>
        <v>27.689042911316537</v>
      </c>
      <c r="Q267" s="83">
        <f>C$158*(0.6*C$15)*('Product half-life and C flows'!L128/100)</f>
        <v>16.143452529490911</v>
      </c>
      <c r="R267" s="85">
        <f>C$158*0.6*('Product half-life and C flows'!N128/100)</f>
        <v>46.970127583294421</v>
      </c>
      <c r="S267" s="85">
        <f>C$158*0.6*('Product half-life and C flows'!P128/100)</f>
        <v>23.461602189457743</v>
      </c>
      <c r="T267" s="85">
        <f t="shared" si="77"/>
        <v>24.848717221618454</v>
      </c>
      <c r="U267" s="3"/>
      <c r="V267" s="90">
        <f>N$238*(0.4*V$40)*('Product half-life and C flows'!B47/100)</f>
        <v>21.60064473781949</v>
      </c>
      <c r="W267" s="90">
        <f t="shared" si="74"/>
        <v>85.892241007417155</v>
      </c>
      <c r="X267" s="89">
        <f t="shared" si="89"/>
        <v>13.301036751028928</v>
      </c>
      <c r="Y267" s="89">
        <f t="shared" si="89"/>
        <v>27.362132744973792</v>
      </c>
      <c r="Z267" s="91">
        <f>N$238*(0.6*Z$41)*('Product half-life and C flows'!L47/100)</f>
        <v>55.551068181727935</v>
      </c>
      <c r="AA267" s="91">
        <f>N$238*0.6*('Product half-life and C flows'!N47/100)</f>
        <v>19.99036816197432</v>
      </c>
      <c r="AB267" s="91">
        <f>N$238*0.6*('Product half-life and C flows'!P47/100)</f>
        <v>9.9851988821050544</v>
      </c>
      <c r="AC267" s="89">
        <f t="shared" si="79"/>
        <v>48.738798951984563</v>
      </c>
      <c r="AD267" s="18"/>
      <c r="AE267">
        <f t="shared" si="53"/>
        <v>109</v>
      </c>
      <c r="AF267" s="3">
        <f t="shared" si="69"/>
        <v>40.179251937896915</v>
      </c>
      <c r="AG267" s="113">
        <f t="shared" si="54"/>
        <v>253.13352962024038</v>
      </c>
      <c r="AH267" s="123">
        <f t="shared" si="80"/>
        <v>22.920277929905531</v>
      </c>
      <c r="AI267" s="123">
        <f t="shared" si="81"/>
        <v>85.892241007417155</v>
      </c>
      <c r="AJ267" s="123">
        <f t="shared" si="82"/>
        <v>26.760988166252247</v>
      </c>
      <c r="AK267" s="123">
        <f t="shared" si="83"/>
        <v>55.051175656290326</v>
      </c>
      <c r="AL267" s="123">
        <f t="shared" si="84"/>
        <v>71.694520711218843</v>
      </c>
      <c r="AM267" s="123">
        <f t="shared" si="85"/>
        <v>66.960495745268744</v>
      </c>
      <c r="AN267" s="123">
        <f t="shared" si="86"/>
        <v>33.446801071562795</v>
      </c>
      <c r="AO267" s="123">
        <f t="shared" si="65"/>
        <v>73.587516173603021</v>
      </c>
      <c r="AP267" s="3">
        <f t="shared" si="68"/>
        <v>339.80622235801013</v>
      </c>
    </row>
    <row r="268" spans="1:42" ht="14">
      <c r="A268">
        <f t="shared" si="87"/>
        <v>110</v>
      </c>
      <c r="B268" s="20">
        <f t="shared" si="87"/>
        <v>190</v>
      </c>
      <c r="C268" s="27">
        <f t="shared" si="66"/>
        <v>253.21118807123344</v>
      </c>
      <c r="D268" s="27"/>
      <c r="E268" s="27"/>
      <c r="F268" s="27"/>
      <c r="G268" s="27"/>
      <c r="H268" s="27"/>
      <c r="I268" s="125"/>
      <c r="J268" s="27"/>
      <c r="K268" s="27"/>
      <c r="L268" s="27"/>
      <c r="M268" s="83">
        <f>C$158*(0.4*D$14)*('Product half-life and C flows'!B129/100)</f>
        <v>1.2746816410909654</v>
      </c>
      <c r="N268" s="85"/>
      <c r="O268" s="85">
        <f t="shared" si="88"/>
        <v>13.459951415223319</v>
      </c>
      <c r="P268" s="85">
        <f t="shared" si="88"/>
        <v>27.689042911316537</v>
      </c>
      <c r="Q268" s="83">
        <f>C$158*(0.6*C$15)*('Product half-life and C flows'!L129/100)</f>
        <v>15.896695869086356</v>
      </c>
      <c r="R268" s="85">
        <f>C$158*0.6*('Product half-life and C flows'!N129/100)</f>
        <v>47.134796528004401</v>
      </c>
      <c r="S268" s="85">
        <f>C$158*0.6*('Product half-life and C flows'!P129/100)</f>
        <v>23.543854409592598</v>
      </c>
      <c r="T268" s="85">
        <f t="shared" si="77"/>
        <v>24.848717221618454</v>
      </c>
      <c r="U268" s="3"/>
      <c r="V268" s="90">
        <f>N$238*(0.4*V$40)*('Product half-life and C flows'!B48/100)</f>
        <v>20.864847480459147</v>
      </c>
      <c r="W268" s="90">
        <f t="shared" si="74"/>
        <v>90.071580847281012</v>
      </c>
      <c r="X268" s="89">
        <f t="shared" si="89"/>
        <v>13.301036751028928</v>
      </c>
      <c r="Y268" s="89">
        <f t="shared" si="89"/>
        <v>27.362132744973792</v>
      </c>
      <c r="Z268" s="91">
        <f>N$238*(0.6*Z$41)*('Product half-life and C flows'!L48/100)</f>
        <v>54.701956379813964</v>
      </c>
      <c r="AA268" s="91">
        <f>N$238*0.6*('Product half-life and C flows'!N48/100)</f>
        <v>20.557008771118252</v>
      </c>
      <c r="AB268" s="91">
        <f>N$238*0.6*('Product half-life and C flows'!P48/100)</f>
        <v>10.268236149409715</v>
      </c>
      <c r="AC268" s="89">
        <f t="shared" si="79"/>
        <v>48.738798951984563</v>
      </c>
      <c r="AD268" s="18"/>
      <c r="AE268">
        <f t="shared" si="53"/>
        <v>110</v>
      </c>
      <c r="AF268" s="3">
        <f t="shared" si="69"/>
        <v>40.179329859999513</v>
      </c>
      <c r="AG268" s="113">
        <f t="shared" si="54"/>
        <v>253.21118807123344</v>
      </c>
      <c r="AH268" s="123">
        <f t="shared" si="80"/>
        <v>22.139529121550112</v>
      </c>
      <c r="AI268" s="123">
        <f t="shared" si="81"/>
        <v>90.071580847281012</v>
      </c>
      <c r="AJ268" s="123">
        <f t="shared" si="82"/>
        <v>26.760988166252247</v>
      </c>
      <c r="AK268" s="123">
        <f t="shared" si="83"/>
        <v>55.051175656290326</v>
      </c>
      <c r="AL268" s="123">
        <f t="shared" si="84"/>
        <v>70.598652248900322</v>
      </c>
      <c r="AM268" s="123">
        <f t="shared" si="85"/>
        <v>67.691805299122649</v>
      </c>
      <c r="AN268" s="123">
        <f t="shared" si="86"/>
        <v>33.812090559002314</v>
      </c>
      <c r="AO268" s="123">
        <f t="shared" si="65"/>
        <v>73.587516173603021</v>
      </c>
      <c r="AP268" s="3">
        <f t="shared" si="68"/>
        <v>343.98629277684881</v>
      </c>
    </row>
    <row r="269" spans="1:42" ht="14">
      <c r="A269">
        <f t="shared" si="87"/>
        <v>111</v>
      </c>
      <c r="B269" s="20">
        <f t="shared" si="87"/>
        <v>191</v>
      </c>
      <c r="C269" s="27">
        <f t="shared" si="66"/>
        <v>253.28656655252919</v>
      </c>
      <c r="D269" s="27"/>
      <c r="E269" s="27"/>
      <c r="F269" s="27"/>
      <c r="G269" s="27"/>
      <c r="H269" s="27"/>
      <c r="I269" s="125"/>
      <c r="J269" s="27"/>
      <c r="K269" s="27"/>
      <c r="L269" s="27"/>
      <c r="M269" s="83">
        <f>C$158*(0.4*D$14)*('Product half-life and C flows'!B130/100)</f>
        <v>1.2312613049433054</v>
      </c>
      <c r="N269" s="85"/>
      <c r="O269" s="85">
        <f t="shared" si="88"/>
        <v>13.459951415223319</v>
      </c>
      <c r="P269" s="85">
        <f t="shared" si="88"/>
        <v>27.689042911316537</v>
      </c>
      <c r="Q269" s="83">
        <f>C$158*(0.6*C$15)*('Product half-life and C flows'!L130/100)</f>
        <v>15.653710945201167</v>
      </c>
      <c r="R269" s="85">
        <f>C$158*0.6*('Product half-life and C flows'!N130/100)</f>
        <v>47.296948467210449</v>
      </c>
      <c r="S269" s="85">
        <f>C$158*0.6*('Product half-life and C flows'!P130/100)</f>
        <v>23.624849384220997</v>
      </c>
      <c r="T269" s="85">
        <f t="shared" si="77"/>
        <v>24.848717221618454</v>
      </c>
      <c r="U269" s="3"/>
      <c r="V269" s="90">
        <f>N$238*(0.4*V$40)*('Product half-life and C flows'!B49/100)</f>
        <v>20.154114178851518</v>
      </c>
      <c r="W269" s="90">
        <f t="shared" si="74"/>
        <v>94.170878092914066</v>
      </c>
      <c r="X269" s="89">
        <f t="shared" si="89"/>
        <v>13.301036751028928</v>
      </c>
      <c r="Y269" s="89">
        <f t="shared" si="89"/>
        <v>27.362132744973792</v>
      </c>
      <c r="Z269" s="91">
        <f>N$238*(0.6*Z$41)*('Product half-life and C flows'!L49/100)</f>
        <v>53.865823461578543</v>
      </c>
      <c r="AA269" s="91">
        <f>N$238*0.6*('Product half-life and C flows'!N49/100)</f>
        <v>21.114988138554022</v>
      </c>
      <c r="AB269" s="91">
        <f>N$238*0.6*('Product half-life and C flows'!P49/100)</f>
        <v>10.546947122154853</v>
      </c>
      <c r="AC269" s="89">
        <f t="shared" si="79"/>
        <v>48.738798951984563</v>
      </c>
      <c r="AD269" s="18"/>
      <c r="AE269">
        <f t="shared" si="53"/>
        <v>111</v>
      </c>
      <c r="AF269" s="3">
        <f t="shared" si="69"/>
        <v>40.179399665364478</v>
      </c>
      <c r="AG269" s="113">
        <f t="shared" si="54"/>
        <v>253.28656655252919</v>
      </c>
      <c r="AH269" s="123">
        <f t="shared" si="80"/>
        <v>21.385375483794824</v>
      </c>
      <c r="AI269" s="123">
        <f t="shared" si="81"/>
        <v>94.170878092914066</v>
      </c>
      <c r="AJ269" s="123">
        <f t="shared" si="82"/>
        <v>26.760988166252247</v>
      </c>
      <c r="AK269" s="123">
        <f t="shared" si="83"/>
        <v>55.051175656290326</v>
      </c>
      <c r="AL269" s="123">
        <f t="shared" si="84"/>
        <v>69.519534406779712</v>
      </c>
      <c r="AM269" s="123">
        <f t="shared" si="85"/>
        <v>68.411936605764467</v>
      </c>
      <c r="AN269" s="123">
        <f t="shared" si="86"/>
        <v>34.171796506375848</v>
      </c>
      <c r="AO269" s="123">
        <f t="shared" si="65"/>
        <v>73.587516173603021</v>
      </c>
      <c r="AP269" s="3">
        <f t="shared" si="68"/>
        <v>348.08630943437669</v>
      </c>
    </row>
    <row r="270" spans="1:42" ht="14">
      <c r="A270">
        <f t="shared" si="87"/>
        <v>112</v>
      </c>
      <c r="B270" s="20">
        <f t="shared" si="87"/>
        <v>192</v>
      </c>
      <c r="C270" s="27">
        <f t="shared" si="66"/>
        <v>253.35973156456512</v>
      </c>
      <c r="D270" s="27"/>
      <c r="E270" s="27"/>
      <c r="F270" s="27"/>
      <c r="G270" s="27"/>
      <c r="H270" s="27"/>
      <c r="I270" s="125"/>
      <c r="J270" s="27"/>
      <c r="K270" s="27"/>
      <c r="L270" s="27"/>
      <c r="M270" s="83">
        <f>C$158*(0.4*D$14)*('Product half-life and C flows'!B131/100)</f>
        <v>1.1893200248441513</v>
      </c>
      <c r="N270" s="85"/>
      <c r="O270" s="85">
        <f t="shared" si="88"/>
        <v>13.459951415223319</v>
      </c>
      <c r="P270" s="85">
        <f t="shared" si="88"/>
        <v>27.689042911316537</v>
      </c>
      <c r="Q270" s="83">
        <f>C$158*(0.6*C$15)*('Product half-life and C flows'!L131/100)</f>
        <v>15.414440105910774</v>
      </c>
      <c r="R270" s="85">
        <f>C$158*0.6*('Product half-life and C flows'!N131/100)</f>
        <v>47.45662187396357</v>
      </c>
      <c r="S270" s="85">
        <f>C$158*0.6*('Product half-life and C flows'!P131/100)</f>
        <v>23.704606330651128</v>
      </c>
      <c r="T270" s="85">
        <f t="shared" si="77"/>
        <v>24.848717221618454</v>
      </c>
      <c r="U270" s="3"/>
      <c r="V270" s="90">
        <f>N$238*(0.4*V$40)*('Product half-life and C flows'!B50/100)</f>
        <v>19.467591062652012</v>
      </c>
      <c r="W270" s="90">
        <f t="shared" si="74"/>
        <v>98.183932525184531</v>
      </c>
      <c r="X270" s="89">
        <f t="shared" si="89"/>
        <v>13.301036751028928</v>
      </c>
      <c r="Y270" s="89">
        <f t="shared" si="89"/>
        <v>27.362132744973792</v>
      </c>
      <c r="Z270" s="91">
        <f>N$238*(0.6*Z$41)*('Product half-life and C flows'!L50/100)</f>
        <v>53.042471041578004</v>
      </c>
      <c r="AA270" s="91">
        <f>N$238*0.6*('Product half-life and C flows'!N50/100)</f>
        <v>21.664438653501044</v>
      </c>
      <c r="AB270" s="91">
        <f>N$238*0.6*('Product half-life and C flows'!P50/100)</f>
        <v>10.821397928821698</v>
      </c>
      <c r="AC270" s="89">
        <f t="shared" si="79"/>
        <v>48.738798951984563</v>
      </c>
      <c r="AD270" s="18"/>
      <c r="AE270">
        <f t="shared" ref="AE270:AE318" si="90">A270</f>
        <v>112</v>
      </c>
      <c r="AF270" s="3">
        <f t="shared" si="69"/>
        <v>40.179462199461902</v>
      </c>
      <c r="AG270" s="113">
        <f t="shared" ref="AG270:AG318" si="91">C270</f>
        <v>253.35973156456512</v>
      </c>
      <c r="AH270" s="123">
        <f t="shared" si="80"/>
        <v>20.656911087496162</v>
      </c>
      <c r="AI270" s="123">
        <f t="shared" si="81"/>
        <v>98.183932525184531</v>
      </c>
      <c r="AJ270" s="123">
        <f t="shared" si="82"/>
        <v>26.760988166252247</v>
      </c>
      <c r="AK270" s="123">
        <f t="shared" si="83"/>
        <v>55.051175656290326</v>
      </c>
      <c r="AL270" s="123">
        <f t="shared" si="84"/>
        <v>68.456911147488782</v>
      </c>
      <c r="AM270" s="123">
        <f t="shared" si="85"/>
        <v>69.121060527464607</v>
      </c>
      <c r="AN270" s="123">
        <f t="shared" si="86"/>
        <v>34.526004259472828</v>
      </c>
      <c r="AO270" s="123">
        <f t="shared" si="65"/>
        <v>73.587516173603021</v>
      </c>
      <c r="AP270" s="3">
        <f t="shared" si="68"/>
        <v>352.10007228215335</v>
      </c>
    </row>
    <row r="271" spans="1:42" ht="14">
      <c r="A271">
        <f t="shared" si="87"/>
        <v>113</v>
      </c>
      <c r="B271" s="20">
        <f t="shared" si="87"/>
        <v>193</v>
      </c>
      <c r="C271" s="27">
        <f t="shared" si="66"/>
        <v>253.43074769368454</v>
      </c>
      <c r="D271" s="27"/>
      <c r="E271" s="27"/>
      <c r="F271" s="27"/>
      <c r="G271" s="27"/>
      <c r="H271" s="27"/>
      <c r="I271" s="125"/>
      <c r="J271" s="27"/>
      <c r="K271" s="27"/>
      <c r="L271" s="27"/>
      <c r="M271" s="83">
        <f>C$158*(0.4*D$14)*('Product half-life and C flows'!B132/100)</f>
        <v>1.148807418714765</v>
      </c>
      <c r="N271" s="85"/>
      <c r="O271" s="85">
        <f t="shared" si="88"/>
        <v>13.459951415223319</v>
      </c>
      <c r="P271" s="85">
        <f t="shared" si="88"/>
        <v>27.689042911316537</v>
      </c>
      <c r="Q271" s="83">
        <f>C$158*(0.6*C$15)*('Product half-life and C flows'!L132/100)</f>
        <v>15.178826580514512</v>
      </c>
      <c r="R271" s="85">
        <f>C$158*0.6*('Product half-life and C flows'!N132/100)</f>
        <v>47.613854633244678</v>
      </c>
      <c r="S271" s="85">
        <f>C$158*0.6*('Product half-life and C flows'!P132/100)</f>
        <v>23.78314417244988</v>
      </c>
      <c r="T271" s="85">
        <f t="shared" si="77"/>
        <v>24.848717221618454</v>
      </c>
      <c r="U271" s="3"/>
      <c r="V271" s="90">
        <f>N$238*(0.4*V$40)*('Product half-life and C flows'!B51/100)</f>
        <v>18.804453444068219</v>
      </c>
      <c r="W271" s="90">
        <f t="shared" si="74"/>
        <v>102.1055743946893</v>
      </c>
      <c r="X271" s="89">
        <f t="shared" si="89"/>
        <v>13.301036751028928</v>
      </c>
      <c r="Y271" s="89">
        <f t="shared" si="89"/>
        <v>27.362132744973792</v>
      </c>
      <c r="Z271" s="91">
        <f>N$238*(0.6*Z$41)*('Product half-life and C flows'!L51/100)</f>
        <v>52.231703766739216</v>
      </c>
      <c r="AA271" s="91">
        <f>N$238*0.6*('Product half-life and C flows'!N51/100)</f>
        <v>22.205490681576801</v>
      </c>
      <c r="AB271" s="91">
        <f>N$238*0.6*('Product half-life and C flows'!P51/100)</f>
        <v>11.091653687101298</v>
      </c>
      <c r="AC271" s="89">
        <f t="shared" si="79"/>
        <v>48.738798951984563</v>
      </c>
      <c r="AD271" s="18"/>
      <c r="AE271">
        <f t="shared" si="90"/>
        <v>113</v>
      </c>
      <c r="AF271" s="3">
        <f t="shared" si="69"/>
        <v>40.179518219696078</v>
      </c>
      <c r="AG271" s="113">
        <f t="shared" si="91"/>
        <v>253.43074769368454</v>
      </c>
      <c r="AH271" s="123">
        <f t="shared" si="80"/>
        <v>19.953260862782983</v>
      </c>
      <c r="AI271" s="123">
        <f t="shared" si="81"/>
        <v>102.1055743946893</v>
      </c>
      <c r="AJ271" s="123">
        <f t="shared" si="82"/>
        <v>26.760988166252247</v>
      </c>
      <c r="AK271" s="123">
        <f t="shared" si="83"/>
        <v>55.051175656290326</v>
      </c>
      <c r="AL271" s="123">
        <f t="shared" si="84"/>
        <v>67.410530347253726</v>
      </c>
      <c r="AM271" s="123">
        <f t="shared" si="85"/>
        <v>69.819345314821476</v>
      </c>
      <c r="AN271" s="123">
        <f t="shared" si="86"/>
        <v>34.87479785955118</v>
      </c>
      <c r="AO271" s="123">
        <f t="shared" si="65"/>
        <v>73.587516173603021</v>
      </c>
      <c r="AP271" s="3">
        <f t="shared" si="68"/>
        <v>356.02241173885824</v>
      </c>
    </row>
    <row r="272" spans="1:42" ht="14">
      <c r="A272">
        <f t="shared" ref="A272:B287" si="92">A271+1</f>
        <v>114</v>
      </c>
      <c r="B272" s="20">
        <f t="shared" si="92"/>
        <v>194</v>
      </c>
      <c r="C272" s="27">
        <f t="shared" si="66"/>
        <v>253.49967766573064</v>
      </c>
      <c r="D272" s="27"/>
      <c r="E272" s="27"/>
      <c r="F272" s="27"/>
      <c r="G272" s="27"/>
      <c r="H272" s="27"/>
      <c r="I272" s="125"/>
      <c r="J272" s="27"/>
      <c r="K272" s="27"/>
      <c r="L272" s="27"/>
      <c r="M272" s="83">
        <f>C$158*(0.4*D$14)*('Product half-life and C flows'!B133/100)</f>
        <v>1.109674820674968</v>
      </c>
      <c r="N272" s="85"/>
      <c r="O272" s="85">
        <f t="shared" ref="O272:P287" si="93">O271</f>
        <v>13.459951415223319</v>
      </c>
      <c r="P272" s="85">
        <f t="shared" si="93"/>
        <v>27.689042911316537</v>
      </c>
      <c r="Q272" s="83">
        <f>C$158*(0.6*C$15)*('Product half-life and C flows'!L133/100)</f>
        <v>14.946814466065927</v>
      </c>
      <c r="R272" s="85">
        <f>C$158*0.6*('Product half-life and C flows'!N133/100)</f>
        <v>47.768684050953368</v>
      </c>
      <c r="S272" s="85">
        <f>C$158*0.6*('Product half-life and C flows'!P133/100)</f>
        <v>23.860481543932742</v>
      </c>
      <c r="T272" s="85">
        <f t="shared" si="77"/>
        <v>24.848717221618454</v>
      </c>
      <c r="U272" s="3"/>
      <c r="V272" s="90">
        <f>N$238*(0.4*V$40)*('Product half-life and C flows'!B52/100)</f>
        <v>18.163904727201423</v>
      </c>
      <c r="W272" s="90">
        <f t="shared" si="74"/>
        <v>105.93157739478167</v>
      </c>
      <c r="X272" s="89">
        <f t="shared" si="89"/>
        <v>13.301036751028928</v>
      </c>
      <c r="Y272" s="89">
        <f t="shared" si="89"/>
        <v>27.362132744973792</v>
      </c>
      <c r="Z272" s="91">
        <f>N$238*(0.6*Z$41)*('Product half-life and C flows'!L52/100)</f>
        <v>51.433329270009004</v>
      </c>
      <c r="AA272" s="91">
        <f>N$238*0.6*('Product half-life and C flows'!N52/100)</f>
        <v>22.738272595728091</v>
      </c>
      <c r="AB272" s="91">
        <f>N$238*0.6*('Product half-life and C flows'!P52/100)</f>
        <v>11.3577785193447</v>
      </c>
      <c r="AC272" s="89">
        <f t="shared" si="79"/>
        <v>48.738798951984563</v>
      </c>
      <c r="AD272" s="18"/>
      <c r="AE272">
        <f t="shared" si="90"/>
        <v>114</v>
      </c>
      <c r="AF272" s="3">
        <f t="shared" si="69"/>
        <v>40.17956840457834</v>
      </c>
      <c r="AG272" s="113">
        <f t="shared" si="91"/>
        <v>253.49967766573064</v>
      </c>
      <c r="AH272" s="123">
        <f t="shared" si="80"/>
        <v>19.273579547876391</v>
      </c>
      <c r="AI272" s="123">
        <f t="shared" si="81"/>
        <v>105.93157739478167</v>
      </c>
      <c r="AJ272" s="123">
        <f t="shared" si="82"/>
        <v>26.760988166252247</v>
      </c>
      <c r="AK272" s="123">
        <f t="shared" si="83"/>
        <v>55.051175656290326</v>
      </c>
      <c r="AL272" s="123">
        <f t="shared" si="84"/>
        <v>66.380143736074928</v>
      </c>
      <c r="AM272" s="123">
        <f t="shared" si="85"/>
        <v>70.506956646681459</v>
      </c>
      <c r="AN272" s="123">
        <f t="shared" si="86"/>
        <v>35.218260063277441</v>
      </c>
      <c r="AO272" s="123">
        <f t="shared" si="65"/>
        <v>73.587516173603021</v>
      </c>
      <c r="AP272" s="3">
        <f t="shared" si="68"/>
        <v>359.84910166335811</v>
      </c>
    </row>
    <row r="273" spans="1:42" ht="14">
      <c r="A273">
        <f t="shared" si="92"/>
        <v>115</v>
      </c>
      <c r="B273" s="20">
        <f t="shared" si="92"/>
        <v>195</v>
      </c>
      <c r="C273" s="27">
        <f t="shared" si="66"/>
        <v>253.56658239822829</v>
      </c>
      <c r="D273" s="27"/>
      <c r="E273" s="27"/>
      <c r="F273" s="27"/>
      <c r="G273" s="27"/>
      <c r="H273" s="27"/>
      <c r="I273" s="125"/>
      <c r="J273" s="27"/>
      <c r="K273" s="27"/>
      <c r="L273" s="27"/>
      <c r="M273" s="83">
        <f>C$158*(0.4*D$14)*('Product half-life and C flows'!B134/100)</f>
        <v>1.071875222583115</v>
      </c>
      <c r="N273" s="85"/>
      <c r="O273" s="85">
        <f t="shared" si="93"/>
        <v>13.459951415223319</v>
      </c>
      <c r="P273" s="85">
        <f t="shared" si="93"/>
        <v>27.689042911316537</v>
      </c>
      <c r="Q273" s="83">
        <f>C$158*(0.6*C$15)*('Product half-life and C flows'!L134/100)</f>
        <v>14.718348714108894</v>
      </c>
      <c r="R273" s="85">
        <f>C$158*0.6*('Product half-life and C flows'!N134/100)</f>
        <v>47.921146862759358</v>
      </c>
      <c r="S273" s="85">
        <f>C$158*0.6*('Product half-life and C flows'!P134/100)</f>
        <v>23.936636794585088</v>
      </c>
      <c r="T273" s="85">
        <f t="shared" si="77"/>
        <v>24.848717221618454</v>
      </c>
      <c r="U273" s="3"/>
      <c r="V273" s="90">
        <f>N$238*(0.4*V$40)*('Product half-life and C flows'!B53/100)</f>
        <v>17.545175451133591</v>
      </c>
      <c r="W273" s="90">
        <f t="shared" si="74"/>
        <v>109.65857484893542</v>
      </c>
      <c r="X273" s="89">
        <f t="shared" ref="X273:Y288" si="94">X272</f>
        <v>13.301036751028928</v>
      </c>
      <c r="Y273" s="89">
        <f t="shared" si="94"/>
        <v>27.362132744973792</v>
      </c>
      <c r="Z273" s="91">
        <f>N$238*(0.6*Z$41)*('Product half-life and C flows'!L53/100)</f>
        <v>50.64715812471217</v>
      </c>
      <c r="AA273" s="91">
        <f>N$238*0.6*('Product half-life and C flows'!N53/100)</f>
        <v>23.262910806689515</v>
      </c>
      <c r="AB273" s="91">
        <f>N$238*0.6*('Product half-life and C flows'!P53/100)</f>
        <v>11.619835567776979</v>
      </c>
      <c r="AC273" s="89">
        <f t="shared" si="79"/>
        <v>48.738798951984563</v>
      </c>
      <c r="AD273" s="18"/>
      <c r="AE273">
        <f t="shared" si="90"/>
        <v>115</v>
      </c>
      <c r="AF273" s="3">
        <f t="shared" si="69"/>
        <v>40.179613361944433</v>
      </c>
      <c r="AG273" s="113">
        <f t="shared" si="91"/>
        <v>253.56658239822829</v>
      </c>
      <c r="AH273" s="123">
        <f t="shared" si="80"/>
        <v>18.617050673716705</v>
      </c>
      <c r="AI273" s="123">
        <f t="shared" si="81"/>
        <v>109.65857484893542</v>
      </c>
      <c r="AJ273" s="123">
        <f t="shared" si="82"/>
        <v>26.760988166252247</v>
      </c>
      <c r="AK273" s="123">
        <f t="shared" si="83"/>
        <v>55.051175656290326</v>
      </c>
      <c r="AL273" s="123">
        <f t="shared" si="84"/>
        <v>65.365506838821062</v>
      </c>
      <c r="AM273" s="123">
        <f t="shared" si="85"/>
        <v>71.184057669448876</v>
      </c>
      <c r="AN273" s="123">
        <f t="shared" si="86"/>
        <v>35.556472362362065</v>
      </c>
      <c r="AO273" s="123">
        <f t="shared" si="65"/>
        <v>73.587516173603021</v>
      </c>
      <c r="AP273" s="3">
        <f t="shared" si="68"/>
        <v>363.57677554210994</v>
      </c>
    </row>
    <row r="274" spans="1:42" ht="14">
      <c r="A274">
        <f t="shared" si="92"/>
        <v>116</v>
      </c>
      <c r="B274" s="20">
        <f t="shared" si="92"/>
        <v>196</v>
      </c>
      <c r="C274" s="27">
        <f t="shared" si="66"/>
        <v>253.63152105118664</v>
      </c>
      <c r="D274" s="27"/>
      <c r="E274" s="27"/>
      <c r="F274" s="27"/>
      <c r="G274" s="27"/>
      <c r="H274" s="27"/>
      <c r="I274" s="125"/>
      <c r="J274" s="27"/>
      <c r="K274" s="27"/>
      <c r="L274" s="27"/>
      <c r="M274" s="83">
        <f>C$158*(0.4*D$14)*('Product half-life and C flows'!B135/100)</f>
        <v>1.0353632175674363</v>
      </c>
      <c r="N274" s="85"/>
      <c r="O274" s="85">
        <f t="shared" si="93"/>
        <v>13.459951415223319</v>
      </c>
      <c r="P274" s="85">
        <f t="shared" si="93"/>
        <v>27.689042911316537</v>
      </c>
      <c r="Q274" s="83">
        <f>C$158*(0.6*C$15)*('Product half-life and C flows'!L135/100)</f>
        <v>14.493375117616539</v>
      </c>
      <c r="R274" s="85">
        <f>C$158*0.6*('Product half-life and C flows'!N135/100)</f>
        <v>48.071279242818591</v>
      </c>
      <c r="S274" s="85">
        <f>C$158*0.6*('Product half-life and C flows'!P135/100)</f>
        <v>24.011627993415871</v>
      </c>
      <c r="T274" s="85">
        <f t="shared" si="77"/>
        <v>24.848717221618454</v>
      </c>
      <c r="U274" s="3"/>
      <c r="V274" s="90">
        <f>N$238*(0.4*V$40)*('Product half-life and C flows'!B54/100)</f>
        <v>16.947522365610304</v>
      </c>
      <c r="W274" s="90">
        <f t="shared" si="74"/>
        <v>113.28397968457668</v>
      </c>
      <c r="X274" s="89">
        <f t="shared" si="94"/>
        <v>13.301036751028928</v>
      </c>
      <c r="Y274" s="89">
        <f t="shared" si="94"/>
        <v>27.362132744973792</v>
      </c>
      <c r="Z274" s="91">
        <f>N$238*(0.6*Z$41)*('Product half-life and C flows'!L54/100)</f>
        <v>49.873003799607012</v>
      </c>
      <c r="AA274" s="91">
        <f>N$238*0.6*('Product half-life and C flows'!N54/100)</f>
        <v>23.779529792976355</v>
      </c>
      <c r="AB274" s="91">
        <f>N$238*0.6*('Product half-life and C flows'!P54/100)</f>
        <v>11.877887009478698</v>
      </c>
      <c r="AC274" s="89">
        <f t="shared" si="79"/>
        <v>48.738798951984563</v>
      </c>
      <c r="AD274" s="18"/>
      <c r="AE274">
        <f t="shared" si="90"/>
        <v>116</v>
      </c>
      <c r="AF274" s="3">
        <f t="shared" si="69"/>
        <v>40.179653636316104</v>
      </c>
      <c r="AG274" s="113">
        <f t="shared" si="91"/>
        <v>253.63152105118664</v>
      </c>
      <c r="AH274" s="123">
        <f t="shared" si="80"/>
        <v>17.98288558317774</v>
      </c>
      <c r="AI274" s="123">
        <f t="shared" si="81"/>
        <v>113.28397968457668</v>
      </c>
      <c r="AJ274" s="123">
        <f t="shared" si="82"/>
        <v>26.760988166252247</v>
      </c>
      <c r="AK274" s="123">
        <f t="shared" si="83"/>
        <v>55.051175656290326</v>
      </c>
      <c r="AL274" s="123">
        <f t="shared" si="84"/>
        <v>64.366378917223557</v>
      </c>
      <c r="AM274" s="123">
        <f t="shared" si="85"/>
        <v>71.850809035794953</v>
      </c>
      <c r="AN274" s="123">
        <f t="shared" si="86"/>
        <v>35.889515002894569</v>
      </c>
      <c r="AO274" s="123">
        <f t="shared" si="65"/>
        <v>73.587516173603021</v>
      </c>
      <c r="AP274" s="3">
        <f t="shared" si="68"/>
        <v>367.2028464630323</v>
      </c>
    </row>
    <row r="275" spans="1:42" ht="14">
      <c r="A275">
        <f t="shared" si="92"/>
        <v>117</v>
      </c>
      <c r="B275" s="20">
        <f t="shared" si="92"/>
        <v>197</v>
      </c>
      <c r="C275" s="27">
        <f t="shared" si="66"/>
        <v>253.69455107655273</v>
      </c>
      <c r="D275" s="27"/>
      <c r="E275" s="27"/>
      <c r="F275" s="27"/>
      <c r="G275" s="27"/>
      <c r="H275" s="27"/>
      <c r="I275" s="125"/>
      <c r="J275" s="27"/>
      <c r="K275" s="27"/>
      <c r="L275" s="27"/>
      <c r="M275" s="83">
        <f>C$158*(0.4*D$14)*('Product half-life and C flows'!B136/100)</f>
        <v>1.0000949454809058</v>
      </c>
      <c r="N275" s="85"/>
      <c r="O275" s="85">
        <f t="shared" si="93"/>
        <v>13.459951415223319</v>
      </c>
      <c r="P275" s="85">
        <f t="shared" si="93"/>
        <v>27.689042911316537</v>
      </c>
      <c r="Q275" s="83">
        <f>C$158*(0.6*C$15)*('Product half-life and C flows'!L136/100)</f>
        <v>14.271840298129804</v>
      </c>
      <c r="R275" s="85">
        <f>C$158*0.6*('Product half-life and C flows'!N136/100)</f>
        <v>48.21911681235607</v>
      </c>
      <c r="S275" s="85">
        <f>C$158*0.6*('Product half-life and C flows'!P136/100)</f>
        <v>24.085472933244784</v>
      </c>
      <c r="T275" s="85">
        <f t="shared" si="77"/>
        <v>24.848717221618454</v>
      </c>
      <c r="U275" s="3"/>
      <c r="V275" s="90">
        <f>N$238*(0.4*V$40)*('Product half-life and C flows'!B55/100)</f>
        <v>16.370227538209328</v>
      </c>
      <c r="W275" s="90">
        <f t="shared" si="74"/>
        <v>116.8059085803754</v>
      </c>
      <c r="X275" s="89">
        <f t="shared" si="94"/>
        <v>13.301036751028928</v>
      </c>
      <c r="Y275" s="89">
        <f t="shared" si="94"/>
        <v>27.362132744973792</v>
      </c>
      <c r="Z275" s="91">
        <f>N$238*(0.6*Z$41)*('Product half-life and C flows'!L55/100)</f>
        <v>49.110682614627976</v>
      </c>
      <c r="AA275" s="91">
        <f>N$238*0.6*('Product half-life and C flows'!N55/100)</f>
        <v>24.288252130419036</v>
      </c>
      <c r="AB275" s="91">
        <f>N$238*0.6*('Product half-life and C flows'!P55/100)</f>
        <v>12.131994071138378</v>
      </c>
      <c r="AC275" s="89">
        <f t="shared" si="79"/>
        <v>48.738798951984563</v>
      </c>
      <c r="AD275" s="18"/>
      <c r="AE275">
        <f t="shared" si="90"/>
        <v>117</v>
      </c>
      <c r="AF275" s="3">
        <f t="shared" si="69"/>
        <v>40.179689715495861</v>
      </c>
      <c r="AG275" s="113">
        <f t="shared" si="91"/>
        <v>253.69455107655273</v>
      </c>
      <c r="AH275" s="123">
        <f t="shared" si="80"/>
        <v>17.370322483690234</v>
      </c>
      <c r="AI275" s="123">
        <f t="shared" si="81"/>
        <v>116.8059085803754</v>
      </c>
      <c r="AJ275" s="123">
        <f t="shared" si="82"/>
        <v>26.760988166252247</v>
      </c>
      <c r="AK275" s="123">
        <f t="shared" si="83"/>
        <v>55.051175656290326</v>
      </c>
      <c r="AL275" s="123">
        <f t="shared" si="84"/>
        <v>63.382522912757778</v>
      </c>
      <c r="AM275" s="123">
        <f t="shared" si="85"/>
        <v>72.507368942775102</v>
      </c>
      <c r="AN275" s="123">
        <f t="shared" si="86"/>
        <v>36.21746700438316</v>
      </c>
      <c r="AO275" s="123">
        <f t="shared" si="65"/>
        <v>73.587516173603021</v>
      </c>
      <c r="AP275" s="3">
        <f t="shared" si="68"/>
        <v>370.72543126283398</v>
      </c>
    </row>
    <row r="276" spans="1:42" ht="14">
      <c r="A276">
        <f t="shared" si="92"/>
        <v>118</v>
      </c>
      <c r="B276" s="20">
        <f t="shared" si="92"/>
        <v>198</v>
      </c>
      <c r="C276" s="27">
        <f t="shared" si="66"/>
        <v>253.75572826634831</v>
      </c>
      <c r="D276" s="27"/>
      <c r="E276" s="27"/>
      <c r="F276" s="27"/>
      <c r="G276" s="27"/>
      <c r="H276" s="27"/>
      <c r="I276" s="125"/>
      <c r="J276" s="27"/>
      <c r="K276" s="27"/>
      <c r="L276" s="27"/>
      <c r="M276" s="83">
        <f>C$158*(0.4*D$14)*('Product half-life and C flows'!B137/100)</f>
        <v>0.96602804021411859</v>
      </c>
      <c r="N276" s="85"/>
      <c r="O276" s="85">
        <f t="shared" si="93"/>
        <v>13.459951415223319</v>
      </c>
      <c r="P276" s="85">
        <f t="shared" si="93"/>
        <v>27.689042911316537</v>
      </c>
      <c r="Q276" s="83">
        <f>C$158*(0.6*C$15)*('Product half-life and C flows'!L137/100)</f>
        <v>14.053691693092551</v>
      </c>
      <c r="R276" s="85">
        <f>C$158*0.6*('Product half-life and C flows'!N137/100)</f>
        <v>48.364694648117606</v>
      </c>
      <c r="S276" s="85">
        <f>C$158*0.6*('Product half-life and C flows'!P137/100)</f>
        <v>24.158189134923862</v>
      </c>
      <c r="T276" s="85">
        <f t="shared" si="77"/>
        <v>24.848717221618454</v>
      </c>
      <c r="U276" s="3"/>
      <c r="V276" s="90">
        <f>N$238*(0.4*V$40)*('Product half-life and C flows'!B56/100)</f>
        <v>15.812597491922331</v>
      </c>
      <c r="W276" s="90">
        <f t="shared" si="74"/>
        <v>120.2231105250745</v>
      </c>
      <c r="X276" s="89">
        <f t="shared" si="94"/>
        <v>13.301036751028928</v>
      </c>
      <c r="Y276" s="89">
        <f t="shared" si="94"/>
        <v>27.362132744973792</v>
      </c>
      <c r="Z276" s="91">
        <f>N$238*(0.6*Z$41)*('Product half-life and C flows'!L56/100)</f>
        <v>48.360013697304652</v>
      </c>
      <c r="AA276" s="91">
        <f>N$238*0.6*('Product half-life and C flows'!N56/100)</f>
        <v>24.789198521246131</v>
      </c>
      <c r="AB276" s="91">
        <f>N$238*0.6*('Product half-life and C flows'!P56/100)</f>
        <v>12.382217043579484</v>
      </c>
      <c r="AC276" s="89">
        <f t="shared" si="79"/>
        <v>48.738798951984563</v>
      </c>
      <c r="AD276" s="18"/>
      <c r="AE276">
        <f t="shared" si="90"/>
        <v>118</v>
      </c>
      <c r="AF276" s="3">
        <f t="shared" si="69"/>
        <v>40.179722036475013</v>
      </c>
      <c r="AG276" s="113">
        <f t="shared" si="91"/>
        <v>253.75572826634831</v>
      </c>
      <c r="AH276" s="123">
        <f t="shared" si="80"/>
        <v>16.778625532136449</v>
      </c>
      <c r="AI276" s="123">
        <f t="shared" si="81"/>
        <v>120.2231105250745</v>
      </c>
      <c r="AJ276" s="123">
        <f t="shared" si="82"/>
        <v>26.760988166252247</v>
      </c>
      <c r="AK276" s="123">
        <f t="shared" si="83"/>
        <v>55.051175656290326</v>
      </c>
      <c r="AL276" s="123">
        <f t="shared" si="84"/>
        <v>62.413705390397205</v>
      </c>
      <c r="AM276" s="123">
        <f t="shared" si="85"/>
        <v>73.153893169363741</v>
      </c>
      <c r="AN276" s="123">
        <f t="shared" si="86"/>
        <v>36.540406178503346</v>
      </c>
      <c r="AO276" s="123">
        <f t="shared" si="65"/>
        <v>73.587516173603021</v>
      </c>
      <c r="AP276" s="3">
        <f t="shared" si="68"/>
        <v>374.14327908588137</v>
      </c>
    </row>
    <row r="277" spans="1:42" ht="14">
      <c r="A277">
        <f t="shared" si="92"/>
        <v>119</v>
      </c>
      <c r="B277" s="20">
        <f t="shared" si="92"/>
        <v>199</v>
      </c>
      <c r="C277" s="27">
        <f t="shared" si="66"/>
        <v>253.81510679951975</v>
      </c>
      <c r="D277" s="27"/>
      <c r="E277" s="27"/>
      <c r="F277" s="27"/>
      <c r="G277" s="27"/>
      <c r="H277" s="27"/>
      <c r="I277" s="125"/>
      <c r="J277" s="27"/>
      <c r="K277" s="27"/>
      <c r="L277" s="27"/>
      <c r="M277" s="83">
        <f>C$158*(0.4*D$14)*('Product half-life and C flows'!B138/100)</f>
        <v>0.93312157880288904</v>
      </c>
      <c r="N277" s="85"/>
      <c r="O277" s="85">
        <f t="shared" si="93"/>
        <v>13.459951415223319</v>
      </c>
      <c r="P277" s="85">
        <f t="shared" si="93"/>
        <v>27.689042911316537</v>
      </c>
      <c r="Q277" s="83">
        <f>C$158*(0.6*C$15)*('Product half-life and C flows'!L138/100)</f>
        <v>13.838877543380301</v>
      </c>
      <c r="R277" s="85">
        <f>C$158*0.6*('Product half-life and C flows'!N138/100)</f>
        <v>48.50804729069224</v>
      </c>
      <c r="S277" s="85">
        <f>C$158*0.6*('Product half-life and C flows'!P138/100)</f>
        <v>24.229793851494616</v>
      </c>
      <c r="T277" s="85">
        <f t="shared" si="77"/>
        <v>24.848717221618454</v>
      </c>
      <c r="U277" s="3"/>
      <c r="V277" s="90">
        <f>N$238*(0.4*V$40)*('Product half-life and C flows'!B57/100)</f>
        <v>15.273962372113674</v>
      </c>
      <c r="W277" s="90">
        <f t="shared" si="74"/>
        <v>123.53489990720071</v>
      </c>
      <c r="X277" s="89">
        <f t="shared" si="94"/>
        <v>13.301036751028928</v>
      </c>
      <c r="Y277" s="89">
        <f t="shared" si="94"/>
        <v>27.362132744973792</v>
      </c>
      <c r="Z277" s="91">
        <f>N$238*(0.6*Z$41)*('Product half-life and C flows'!L57/100)</f>
        <v>47.620818939847055</v>
      </c>
      <c r="AA277" s="91">
        <f>N$238*0.6*('Product half-life and C flows'!N57/100)</f>
        <v>25.282487822722832</v>
      </c>
      <c r="AB277" s="91">
        <f>N$238*0.6*('Product half-life and C flows'!P57/100)</f>
        <v>12.628615296065348</v>
      </c>
      <c r="AC277" s="89">
        <f t="shared" si="79"/>
        <v>48.738798951984563</v>
      </c>
      <c r="AD277" s="18"/>
      <c r="AE277">
        <f t="shared" si="90"/>
        <v>119</v>
      </c>
      <c r="AF277" s="3">
        <f t="shared" si="69"/>
        <v>40.17975099072612</v>
      </c>
      <c r="AG277" s="113">
        <f t="shared" si="91"/>
        <v>253.81510679951975</v>
      </c>
      <c r="AH277" s="123">
        <f t="shared" si="80"/>
        <v>16.207083950916562</v>
      </c>
      <c r="AI277" s="123">
        <f t="shared" si="81"/>
        <v>123.53489990720071</v>
      </c>
      <c r="AJ277" s="123">
        <f t="shared" si="82"/>
        <v>26.760988166252247</v>
      </c>
      <c r="AK277" s="123">
        <f t="shared" si="83"/>
        <v>55.051175656290326</v>
      </c>
      <c r="AL277" s="123">
        <f t="shared" si="84"/>
        <v>61.459696483227354</v>
      </c>
      <c r="AM277" s="123">
        <f t="shared" si="85"/>
        <v>73.790535113415075</v>
      </c>
      <c r="AN277" s="123">
        <f t="shared" si="86"/>
        <v>36.858409147559968</v>
      </c>
      <c r="AO277" s="123">
        <f t="shared" si="65"/>
        <v>73.587516173603021</v>
      </c>
      <c r="AP277" s="3">
        <f t="shared" si="68"/>
        <v>377.45570447394573</v>
      </c>
    </row>
    <row r="278" spans="1:42" ht="14">
      <c r="A278">
        <f t="shared" si="92"/>
        <v>120</v>
      </c>
      <c r="B278" s="20">
        <f t="shared" si="92"/>
        <v>200</v>
      </c>
      <c r="C278" s="27">
        <f t="shared" si="66"/>
        <v>253.87273928753106</v>
      </c>
      <c r="D278" s="27"/>
      <c r="E278" s="27"/>
      <c r="F278" s="27"/>
      <c r="G278" s="27"/>
      <c r="H278" s="27"/>
      <c r="I278" s="125"/>
      <c r="J278" s="27"/>
      <c r="K278" s="27"/>
      <c r="L278" s="27"/>
      <c r="M278" s="83">
        <f>C$158*(0.4*D$14)*('Product half-life and C flows'!B139/100)</f>
        <v>0.90133603226941872</v>
      </c>
      <c r="N278" s="85"/>
      <c r="O278" s="85">
        <f t="shared" si="93"/>
        <v>13.459951415223319</v>
      </c>
      <c r="P278" s="85">
        <f t="shared" si="93"/>
        <v>27.689042911316537</v>
      </c>
      <c r="Q278" s="83">
        <f>C$158*(0.6*C$15)*('Product half-life and C flows'!L139/100)</f>
        <v>13.627346881019584</v>
      </c>
      <c r="R278" s="85">
        <f>C$158*0.6*('Product half-life and C flows'!N139/100)</f>
        <v>48.649208752707629</v>
      </c>
      <c r="S278" s="85">
        <f>C$158*0.6*('Product half-life and C flows'!P139/100)</f>
        <v>24.30030407228152</v>
      </c>
      <c r="T278" s="85">
        <f t="shared" si="77"/>
        <v>24.848717221618454</v>
      </c>
      <c r="U278" s="3"/>
      <c r="V278" s="90">
        <f>N$238*(0.4*V$40)*('Product half-life and C flows'!B58/100)</f>
        <v>14.753675141855711</v>
      </c>
      <c r="W278" s="90">
        <f t="shared" si="74"/>
        <v>126.74109416131368</v>
      </c>
      <c r="X278" s="89">
        <f t="shared" si="94"/>
        <v>13.301036751028928</v>
      </c>
      <c r="Y278" s="89">
        <f t="shared" si="94"/>
        <v>27.362132744973792</v>
      </c>
      <c r="Z278" s="91">
        <f>N$238*(0.6*Z$41)*('Product half-life and C flows'!L58/100)</f>
        <v>46.892922956886778</v>
      </c>
      <c r="AA278" s="91">
        <f>N$238*0.6*('Product half-life and C flows'!N58/100)</f>
        <v>25.76823707535166</v>
      </c>
      <c r="AB278" s="91">
        <f>N$238*0.6*('Product half-life and C flows'!P58/100)</f>
        <v>12.871247290385442</v>
      </c>
      <c r="AC278" s="89">
        <f t="shared" si="79"/>
        <v>48.738798951984563</v>
      </c>
      <c r="AD278" s="18"/>
      <c r="AE278">
        <f t="shared" si="90"/>
        <v>120</v>
      </c>
      <c r="AF278" s="3">
        <f t="shared" si="69"/>
        <v>40.179776928944456</v>
      </c>
      <c r="AG278" s="113">
        <f t="shared" si="91"/>
        <v>253.87273928753106</v>
      </c>
      <c r="AH278" s="123">
        <f t="shared" si="80"/>
        <v>15.655011174125129</v>
      </c>
      <c r="AI278" s="123">
        <f t="shared" si="81"/>
        <v>126.74109416131368</v>
      </c>
      <c r="AJ278" s="123">
        <f t="shared" si="82"/>
        <v>26.760988166252247</v>
      </c>
      <c r="AK278" s="123">
        <f t="shared" si="83"/>
        <v>55.051175656290326</v>
      </c>
      <c r="AL278" s="123">
        <f t="shared" si="84"/>
        <v>60.520269837906362</v>
      </c>
      <c r="AM278" s="123">
        <f t="shared" si="85"/>
        <v>74.417445828059286</v>
      </c>
      <c r="AN278" s="123">
        <f t="shared" si="86"/>
        <v>37.17155136266696</v>
      </c>
      <c r="AO278" s="123">
        <f t="shared" si="65"/>
        <v>73.587516173603021</v>
      </c>
      <c r="AP278" s="3">
        <f t="shared" si="68"/>
        <v>380.6625250124888</v>
      </c>
    </row>
    <row r="279" spans="1:42" ht="14">
      <c r="A279">
        <f t="shared" si="92"/>
        <v>121</v>
      </c>
      <c r="B279" s="20">
        <f t="shared" si="92"/>
        <v>201</v>
      </c>
      <c r="C279" s="27">
        <f t="shared" si="66"/>
        <v>253.92867681873059</v>
      </c>
      <c r="D279" s="27"/>
      <c r="E279" s="27"/>
      <c r="F279" s="27"/>
      <c r="G279" s="27"/>
      <c r="H279" s="27"/>
      <c r="I279" s="125"/>
      <c r="J279" s="27"/>
      <c r="K279" s="27"/>
      <c r="L279" s="27"/>
      <c r="M279" s="83">
        <f>C$158*(0.4*D$14)*('Product half-life and C flows'!B140/100)</f>
        <v>0.87063321813800842</v>
      </c>
      <c r="N279" s="85"/>
      <c r="O279" s="85">
        <f t="shared" si="93"/>
        <v>13.459951415223319</v>
      </c>
      <c r="P279" s="85">
        <f t="shared" si="93"/>
        <v>27.689042911316537</v>
      </c>
      <c r="Q279" s="83">
        <f>C$158*(0.6*C$15)*('Product half-life and C flows'!L140/100)</f>
        <v>13.41904951709499</v>
      </c>
      <c r="R279" s="85">
        <f>C$158*0.6*('Product half-life and C flows'!N140/100)</f>
        <v>48.788212526899976</v>
      </c>
      <c r="S279" s="85">
        <f>C$158*0.6*('Product half-life and C flows'!P140/100)</f>
        <v>24.369736526923052</v>
      </c>
      <c r="T279" s="85">
        <f t="shared" si="77"/>
        <v>24.848717221618454</v>
      </c>
      <c r="U279" s="3"/>
      <c r="V279" s="90">
        <f>N$238*(0.4*V$40)*('Product half-life and C flows'!B59/100)</f>
        <v>14.251110804673853</v>
      </c>
      <c r="W279" s="90">
        <f t="shared" si="74"/>
        <v>129.84195592350235</v>
      </c>
      <c r="X279" s="89">
        <f t="shared" si="94"/>
        <v>13.301036751028928</v>
      </c>
      <c r="Y279" s="89">
        <f t="shared" si="94"/>
        <v>27.362132744973792</v>
      </c>
      <c r="Z279" s="91">
        <f>N$238*(0.6*Z$41)*('Product half-life and C flows'!L59/100)</f>
        <v>46.176153043864083</v>
      </c>
      <c r="AA279" s="91">
        <f>N$238*0.6*('Product half-life and C flows'!N59/100)</f>
        <v>26.24656153064214</v>
      </c>
      <c r="AB279" s="91">
        <f>N$238*0.6*('Product half-life and C flows'!P59/100)</f>
        <v>13.110170594726339</v>
      </c>
      <c r="AC279" s="89">
        <f t="shared" si="79"/>
        <v>48.738798951984563</v>
      </c>
      <c r="AD279" s="18"/>
      <c r="AE279">
        <f t="shared" si="90"/>
        <v>121</v>
      </c>
      <c r="AF279" s="3">
        <f t="shared" si="69"/>
        <v>40.179800165295333</v>
      </c>
      <c r="AG279" s="113">
        <f t="shared" si="91"/>
        <v>253.92867681873059</v>
      </c>
      <c r="AH279" s="123">
        <f t="shared" si="80"/>
        <v>15.121744022811862</v>
      </c>
      <c r="AI279" s="123">
        <f t="shared" si="81"/>
        <v>129.84195592350235</v>
      </c>
      <c r="AJ279" s="123">
        <f t="shared" si="82"/>
        <v>26.760988166252247</v>
      </c>
      <c r="AK279" s="123">
        <f t="shared" si="83"/>
        <v>55.051175656290326</v>
      </c>
      <c r="AL279" s="123">
        <f t="shared" si="84"/>
        <v>59.595202560959073</v>
      </c>
      <c r="AM279" s="123">
        <f t="shared" si="85"/>
        <v>75.034774057542108</v>
      </c>
      <c r="AN279" s="123">
        <f t="shared" si="86"/>
        <v>37.47990712164939</v>
      </c>
      <c r="AO279" s="123">
        <f t="shared" si="65"/>
        <v>73.587516173603021</v>
      </c>
      <c r="AP279" s="3">
        <f t="shared" si="68"/>
        <v>383.76400348619546</v>
      </c>
    </row>
    <row r="280" spans="1:42" ht="14">
      <c r="A280">
        <f t="shared" si="92"/>
        <v>122</v>
      </c>
      <c r="B280" s="20">
        <f t="shared" si="92"/>
        <v>202</v>
      </c>
      <c r="C280" s="27">
        <f t="shared" si="66"/>
        <v>253.98296900151979</v>
      </c>
      <c r="D280" s="27"/>
      <c r="E280" s="27"/>
      <c r="F280" s="27"/>
      <c r="G280" s="27"/>
      <c r="H280" s="27"/>
      <c r="I280" s="125"/>
      <c r="J280" s="27"/>
      <c r="K280" s="27"/>
      <c r="L280" s="27"/>
      <c r="M280" s="83">
        <f>C$158*(0.4*D$14)*('Product half-life and C flows'!B141/100)</f>
        <v>0.84097625456825231</v>
      </c>
      <c r="N280" s="85"/>
      <c r="O280" s="85">
        <f t="shared" si="93"/>
        <v>13.459951415223319</v>
      </c>
      <c r="P280" s="85">
        <f t="shared" si="93"/>
        <v>27.689042911316537</v>
      </c>
      <c r="Q280" s="83">
        <f>C$158*(0.6*C$15)*('Product half-life and C flows'!L141/100)</f>
        <v>13.213936029841092</v>
      </c>
      <c r="R280" s="85">
        <f>C$158*0.6*('Product half-life and C flows'!N141/100)</f>
        <v>48.925091594060731</v>
      </c>
      <c r="S280" s="85">
        <f>C$158*0.6*('Product half-life and C flows'!P141/100)</f>
        <v>24.438107689341013</v>
      </c>
      <c r="T280" s="85">
        <f t="shared" si="77"/>
        <v>24.848717221618454</v>
      </c>
      <c r="U280" s="3"/>
      <c r="V280" s="90">
        <f>N$238*(0.4*V$40)*('Product half-life and C flows'!B60/100)</f>
        <v>13.765665653767867</v>
      </c>
      <c r="W280" s="90">
        <f t="shared" si="74"/>
        <v>132.83813959298774</v>
      </c>
      <c r="X280" s="89">
        <f t="shared" si="94"/>
        <v>13.301036751028928</v>
      </c>
      <c r="Y280" s="89">
        <f t="shared" si="94"/>
        <v>27.362132744973792</v>
      </c>
      <c r="Z280" s="91">
        <f>N$238*(0.6*Z$41)*('Product half-life and C flows'!L60/100)</f>
        <v>45.470339136051116</v>
      </c>
      <c r="AA280" s="91">
        <f>N$238*0.6*('Product half-life and C flows'!N60/100)</f>
        <v>26.717574678456</v>
      </c>
      <c r="AB280" s="91">
        <f>N$238*0.6*('Product half-life and C flows'!P60/100)</f>
        <v>13.345441897330664</v>
      </c>
      <c r="AC280" s="89">
        <f t="shared" si="79"/>
        <v>48.738798951984563</v>
      </c>
      <c r="AD280" s="18"/>
      <c r="AE280">
        <f t="shared" si="90"/>
        <v>122</v>
      </c>
      <c r="AF280" s="3">
        <f t="shared" si="69"/>
        <v>40.179820981219216</v>
      </c>
      <c r="AG280" s="113">
        <f t="shared" si="91"/>
        <v>253.98296900151979</v>
      </c>
      <c r="AH280" s="123">
        <f t="shared" si="80"/>
        <v>14.606641908336119</v>
      </c>
      <c r="AI280" s="123">
        <f t="shared" si="81"/>
        <v>132.83813959298774</v>
      </c>
      <c r="AJ280" s="123">
        <f t="shared" si="82"/>
        <v>26.760988166252247</v>
      </c>
      <c r="AK280" s="123">
        <f t="shared" si="83"/>
        <v>55.051175656290326</v>
      </c>
      <c r="AL280" s="123">
        <f t="shared" si="84"/>
        <v>58.68427516589221</v>
      </c>
      <c r="AM280" s="123">
        <f t="shared" si="85"/>
        <v>75.642666272516735</v>
      </c>
      <c r="AN280" s="123">
        <f t="shared" si="86"/>
        <v>37.783549586671676</v>
      </c>
      <c r="AO280" s="123">
        <f t="shared" si="65"/>
        <v>73.587516173603021</v>
      </c>
      <c r="AP280" s="3">
        <f t="shared" si="68"/>
        <v>386.76079444061094</v>
      </c>
    </row>
    <row r="281" spans="1:42" ht="14">
      <c r="A281">
        <f t="shared" si="92"/>
        <v>123</v>
      </c>
      <c r="B281" s="20">
        <f t="shared" si="92"/>
        <v>203</v>
      </c>
      <c r="C281" s="27">
        <f t="shared" si="66"/>
        <v>254.03566400635273</v>
      </c>
      <c r="D281" s="27"/>
      <c r="E281" s="27"/>
      <c r="F281" s="27"/>
      <c r="G281" s="27"/>
      <c r="H281" s="27"/>
      <c r="I281" s="125"/>
      <c r="J281" s="27"/>
      <c r="K281" s="27"/>
      <c r="L281" s="27"/>
      <c r="M281" s="83">
        <f>C$158*(0.4*D$14)*('Product half-life and C flows'!B142/100)</f>
        <v>0.81232951605062376</v>
      </c>
      <c r="N281" s="85"/>
      <c r="O281" s="85">
        <f t="shared" si="93"/>
        <v>13.459951415223319</v>
      </c>
      <c r="P281" s="85">
        <f t="shared" si="93"/>
        <v>27.689042911316537</v>
      </c>
      <c r="Q281" s="83">
        <f>C$158*(0.6*C$15)*('Product half-life and C flows'!L142/100)</f>
        <v>13.011957752916349</v>
      </c>
      <c r="R281" s="85">
        <f>C$158*0.6*('Product half-life and C flows'!N142/100)</f>
        <v>49.059878430861843</v>
      </c>
      <c r="S281" s="85">
        <f>C$158*0.6*('Product half-life and C flows'!P142/100)</f>
        <v>24.505433781649266</v>
      </c>
      <c r="T281" s="85">
        <f t="shared" si="77"/>
        <v>24.848717221618454</v>
      </c>
      <c r="U281" s="3"/>
      <c r="V281" s="90">
        <f>N$238*(0.4*V$40)*('Product half-life and C flows'!B61/100)</f>
        <v>13.296756546807364</v>
      </c>
      <c r="W281" s="90">
        <f t="shared" si="74"/>
        <v>135.73064215487835</v>
      </c>
      <c r="X281" s="89">
        <f t="shared" si="94"/>
        <v>13.301036751028928</v>
      </c>
      <c r="Y281" s="89">
        <f t="shared" si="94"/>
        <v>27.362132744973792</v>
      </c>
      <c r="Z281" s="91">
        <f>N$238*(0.6*Z$41)*('Product half-life and C flows'!L61/100)</f>
        <v>44.775313768201364</v>
      </c>
      <c r="AA281" s="91">
        <f>N$238*0.6*('Product half-life and C flows'!N61/100)</f>
        <v>27.181388273934399</v>
      </c>
      <c r="AB281" s="91">
        <f>N$238*0.6*('Product half-life and C flows'!P61/100)</f>
        <v>13.577117019947247</v>
      </c>
      <c r="AC281" s="89">
        <f t="shared" si="79"/>
        <v>48.738798951984563</v>
      </c>
      <c r="AD281" s="18"/>
      <c r="AE281">
        <f t="shared" si="90"/>
        <v>123</v>
      </c>
      <c r="AF281" s="3">
        <f t="shared" si="69"/>
        <v>40.179839628840512</v>
      </c>
      <c r="AG281" s="113">
        <f t="shared" si="91"/>
        <v>254.03566400635273</v>
      </c>
      <c r="AH281" s="123">
        <f t="shared" ref="AH281:AH293" si="95">D281+M281+V281</f>
        <v>14.109086062857989</v>
      </c>
      <c r="AI281" s="123">
        <f t="shared" ref="AI281:AI293" si="96">E281+N281+W281</f>
        <v>135.73064215487835</v>
      </c>
      <c r="AJ281" s="123">
        <f t="shared" ref="AJ281:AJ293" si="97">F281+O281+X281</f>
        <v>26.760988166252247</v>
      </c>
      <c r="AK281" s="123">
        <f t="shared" ref="AK281:AK293" si="98">G281+P281+Y281</f>
        <v>55.051175656290326</v>
      </c>
      <c r="AL281" s="123">
        <f t="shared" ref="AL281:AL293" si="99">H281+Q281+Z281</f>
        <v>57.787271521117717</v>
      </c>
      <c r="AM281" s="123">
        <f t="shared" ref="AM281:AM293" si="100">I281+R281+AA281</f>
        <v>76.241266704796246</v>
      </c>
      <c r="AN281" s="123">
        <f t="shared" ref="AN281:AN293" si="101">J281+S281+AB281</f>
        <v>38.082550801596511</v>
      </c>
      <c r="AO281" s="123">
        <f t="shared" ref="AO281:AO293" si="102">K281+T281+AC281</f>
        <v>73.587516173603021</v>
      </c>
      <c r="AP281" s="3">
        <f t="shared" si="68"/>
        <v>389.65389500493143</v>
      </c>
    </row>
    <row r="282" spans="1:42" ht="14">
      <c r="A282">
        <f t="shared" si="92"/>
        <v>124</v>
      </c>
      <c r="B282" s="20">
        <f t="shared" si="92"/>
        <v>204</v>
      </c>
      <c r="C282" s="27">
        <f t="shared" si="66"/>
        <v>254.08680860659635</v>
      </c>
      <c r="D282" s="27"/>
      <c r="E282" s="27"/>
      <c r="F282" s="27"/>
      <c r="G282" s="27"/>
      <c r="H282" s="27"/>
      <c r="I282" s="125"/>
      <c r="J282" s="27"/>
      <c r="K282" s="27"/>
      <c r="L282" s="27"/>
      <c r="M282" s="83">
        <f>C$158*(0.4*D$14)*('Product half-life and C flows'!B143/100)</f>
        <v>0.78465859061123633</v>
      </c>
      <c r="N282" s="85"/>
      <c r="O282" s="85">
        <f t="shared" si="93"/>
        <v>13.459951415223319</v>
      </c>
      <c r="P282" s="85">
        <f t="shared" si="93"/>
        <v>27.689042911316537</v>
      </c>
      <c r="Q282" s="83">
        <f>C$158*(0.6*C$15)*('Product half-life and C flows'!L143/100)</f>
        <v>12.813066763856281</v>
      </c>
      <c r="R282" s="85">
        <f>C$158*0.6*('Product half-life and C flows'!N143/100)</f>
        <v>49.19260501756127</v>
      </c>
      <c r="S282" s="85">
        <f>C$158*0.6*('Product half-life and C flows'!P143/100)</f>
        <v>24.571730778002621</v>
      </c>
      <c r="T282" s="85">
        <f t="shared" si="77"/>
        <v>24.848717221618454</v>
      </c>
      <c r="U282" s="3"/>
      <c r="V282" s="90">
        <f>N$238*(0.4*V$40)*('Product half-life and C flows'!B62/100)</f>
        <v>12.843820205430513</v>
      </c>
      <c r="W282" s="90">
        <f t="shared" si="74"/>
        <v>138.52075808879039</v>
      </c>
      <c r="X282" s="89">
        <f t="shared" si="94"/>
        <v>13.301036751028928</v>
      </c>
      <c r="Y282" s="89">
        <f t="shared" si="94"/>
        <v>27.362132744973792</v>
      </c>
      <c r="Z282" s="91">
        <f>N$238*(0.6*Z$41)*('Product half-life and C flows'!L62/100)</f>
        <v>44.090912034816043</v>
      </c>
      <c r="AA282" s="91">
        <f>N$238*0.6*('Product half-life and C flows'!N62/100)</f>
        <v>27.638112364013534</v>
      </c>
      <c r="AB282" s="91">
        <f>N$238*0.6*('Product half-life and C flows'!P62/100)</f>
        <v>13.805250931075687</v>
      </c>
      <c r="AC282" s="89">
        <f t="shared" si="79"/>
        <v>48.738798951984563</v>
      </c>
      <c r="AD282" s="18"/>
      <c r="AE282">
        <f t="shared" si="90"/>
        <v>124</v>
      </c>
      <c r="AF282" s="3">
        <f t="shared" si="69"/>
        <v>40.179856334021103</v>
      </c>
      <c r="AG282" s="113">
        <f t="shared" si="91"/>
        <v>254.08680860659635</v>
      </c>
      <c r="AH282" s="123">
        <f t="shared" si="95"/>
        <v>13.628478796041749</v>
      </c>
      <c r="AI282" s="123">
        <f t="shared" si="96"/>
        <v>138.52075808879039</v>
      </c>
      <c r="AJ282" s="123">
        <f t="shared" si="97"/>
        <v>26.760988166252247</v>
      </c>
      <c r="AK282" s="123">
        <f t="shared" si="98"/>
        <v>55.051175656290326</v>
      </c>
      <c r="AL282" s="123">
        <f t="shared" si="99"/>
        <v>56.903978798672327</v>
      </c>
      <c r="AM282" s="123">
        <f t="shared" si="100"/>
        <v>76.8307173815748</v>
      </c>
      <c r="AN282" s="123">
        <f t="shared" si="101"/>
        <v>38.376981709078308</v>
      </c>
      <c r="AO282" s="123">
        <f t="shared" si="102"/>
        <v>73.587516173603021</v>
      </c>
      <c r="AP282" s="3">
        <f t="shared" si="68"/>
        <v>392.44459980065835</v>
      </c>
    </row>
    <row r="283" spans="1:42" ht="14">
      <c r="A283">
        <f t="shared" si="92"/>
        <v>125</v>
      </c>
      <c r="B283" s="20">
        <f t="shared" si="92"/>
        <v>205</v>
      </c>
      <c r="C283" s="27">
        <f t="shared" si="66"/>
        <v>254.13644821827756</v>
      </c>
      <c r="D283" s="27"/>
      <c r="E283" s="27"/>
      <c r="F283" s="27"/>
      <c r="G283" s="27"/>
      <c r="H283" s="27"/>
      <c r="I283" s="125"/>
      <c r="J283" s="27"/>
      <c r="K283" s="27"/>
      <c r="L283" s="27"/>
      <c r="M283" s="83">
        <f>C$158*(0.4*D$14)*('Product half-life and C flows'!B144/100)</f>
        <v>0.75793023847436058</v>
      </c>
      <c r="N283" s="85"/>
      <c r="O283" s="85">
        <f t="shared" si="93"/>
        <v>13.459951415223319</v>
      </c>
      <c r="P283" s="85">
        <f t="shared" si="93"/>
        <v>27.689042911316537</v>
      </c>
      <c r="Q283" s="83">
        <f>C$158*(0.6*C$15)*('Product half-life and C flows'!L144/100)</f>
        <v>12.617215872703111</v>
      </c>
      <c r="R283" s="85">
        <f>C$158*0.6*('Product half-life and C flows'!N144/100)</f>
        <v>49.323302845590817</v>
      </c>
      <c r="S283" s="85">
        <f>C$158*0.6*('Product half-life and C flows'!P144/100)</f>
        <v>24.63701440838701</v>
      </c>
      <c r="T283" s="85">
        <f t="shared" si="77"/>
        <v>24.848717221618454</v>
      </c>
      <c r="U283" s="3"/>
      <c r="V283" s="90">
        <f>N$238*(0.4*V$40)*('Product half-life and C flows'!B63/100)</f>
        <v>12.406312538604304</v>
      </c>
      <c r="W283" s="90">
        <f t="shared" si="74"/>
        <v>141.2100381670281</v>
      </c>
      <c r="X283" s="89">
        <f t="shared" si="94"/>
        <v>13.301036751028928</v>
      </c>
      <c r="Y283" s="89">
        <f t="shared" si="94"/>
        <v>27.362132744973792</v>
      </c>
      <c r="Z283" s="91">
        <f>N$238*(0.6*Z$41)*('Product half-life and C flows'!L63/100)</f>
        <v>43.416971551017625</v>
      </c>
      <c r="AA283" s="91">
        <f>N$238*0.6*('Product half-life and C flows'!N63/100)</f>
        <v>28.087855313535016</v>
      </c>
      <c r="AB283" s="91">
        <f>N$238*0.6*('Product half-life and C flows'!P63/100)</f>
        <v>14.029897759008492</v>
      </c>
      <c r="AC283" s="89">
        <f t="shared" si="79"/>
        <v>48.738798951984563</v>
      </c>
      <c r="AD283" s="18"/>
      <c r="AE283">
        <f t="shared" si="90"/>
        <v>125</v>
      </c>
      <c r="AF283" s="3">
        <f t="shared" si="69"/>
        <v>40.17987129909605</v>
      </c>
      <c r="AG283" s="113">
        <f t="shared" si="91"/>
        <v>254.13644821827756</v>
      </c>
      <c r="AH283" s="123">
        <f t="shared" si="95"/>
        <v>13.164242777078664</v>
      </c>
      <c r="AI283" s="123">
        <f t="shared" si="96"/>
        <v>141.2100381670281</v>
      </c>
      <c r="AJ283" s="123">
        <f t="shared" si="97"/>
        <v>26.760988166252247</v>
      </c>
      <c r="AK283" s="123">
        <f t="shared" si="98"/>
        <v>55.051175656290326</v>
      </c>
      <c r="AL283" s="123">
        <f t="shared" si="99"/>
        <v>56.034187423720738</v>
      </c>
      <c r="AM283" s="123">
        <f t="shared" si="100"/>
        <v>77.411158159125833</v>
      </c>
      <c r="AN283" s="123">
        <f t="shared" si="101"/>
        <v>38.666912167395502</v>
      </c>
      <c r="AO283" s="123">
        <f t="shared" si="102"/>
        <v>73.587516173603021</v>
      </c>
      <c r="AP283" s="3">
        <f t="shared" si="68"/>
        <v>395.13445973981271</v>
      </c>
    </row>
    <row r="284" spans="1:42" ht="14">
      <c r="A284">
        <f t="shared" si="92"/>
        <v>126</v>
      </c>
      <c r="B284" s="20">
        <f t="shared" si="92"/>
        <v>206</v>
      </c>
      <c r="C284" s="27">
        <f t="shared" si="66"/>
        <v>254.18462693874443</v>
      </c>
      <c r="D284" s="27"/>
      <c r="E284" s="27"/>
      <c r="F284" s="27"/>
      <c r="G284" s="27"/>
      <c r="H284" s="27"/>
      <c r="I284" s="125"/>
      <c r="J284" s="27"/>
      <c r="K284" s="27"/>
      <c r="L284" s="27"/>
      <c r="M284" s="83">
        <f>C$158*(0.4*D$14)*('Product half-life and C flows'!B145/100)</f>
        <v>0.73211235213305681</v>
      </c>
      <c r="N284" s="85"/>
      <c r="O284" s="85">
        <f t="shared" si="93"/>
        <v>13.459951415223319</v>
      </c>
      <c r="P284" s="85">
        <f t="shared" si="93"/>
        <v>27.689042911316537</v>
      </c>
      <c r="Q284" s="83">
        <f>C$158*(0.6*C$15)*('Product half-life and C flows'!L145/100)</f>
        <v>12.424358610809231</v>
      </c>
      <c r="R284" s="85">
        <f>C$158*0.6*('Product half-life and C flows'!N145/100)</f>
        <v>49.452002925027998</v>
      </c>
      <c r="S284" s="85">
        <f>C$158*0.6*('Product half-life and C flows'!P145/100)</f>
        <v>24.701300162351636</v>
      </c>
      <c r="T284" s="85">
        <f t="shared" si="77"/>
        <v>24.848717221618454</v>
      </c>
      <c r="U284" s="3"/>
      <c r="V284" s="90">
        <f>N$238*(0.4*V$40)*('Product half-life and C flows'!B64/100)</f>
        <v>11.983707989033723</v>
      </c>
      <c r="W284" s="90">
        <f t="shared" si="74"/>
        <v>143.80025193253061</v>
      </c>
      <c r="X284" s="89">
        <f t="shared" si="94"/>
        <v>13.301036751028928</v>
      </c>
      <c r="Y284" s="89">
        <f t="shared" si="94"/>
        <v>27.362132744973792</v>
      </c>
      <c r="Z284" s="91">
        <f>N$238*(0.6*Z$41)*('Product half-life and C flows'!L64/100)</f>
        <v>42.75333241402155</v>
      </c>
      <c r="AA284" s="91">
        <f>N$238*0.6*('Product half-life and C flows'!N64/100)</f>
        <v>28.530723830957069</v>
      </c>
      <c r="AB284" s="91">
        <f>N$238*0.6*('Product half-life and C flows'!P64/100)</f>
        <v>14.251110804673852</v>
      </c>
      <c r="AC284" s="89">
        <f t="shared" si="79"/>
        <v>48.738798951984563</v>
      </c>
      <c r="AD284" s="18"/>
      <c r="AE284">
        <f t="shared" si="90"/>
        <v>126</v>
      </c>
      <c r="AF284" s="3">
        <f t="shared" si="69"/>
        <v>40.179884705324177</v>
      </c>
      <c r="AG284" s="113">
        <f t="shared" si="91"/>
        <v>254.18462693874443</v>
      </c>
      <c r="AH284" s="123">
        <f t="shared" si="95"/>
        <v>12.715820341166779</v>
      </c>
      <c r="AI284" s="123">
        <f t="shared" si="96"/>
        <v>143.80025193253061</v>
      </c>
      <c r="AJ284" s="123">
        <f t="shared" si="97"/>
        <v>26.760988166252247</v>
      </c>
      <c r="AK284" s="123">
        <f t="shared" si="98"/>
        <v>55.051175656290326</v>
      </c>
      <c r="AL284" s="123">
        <f t="shared" si="99"/>
        <v>55.177691024830779</v>
      </c>
      <c r="AM284" s="123">
        <f t="shared" si="100"/>
        <v>77.98272675598507</v>
      </c>
      <c r="AN284" s="123">
        <f t="shared" si="101"/>
        <v>38.952410967025486</v>
      </c>
      <c r="AO284" s="123">
        <f t="shared" si="102"/>
        <v>73.587516173603021</v>
      </c>
      <c r="AP284" s="3">
        <f t="shared" si="68"/>
        <v>397.72524450291451</v>
      </c>
    </row>
    <row r="285" spans="1:42" ht="14">
      <c r="A285">
        <f t="shared" si="92"/>
        <v>127</v>
      </c>
      <c r="B285" s="20">
        <f t="shared" si="92"/>
        <v>207</v>
      </c>
      <c r="C285" s="27">
        <f t="shared" si="66"/>
        <v>254.23138758427058</v>
      </c>
      <c r="D285" s="27"/>
      <c r="E285" s="27"/>
      <c r="F285" s="27"/>
      <c r="G285" s="27"/>
      <c r="H285" s="27"/>
      <c r="I285" s="125"/>
      <c r="J285" s="27"/>
      <c r="K285" s="27"/>
      <c r="L285" s="27"/>
      <c r="M285" s="83">
        <f>C$158*(0.4*D$14)*('Product half-life and C flows'!B146/100)</f>
        <v>0.70717391777993899</v>
      </c>
      <c r="N285" s="85"/>
      <c r="O285" s="85">
        <f t="shared" si="93"/>
        <v>13.459951415223319</v>
      </c>
      <c r="P285" s="85">
        <f t="shared" si="93"/>
        <v>27.689042911316537</v>
      </c>
      <c r="Q285" s="83">
        <f>C$158*(0.6*C$15)*('Product half-life and C flows'!L146/100)</f>
        <v>12.234449219811781</v>
      </c>
      <c r="R285" s="85">
        <f>C$158*0.6*('Product half-life and C flows'!N146/100)</f>
        <v>49.578735791953626</v>
      </c>
      <c r="S285" s="85">
        <f>C$158*0.6*('Product half-life and C flows'!P146/100)</f>
        <v>24.764603292684118</v>
      </c>
      <c r="T285" s="85">
        <f t="shared" si="77"/>
        <v>24.848717221618454</v>
      </c>
      <c r="U285" s="3"/>
      <c r="V285" s="90">
        <f>N$238*(0.4*V$40)*('Product half-life and C flows'!B65/100)</f>
        <v>11.57549890183458</v>
      </c>
      <c r="W285" s="90">
        <f t="shared" si="74"/>
        <v>146.29335363932918</v>
      </c>
      <c r="X285" s="89">
        <f t="shared" si="94"/>
        <v>13.301036751028928</v>
      </c>
      <c r="Y285" s="89">
        <f t="shared" si="94"/>
        <v>27.362132744973792</v>
      </c>
      <c r="Z285" s="91">
        <f>N$238*(0.6*Z$41)*('Product half-life and C flows'!L65/100)</f>
        <v>42.099837165196845</v>
      </c>
      <c r="AA285" s="91">
        <f>N$238*0.6*('Product half-life and C flows'!N65/100)</f>
        <v>28.966822993672753</v>
      </c>
      <c r="AB285" s="91">
        <f>N$238*0.6*('Product half-life and C flows'!P65/100)</f>
        <v>14.468942554282087</v>
      </c>
      <c r="AC285" s="89">
        <f t="shared" si="79"/>
        <v>48.738798951984563</v>
      </c>
      <c r="AD285" s="18"/>
      <c r="AE285">
        <f t="shared" si="90"/>
        <v>127</v>
      </c>
      <c r="AF285" s="3">
        <f t="shared" si="69"/>
        <v>40.179896715083487</v>
      </c>
      <c r="AG285" s="113">
        <f t="shared" si="91"/>
        <v>254.23138758427058</v>
      </c>
      <c r="AH285" s="123">
        <f t="shared" si="95"/>
        <v>12.282672819614518</v>
      </c>
      <c r="AI285" s="123">
        <f t="shared" si="96"/>
        <v>146.29335363932918</v>
      </c>
      <c r="AJ285" s="123">
        <f t="shared" si="97"/>
        <v>26.760988166252247</v>
      </c>
      <c r="AK285" s="123">
        <f t="shared" si="98"/>
        <v>55.051175656290326</v>
      </c>
      <c r="AL285" s="123">
        <f t="shared" si="99"/>
        <v>54.334286385008625</v>
      </c>
      <c r="AM285" s="123">
        <f t="shared" si="100"/>
        <v>78.545558785626383</v>
      </c>
      <c r="AN285" s="123">
        <f t="shared" si="101"/>
        <v>39.233545846966209</v>
      </c>
      <c r="AO285" s="123">
        <f t="shared" si="102"/>
        <v>73.587516173603021</v>
      </c>
      <c r="AP285" s="3">
        <f t="shared" si="68"/>
        <v>400.21890847947299</v>
      </c>
    </row>
    <row r="286" spans="1:42" ht="14">
      <c r="A286">
        <f t="shared" si="92"/>
        <v>128</v>
      </c>
      <c r="B286" s="20">
        <f t="shared" si="92"/>
        <v>208</v>
      </c>
      <c r="C286" s="27">
        <f t="shared" ref="C286:C318" si="103">B$8*(1-EXP(-B$9*$B286))^3</f>
        <v>254.27677172662649</v>
      </c>
      <c r="D286" s="27"/>
      <c r="E286" s="27"/>
      <c r="F286" s="27"/>
      <c r="G286" s="27"/>
      <c r="H286" s="27"/>
      <c r="I286" s="125"/>
      <c r="J286" s="27"/>
      <c r="K286" s="27"/>
      <c r="L286" s="27"/>
      <c r="M286" s="83">
        <f>C$158*(0.4*D$14)*('Product half-life and C flows'!B147/100)</f>
        <v>0.68308497805175461</v>
      </c>
      <c r="N286" s="85"/>
      <c r="O286" s="85">
        <f t="shared" si="93"/>
        <v>13.459951415223319</v>
      </c>
      <c r="P286" s="85">
        <f t="shared" si="93"/>
        <v>27.689042911316537</v>
      </c>
      <c r="Q286" s="83">
        <f>C$158*(0.6*C$15)*('Product half-life and C flows'!L147/100)</f>
        <v>12.047442640775802</v>
      </c>
      <c r="R286" s="85">
        <f>C$158*0.6*('Product half-life and C flows'!N147/100)</f>
        <v>49.703531515696966</v>
      </c>
      <c r="S286" s="85">
        <f>C$158*0.6*('Product half-life and C flows'!P147/100)</f>
        <v>24.826938819029447</v>
      </c>
      <c r="T286" s="85">
        <f t="shared" si="77"/>
        <v>24.848717221618454</v>
      </c>
      <c r="U286" s="3"/>
      <c r="V286" s="90">
        <f>N$238*(0.4*V$40)*('Product half-life and C flows'!B66/100)</f>
        <v>11.181194914711673</v>
      </c>
      <c r="W286" s="90">
        <f t="shared" si="74"/>
        <v>148.69145143557228</v>
      </c>
      <c r="X286" s="89">
        <f t="shared" si="94"/>
        <v>13.301036751028928</v>
      </c>
      <c r="Y286" s="89">
        <f t="shared" si="94"/>
        <v>27.362132744973792</v>
      </c>
      <c r="Z286" s="91">
        <f>N$238*(0.6*Z$41)*('Product half-life and C flows'!L66/100)</f>
        <v>41.456330752706592</v>
      </c>
      <c r="AA286" s="91">
        <f>N$238*0.6*('Product half-life and C flows'!N66/100)</f>
        <v>29.396256272941248</v>
      </c>
      <c r="AB286" s="91">
        <f>N$238*0.6*('Product half-life and C flows'!P66/100)</f>
        <v>14.683444691778838</v>
      </c>
      <c r="AC286" s="89">
        <f t="shared" si="79"/>
        <v>48.738798951984563</v>
      </c>
      <c r="AD286" s="18"/>
      <c r="AE286">
        <f t="shared" si="90"/>
        <v>128</v>
      </c>
      <c r="AF286" s="3">
        <f t="shared" si="69"/>
        <v>40.179907473837858</v>
      </c>
      <c r="AG286" s="113">
        <f t="shared" si="91"/>
        <v>254.27677172662649</v>
      </c>
      <c r="AH286" s="123">
        <f t="shared" si="95"/>
        <v>11.864279892763427</v>
      </c>
      <c r="AI286" s="123">
        <f t="shared" si="96"/>
        <v>148.69145143557228</v>
      </c>
      <c r="AJ286" s="123">
        <f t="shared" si="97"/>
        <v>26.760988166252247</v>
      </c>
      <c r="AK286" s="123">
        <f t="shared" si="98"/>
        <v>55.051175656290326</v>
      </c>
      <c r="AL286" s="123">
        <f t="shared" si="99"/>
        <v>53.50377339348239</v>
      </c>
      <c r="AM286" s="123">
        <f t="shared" si="100"/>
        <v>79.09978778863821</v>
      </c>
      <c r="AN286" s="123">
        <f t="shared" si="101"/>
        <v>39.510383510808282</v>
      </c>
      <c r="AO286" s="123">
        <f t="shared" si="102"/>
        <v>73.587516173603021</v>
      </c>
      <c r="AP286" s="3">
        <f t="shared" ref="AP286:AP318" si="104">SUM(AI286:AN286)</f>
        <v>402.61755995104375</v>
      </c>
    </row>
    <row r="287" spans="1:42" ht="14">
      <c r="A287">
        <f t="shared" si="92"/>
        <v>129</v>
      </c>
      <c r="B287" s="20">
        <f t="shared" si="92"/>
        <v>209</v>
      </c>
      <c r="C287" s="27">
        <f t="shared" si="103"/>
        <v>254.32081972864512</v>
      </c>
      <c r="D287" s="27"/>
      <c r="E287" s="27"/>
      <c r="F287" s="27"/>
      <c r="G287" s="27"/>
      <c r="H287" s="27"/>
      <c r="I287" s="125"/>
      <c r="J287" s="27"/>
      <c r="K287" s="27"/>
      <c r="L287" s="27"/>
      <c r="M287" s="83">
        <f>C$158*(0.4*D$14)*('Product half-life and C flows'!B148/100)</f>
        <v>0.65981659604302023</v>
      </c>
      <c r="N287" s="85"/>
      <c r="O287" s="85">
        <f t="shared" si="93"/>
        <v>13.459951415223319</v>
      </c>
      <c r="P287" s="85">
        <f t="shared" si="93"/>
        <v>27.689042911316537</v>
      </c>
      <c r="Q287" s="83">
        <f>C$158*(0.6*C$15)*('Product half-life and C flows'!L148/100)</f>
        <v>11.863294503503278</v>
      </c>
      <c r="R287" s="85">
        <f>C$158*0.6*('Product half-life and C flows'!N148/100)</f>
        <v>49.826419705970167</v>
      </c>
      <c r="S287" s="85">
        <f>C$158*0.6*('Product half-life and C flows'!P148/100)</f>
        <v>24.88832153145362</v>
      </c>
      <c r="T287" s="85">
        <f t="shared" si="77"/>
        <v>24.848717221618454</v>
      </c>
      <c r="U287" s="3"/>
      <c r="V287" s="90">
        <f>N$238*(0.4*V$40)*('Product half-life and C flows'!B67/100)</f>
        <v>10.800322368909745</v>
      </c>
      <c r="W287" s="90">
        <f t="shared" si="74"/>
        <v>150.99677957023906</v>
      </c>
      <c r="X287" s="89">
        <f t="shared" si="94"/>
        <v>13.301036751028928</v>
      </c>
      <c r="Y287" s="89">
        <f t="shared" si="94"/>
        <v>27.362132744973792</v>
      </c>
      <c r="Z287" s="91">
        <f>N$238*(0.6*Z$41)*('Product half-life and C flows'!L67/100)</f>
        <v>40.822660494719536</v>
      </c>
      <c r="AA287" s="91">
        <f>N$238*0.6*('Product half-life and C flows'!N67/100)</f>
        <v>29.819125558437943</v>
      </c>
      <c r="AB287" s="91">
        <f>N$238*0.6*('Product half-life and C flows'!P67/100)</f>
        <v>14.894668111107855</v>
      </c>
      <c r="AC287" s="89">
        <f t="shared" si="79"/>
        <v>48.738798951984563</v>
      </c>
      <c r="AD287" s="18"/>
      <c r="AE287">
        <f t="shared" si="90"/>
        <v>129</v>
      </c>
      <c r="AF287" s="3">
        <f t="shared" ref="AF287:AF318" si="105">D$8*(1-EXP(-D$9*$B207))^3</f>
        <v>40.179917111898924</v>
      </c>
      <c r="AG287" s="113">
        <f t="shared" si="91"/>
        <v>254.32081972864512</v>
      </c>
      <c r="AH287" s="123">
        <f t="shared" si="95"/>
        <v>11.460138964952765</v>
      </c>
      <c r="AI287" s="123">
        <f t="shared" si="96"/>
        <v>150.99677957023906</v>
      </c>
      <c r="AJ287" s="123">
        <f t="shared" si="97"/>
        <v>26.760988166252247</v>
      </c>
      <c r="AK287" s="123">
        <f t="shared" si="98"/>
        <v>55.051175656290326</v>
      </c>
      <c r="AL287" s="123">
        <f t="shared" si="99"/>
        <v>52.685954998222812</v>
      </c>
      <c r="AM287" s="123">
        <f t="shared" si="100"/>
        <v>79.645545264408113</v>
      </c>
      <c r="AN287" s="123">
        <f t="shared" si="101"/>
        <v>39.782989642561475</v>
      </c>
      <c r="AO287" s="123">
        <f t="shared" si="102"/>
        <v>73.587516173603021</v>
      </c>
      <c r="AP287" s="3">
        <f t="shared" si="104"/>
        <v>404.92343329797399</v>
      </c>
    </row>
    <row r="288" spans="1:42" ht="14">
      <c r="A288">
        <f t="shared" ref="A288:B303" si="106">A287+1</f>
        <v>130</v>
      </c>
      <c r="B288" s="20">
        <f t="shared" si="106"/>
        <v>210</v>
      </c>
      <c r="C288" s="27">
        <f t="shared" si="103"/>
        <v>254.36357077880726</v>
      </c>
      <c r="D288" s="27"/>
      <c r="E288" s="27"/>
      <c r="F288" s="27"/>
      <c r="G288" s="27"/>
      <c r="H288" s="27"/>
      <c r="I288" s="125"/>
      <c r="J288" s="27"/>
      <c r="K288" s="27"/>
      <c r="L288" s="27"/>
      <c r="M288" s="83">
        <f>C$158*(0.4*D$14)*('Product half-life and C flows'!B149/100)</f>
        <v>0.63734082054548302</v>
      </c>
      <c r="N288" s="85"/>
      <c r="O288" s="85">
        <f t="shared" ref="O288:P303" si="107">O287</f>
        <v>13.459951415223319</v>
      </c>
      <c r="P288" s="85">
        <f t="shared" si="107"/>
        <v>27.689042911316537</v>
      </c>
      <c r="Q288" s="83">
        <f>C$158*(0.6*C$15)*('Product half-life and C flows'!L149/100)</f>
        <v>11.681961116005624</v>
      </c>
      <c r="R288" s="85">
        <f>C$158*0.6*('Product half-life and C flows'!N149/100)</f>
        <v>49.947429519893596</v>
      </c>
      <c r="S288" s="85">
        <f>C$158*0.6*('Product half-life and C flows'!P149/100)</f>
        <v>24.94876599395284</v>
      </c>
      <c r="T288" s="85">
        <f t="shared" si="77"/>
        <v>24.848717221618454</v>
      </c>
      <c r="U288" s="3"/>
      <c r="V288" s="90">
        <f>N$238*(0.4*V$40)*('Product half-life and C flows'!B68/100)</f>
        <v>10.43242374022957</v>
      </c>
      <c r="W288" s="90">
        <f t="shared" si="74"/>
        <v>153.21167340861237</v>
      </c>
      <c r="X288" s="89">
        <f t="shared" si="94"/>
        <v>13.301036751028928</v>
      </c>
      <c r="Y288" s="89">
        <f t="shared" si="94"/>
        <v>27.362132744973792</v>
      </c>
      <c r="Z288" s="91">
        <f>N$238*(0.6*Z$41)*('Product half-life and C flows'!L68/100)</f>
        <v>40.198676043183916</v>
      </c>
      <c r="AA288" s="91">
        <f>N$238*0.6*('Product half-life and C flows'!N68/100)</f>
        <v>30.23553118242938</v>
      </c>
      <c r="AB288" s="91">
        <f>N$238*0.6*('Product half-life and C flows'!P68/100)</f>
        <v>15.102662928286394</v>
      </c>
      <c r="AC288" s="89">
        <f t="shared" si="79"/>
        <v>48.738798951984563</v>
      </c>
      <c r="AD288" s="18"/>
      <c r="AE288">
        <f t="shared" si="90"/>
        <v>130</v>
      </c>
      <c r="AF288" s="3">
        <f t="shared" si="105"/>
        <v>40.179925746004322</v>
      </c>
      <c r="AG288" s="113">
        <f t="shared" si="91"/>
        <v>254.36357077880726</v>
      </c>
      <c r="AH288" s="123">
        <f t="shared" si="95"/>
        <v>11.069764560775052</v>
      </c>
      <c r="AI288" s="123">
        <f t="shared" si="96"/>
        <v>153.21167340861237</v>
      </c>
      <c r="AJ288" s="123">
        <f t="shared" si="97"/>
        <v>26.760988166252247</v>
      </c>
      <c r="AK288" s="123">
        <f t="shared" si="98"/>
        <v>55.051175656290326</v>
      </c>
      <c r="AL288" s="123">
        <f t="shared" si="99"/>
        <v>51.88063715918954</v>
      </c>
      <c r="AM288" s="123">
        <f t="shared" si="100"/>
        <v>80.182960702322973</v>
      </c>
      <c r="AN288" s="123">
        <f t="shared" si="101"/>
        <v>40.051428922239232</v>
      </c>
      <c r="AO288" s="123">
        <f t="shared" si="102"/>
        <v>73.587516173603021</v>
      </c>
      <c r="AP288" s="3">
        <f t="shared" si="104"/>
        <v>407.13886401490669</v>
      </c>
    </row>
    <row r="289" spans="1:42" ht="14">
      <c r="A289">
        <f t="shared" si="106"/>
        <v>131</v>
      </c>
      <c r="B289" s="20">
        <f t="shared" si="106"/>
        <v>211</v>
      </c>
      <c r="C289" s="27">
        <f t="shared" si="103"/>
        <v>254.4050629248708</v>
      </c>
      <c r="D289" s="27"/>
      <c r="E289" s="27"/>
      <c r="F289" s="27"/>
      <c r="G289" s="27"/>
      <c r="H289" s="27"/>
      <c r="I289" s="125"/>
      <c r="J289" s="27"/>
      <c r="K289" s="27"/>
      <c r="L289" s="27"/>
      <c r="M289" s="83">
        <f>C$158*(0.4*D$14)*('Product half-life and C flows'!B150/100)</f>
        <v>0.61563065247165238</v>
      </c>
      <c r="N289" s="85"/>
      <c r="O289" s="85">
        <f t="shared" si="107"/>
        <v>13.459951415223319</v>
      </c>
      <c r="P289" s="85">
        <f t="shared" si="107"/>
        <v>27.689042911316537</v>
      </c>
      <c r="Q289" s="83">
        <f>C$158*(0.6*C$15)*('Product half-life and C flows'!L150/100)</f>
        <v>11.503399454137112</v>
      </c>
      <c r="R289" s="85">
        <f>C$158*0.6*('Product half-life and C flows'!N150/100)</f>
        <v>50.066589668913856</v>
      </c>
      <c r="S289" s="85">
        <f>C$158*0.6*('Product half-life and C flows'!P150/100)</f>
        <v>25.008286547909005</v>
      </c>
      <c r="T289" s="85">
        <f t="shared" si="77"/>
        <v>24.848717221618454</v>
      </c>
      <c r="U289" s="3"/>
      <c r="V289" s="90">
        <f>N$238*(0.4*V$40)*('Product half-life and C flows'!B69/100)</f>
        <v>10.077057089425759</v>
      </c>
      <c r="W289" s="90">
        <f t="shared" si="74"/>
        <v>155.33854704772452</v>
      </c>
      <c r="X289" s="89">
        <f t="shared" ref="X289:Y304" si="108">X288</f>
        <v>13.301036751028928</v>
      </c>
      <c r="Y289" s="89">
        <f t="shared" si="108"/>
        <v>27.362132744973792</v>
      </c>
      <c r="Z289" s="91">
        <f>N$238*(0.6*Z$41)*('Product half-life and C flows'!L69/100)</f>
        <v>39.584229348155091</v>
      </c>
      <c r="AA289" s="91">
        <f>N$238*0.6*('Product half-life and C flows'!N69/100)</f>
        <v>30.645571943578616</v>
      </c>
      <c r="AB289" s="91">
        <f>N$238*0.6*('Product half-life and C flows'!P69/100)</f>
        <v>15.307478493296006</v>
      </c>
      <c r="AC289" s="89">
        <f t="shared" si="79"/>
        <v>48.738798951984563</v>
      </c>
      <c r="AD289" s="18"/>
      <c r="AE289">
        <f t="shared" si="90"/>
        <v>131</v>
      </c>
      <c r="AF289" s="3">
        <f t="shared" si="105"/>
        <v>40.179933480731727</v>
      </c>
      <c r="AG289" s="113">
        <f t="shared" si="91"/>
        <v>254.4050629248708</v>
      </c>
      <c r="AH289" s="123">
        <f t="shared" si="95"/>
        <v>10.692687741897412</v>
      </c>
      <c r="AI289" s="123">
        <f t="shared" si="96"/>
        <v>155.33854704772452</v>
      </c>
      <c r="AJ289" s="123">
        <f t="shared" si="97"/>
        <v>26.760988166252247</v>
      </c>
      <c r="AK289" s="123">
        <f t="shared" si="98"/>
        <v>55.051175656290326</v>
      </c>
      <c r="AL289" s="123">
        <f t="shared" si="99"/>
        <v>51.087628802292201</v>
      </c>
      <c r="AM289" s="123">
        <f t="shared" si="100"/>
        <v>80.71216161249248</v>
      </c>
      <c r="AN289" s="123">
        <f t="shared" si="101"/>
        <v>40.315765041205012</v>
      </c>
      <c r="AO289" s="123">
        <f t="shared" si="102"/>
        <v>73.587516173603021</v>
      </c>
      <c r="AP289" s="3">
        <f t="shared" si="104"/>
        <v>409.26626632625675</v>
      </c>
    </row>
    <row r="290" spans="1:42" ht="14">
      <c r="A290">
        <f t="shared" si="106"/>
        <v>132</v>
      </c>
      <c r="B290" s="20">
        <f t="shared" si="106"/>
        <v>212</v>
      </c>
      <c r="C290" s="27">
        <f t="shared" si="103"/>
        <v>254.44533310656871</v>
      </c>
      <c r="D290" s="27"/>
      <c r="E290" s="27"/>
      <c r="F290" s="27"/>
      <c r="G290" s="27"/>
      <c r="H290" s="27"/>
      <c r="I290" s="125"/>
      <c r="J290" s="27"/>
      <c r="K290" s="27"/>
      <c r="L290" s="27"/>
      <c r="M290" s="83">
        <f>C$158*(0.4*D$14)*('Product half-life and C flows'!B151/100)</f>
        <v>0.59466001242207556</v>
      </c>
      <c r="N290" s="85"/>
      <c r="O290" s="85">
        <f t="shared" si="107"/>
        <v>13.459951415223319</v>
      </c>
      <c r="P290" s="85">
        <f t="shared" si="107"/>
        <v>27.689042911316537</v>
      </c>
      <c r="Q290" s="83">
        <f>C$158*(0.6*C$15)*('Product half-life and C flows'!L151/100)</f>
        <v>11.327567151386697</v>
      </c>
      <c r="R290" s="85">
        <f>C$158*0.6*('Product half-life and C flows'!N151/100)</f>
        <v>50.183928425615967</v>
      </c>
      <c r="S290" s="85">
        <f>C$158*0.6*('Product half-life and C flows'!P151/100)</f>
        <v>25.066897315492479</v>
      </c>
      <c r="T290" s="85">
        <f t="shared" si="77"/>
        <v>24.848717221618454</v>
      </c>
      <c r="U290" s="3"/>
      <c r="V290" s="90">
        <f>N$238*(0.4*V$40)*('Product half-life and C flows'!B70/100)</f>
        <v>9.7337955313260096</v>
      </c>
      <c r="W290" s="90">
        <f t="shared" si="74"/>
        <v>157.37987333074247</v>
      </c>
      <c r="X290" s="89">
        <f t="shared" si="108"/>
        <v>13.301036751028928</v>
      </c>
      <c r="Y290" s="89">
        <f t="shared" si="108"/>
        <v>27.362132744973792</v>
      </c>
      <c r="Z290" s="91">
        <f>N$238*(0.6*Z$41)*('Product half-life and C flows'!L70/100)</f>
        <v>38.97917462266841</v>
      </c>
      <c r="AA290" s="91">
        <f>N$238*0.6*('Product half-life and C flows'!N70/100)</f>
        <v>31.04934513038673</v>
      </c>
      <c r="AB290" s="91">
        <f>N$238*0.6*('Product half-life and C flows'!P70/100)</f>
        <v>15.509163401791566</v>
      </c>
      <c r="AC290" s="89">
        <f t="shared" si="79"/>
        <v>48.738798951984563</v>
      </c>
      <c r="AD290" s="18"/>
      <c r="AE290">
        <f t="shared" si="90"/>
        <v>132</v>
      </c>
      <c r="AF290" s="3">
        <f t="shared" si="105"/>
        <v>40.179940409765393</v>
      </c>
      <c r="AG290" s="113">
        <f t="shared" si="91"/>
        <v>254.44533310656871</v>
      </c>
      <c r="AH290" s="123">
        <f t="shared" si="95"/>
        <v>10.328455543748085</v>
      </c>
      <c r="AI290" s="123">
        <f t="shared" si="96"/>
        <v>157.37987333074247</v>
      </c>
      <c r="AJ290" s="123">
        <f t="shared" si="97"/>
        <v>26.760988166252247</v>
      </c>
      <c r="AK290" s="123">
        <f t="shared" si="98"/>
        <v>55.051175656290326</v>
      </c>
      <c r="AL290" s="123">
        <f t="shared" si="99"/>
        <v>50.306741774055105</v>
      </c>
      <c r="AM290" s="123">
        <f t="shared" si="100"/>
        <v>81.2332735560027</v>
      </c>
      <c r="AN290" s="123">
        <f t="shared" si="101"/>
        <v>40.576060717284044</v>
      </c>
      <c r="AO290" s="123">
        <f t="shared" si="102"/>
        <v>73.587516173603021</v>
      </c>
      <c r="AP290" s="3">
        <f t="shared" si="104"/>
        <v>411.30811320062691</v>
      </c>
    </row>
    <row r="291" spans="1:42" ht="14">
      <c r="A291">
        <f t="shared" si="106"/>
        <v>133</v>
      </c>
      <c r="B291" s="20">
        <f t="shared" si="106"/>
        <v>213</v>
      </c>
      <c r="C291" s="27">
        <f t="shared" si="103"/>
        <v>254.48441718739997</v>
      </c>
      <c r="D291" s="27"/>
      <c r="E291" s="27"/>
      <c r="F291" s="27"/>
      <c r="G291" s="27"/>
      <c r="H291" s="27"/>
      <c r="I291" s="125"/>
      <c r="J291" s="27"/>
      <c r="K291" s="27"/>
      <c r="L291" s="27"/>
      <c r="M291" s="83">
        <f>C$158*(0.4*D$14)*('Product half-life and C flows'!B152/100)</f>
        <v>0.5744037093573825</v>
      </c>
      <c r="N291" s="85"/>
      <c r="O291" s="85">
        <f t="shared" si="107"/>
        <v>13.459951415223319</v>
      </c>
      <c r="P291" s="85">
        <f t="shared" si="107"/>
        <v>27.689042911316537</v>
      </c>
      <c r="Q291" s="83">
        <f>C$158*(0.6*C$15)*('Product half-life and C flows'!L152/100)</f>
        <v>11.154422488825931</v>
      </c>
      <c r="R291" s="85">
        <f>C$158*0.6*('Product half-life and C flows'!N152/100)</f>
        <v>50.299473630431521</v>
      </c>
      <c r="S291" s="85">
        <f>C$158*0.6*('Product half-life and C flows'!P152/100)</f>
        <v>25.124612203012735</v>
      </c>
      <c r="T291" s="85">
        <f t="shared" si="77"/>
        <v>24.848717221618454</v>
      </c>
      <c r="U291" s="3"/>
      <c r="V291" s="90">
        <f>N$238*(0.4*V$40)*('Product half-life and C flows'!B71/100)</f>
        <v>9.4022267220341078</v>
      </c>
      <c r="W291" s="90">
        <f t="shared" si="74"/>
        <v>159.33816606815441</v>
      </c>
      <c r="X291" s="89">
        <f t="shared" si="108"/>
        <v>13.301036751028928</v>
      </c>
      <c r="Y291" s="89">
        <f t="shared" si="108"/>
        <v>27.362132744973792</v>
      </c>
      <c r="Z291" s="91">
        <f>N$238*(0.6*Z$41)*('Product half-life and C flows'!L71/100)</f>
        <v>38.383368308148967</v>
      </c>
      <c r="AA291" s="91">
        <f>N$238*0.6*('Product half-life and C flows'!N71/100)</f>
        <v>31.446946544276035</v>
      </c>
      <c r="AB291" s="91">
        <f>N$238*0.6*('Product half-life and C flows'!P71/100)</f>
        <v>15.707765506631381</v>
      </c>
      <c r="AC291" s="89">
        <f t="shared" si="79"/>
        <v>48.738798951984563</v>
      </c>
      <c r="AD291" s="18"/>
      <c r="AE291">
        <f t="shared" si="90"/>
        <v>133</v>
      </c>
      <c r="AF291" s="3">
        <f t="shared" si="105"/>
        <v>40.179946617030957</v>
      </c>
      <c r="AG291" s="113">
        <f t="shared" si="91"/>
        <v>254.48441718739997</v>
      </c>
      <c r="AH291" s="123">
        <f t="shared" si="95"/>
        <v>9.9766304313914898</v>
      </c>
      <c r="AI291" s="123">
        <f t="shared" si="96"/>
        <v>159.33816606815441</v>
      </c>
      <c r="AJ291" s="123">
        <f t="shared" si="97"/>
        <v>26.760988166252247</v>
      </c>
      <c r="AK291" s="123">
        <f t="shared" si="98"/>
        <v>55.051175656290326</v>
      </c>
      <c r="AL291" s="123">
        <f t="shared" si="99"/>
        <v>49.537790796974896</v>
      </c>
      <c r="AM291" s="123">
        <f t="shared" si="100"/>
        <v>81.746420174707552</v>
      </c>
      <c r="AN291" s="123">
        <f t="shared" si="101"/>
        <v>40.832377709644113</v>
      </c>
      <c r="AO291" s="123">
        <f t="shared" si="102"/>
        <v>73.587516173603021</v>
      </c>
      <c r="AP291" s="3">
        <f t="shared" si="104"/>
        <v>413.26691857202354</v>
      </c>
    </row>
    <row r="292" spans="1:42" ht="14">
      <c r="A292">
        <f t="shared" si="106"/>
        <v>134</v>
      </c>
      <c r="B292" s="20">
        <f t="shared" si="106"/>
        <v>214</v>
      </c>
      <c r="C292" s="27">
        <f t="shared" si="103"/>
        <v>254.52234998553581</v>
      </c>
      <c r="D292" s="27"/>
      <c r="E292" s="27"/>
      <c r="F292" s="27"/>
      <c r="G292" s="27"/>
      <c r="H292" s="27"/>
      <c r="I292" s="125"/>
      <c r="J292" s="27"/>
      <c r="K292" s="27"/>
      <c r="L292" s="27"/>
      <c r="M292" s="83">
        <f>C$158*(0.4*D$14)*('Product half-life and C flows'!B153/100)</f>
        <v>0.55483741033748424</v>
      </c>
      <c r="N292" s="85"/>
      <c r="O292" s="85">
        <f t="shared" si="107"/>
        <v>13.459951415223319</v>
      </c>
      <c r="P292" s="85">
        <f t="shared" si="107"/>
        <v>27.689042911316537</v>
      </c>
      <c r="Q292" s="83">
        <f>C$158*(0.6*C$15)*('Product half-life and C flows'!L153/100)</f>
        <v>10.983924385210491</v>
      </c>
      <c r="R292" s="85">
        <f>C$158*0.6*('Product half-life and C flows'!N153/100)</f>
        <v>50.413252698244229</v>
      </c>
      <c r="S292" s="85">
        <f>C$158*0.6*('Product half-life and C flows'!P153/100)</f>
        <v>25.181444904217877</v>
      </c>
      <c r="T292" s="85">
        <f t="shared" si="77"/>
        <v>24.848717221618454</v>
      </c>
      <c r="U292" s="3"/>
      <c r="V292" s="90">
        <f>N$238*(0.4*V$40)*('Product half-life and C flows'!B72/100)</f>
        <v>9.0819523636007133</v>
      </c>
      <c r="W292" s="90">
        <f t="shared" si="74"/>
        <v>161.21596428328135</v>
      </c>
      <c r="X292" s="89">
        <f t="shared" si="108"/>
        <v>13.301036751028928</v>
      </c>
      <c r="Y292" s="89">
        <f t="shared" si="108"/>
        <v>27.362132744973792</v>
      </c>
      <c r="Z292" s="91">
        <f>N$238*(0.6*Z$41)*('Product half-life and C flows'!L72/100)</f>
        <v>37.796669040350189</v>
      </c>
      <c r="AA292" s="91">
        <f>N$238*0.6*('Product half-life and C flows'!N72/100)</f>
        <v>31.838470522320424</v>
      </c>
      <c r="AB292" s="91">
        <f>N$238*0.6*('Product half-life and C flows'!P72/100)</f>
        <v>15.903331929230974</v>
      </c>
      <c r="AC292" s="89">
        <f t="shared" si="79"/>
        <v>48.738798951984563</v>
      </c>
      <c r="AD292" s="18"/>
      <c r="AE292">
        <f t="shared" si="90"/>
        <v>134</v>
      </c>
      <c r="AF292" s="3">
        <f t="shared" si="105"/>
        <v>40.17995217771189</v>
      </c>
      <c r="AG292" s="113">
        <f t="shared" si="91"/>
        <v>254.52234998553581</v>
      </c>
      <c r="AH292" s="123">
        <f t="shared" si="95"/>
        <v>9.6367897739381974</v>
      </c>
      <c r="AI292" s="123">
        <f t="shared" si="96"/>
        <v>161.21596428328135</v>
      </c>
      <c r="AJ292" s="123">
        <f t="shared" si="97"/>
        <v>26.760988166252247</v>
      </c>
      <c r="AK292" s="123">
        <f t="shared" si="98"/>
        <v>55.051175656290326</v>
      </c>
      <c r="AL292" s="123">
        <f t="shared" si="99"/>
        <v>48.780593425560681</v>
      </c>
      <c r="AM292" s="123">
        <f t="shared" si="100"/>
        <v>82.251723220564656</v>
      </c>
      <c r="AN292" s="123">
        <f t="shared" si="101"/>
        <v>41.084776833448849</v>
      </c>
      <c r="AO292" s="123">
        <f t="shared" si="102"/>
        <v>73.587516173603021</v>
      </c>
      <c r="AP292" s="3">
        <f t="shared" si="104"/>
        <v>415.14522158539813</v>
      </c>
    </row>
    <row r="293" spans="1:42" ht="14">
      <c r="A293">
        <f t="shared" si="106"/>
        <v>135</v>
      </c>
      <c r="B293" s="20">
        <f t="shared" si="106"/>
        <v>215</v>
      </c>
      <c r="C293" s="27">
        <f t="shared" si="103"/>
        <v>254.55916530386534</v>
      </c>
      <c r="D293" s="27"/>
      <c r="E293" s="27"/>
      <c r="F293" s="27"/>
      <c r="G293" s="27"/>
      <c r="H293" s="27"/>
      <c r="I293" s="125"/>
      <c r="J293" s="27"/>
      <c r="K293" s="27"/>
      <c r="L293" s="27"/>
      <c r="M293" s="83">
        <f>C$158*(0.4*D$14)*('Product half-life and C flows'!B154/100)</f>
        <v>0.53593761129155737</v>
      </c>
      <c r="N293" s="85"/>
      <c r="O293" s="85">
        <f t="shared" si="107"/>
        <v>13.459951415223319</v>
      </c>
      <c r="P293" s="85">
        <f t="shared" si="107"/>
        <v>27.689042911316537</v>
      </c>
      <c r="Q293" s="83">
        <f>C$158*(0.6*C$15)*('Product half-life and C flows'!L154/100)</f>
        <v>10.816032387233022</v>
      </c>
      <c r="R293" s="85">
        <f>C$158*0.6*('Product half-life and C flows'!N154/100)</f>
        <v>50.525292624894526</v>
      </c>
      <c r="S293" s="85">
        <f>C$158*0.6*('Product half-life and C flows'!P154/100)</f>
        <v>25.237408903543702</v>
      </c>
      <c r="T293" s="85">
        <f t="shared" si="77"/>
        <v>24.848717221618454</v>
      </c>
      <c r="U293" s="3"/>
      <c r="V293" s="90">
        <f>N$238*(0.4*V$40)*('Product half-life and C flows'!B73/100)</f>
        <v>8.7725877255667957</v>
      </c>
      <c r="W293" s="90">
        <f t="shared" si="74"/>
        <v>163.01581830975192</v>
      </c>
      <c r="X293" s="89">
        <f t="shared" si="108"/>
        <v>13.301036751028928</v>
      </c>
      <c r="Y293" s="89">
        <f t="shared" si="108"/>
        <v>27.362132744973792</v>
      </c>
      <c r="Z293" s="91">
        <f>N$238*(0.6*Z$41)*('Product half-life and C flows'!L73/100)</f>
        <v>37.218937615812905</v>
      </c>
      <c r="AA293" s="91">
        <f>N$238*0.6*('Product half-life and C flows'!N73/100)</f>
        <v>32.224009959628297</v>
      </c>
      <c r="AB293" s="91">
        <f>N$238*0.6*('Product half-life and C flows'!P73/100)</f>
        <v>16.095909070743399</v>
      </c>
      <c r="AC293" s="89">
        <f t="shared" si="79"/>
        <v>48.738798951984563</v>
      </c>
      <c r="AD293" s="18"/>
      <c r="AE293">
        <f t="shared" si="90"/>
        <v>135</v>
      </c>
      <c r="AF293" s="3">
        <f t="shared" si="105"/>
        <v>40.179957159160111</v>
      </c>
      <c r="AG293" s="113">
        <f t="shared" si="91"/>
        <v>254.55916530386534</v>
      </c>
      <c r="AH293" s="123">
        <f t="shared" si="95"/>
        <v>9.3085253368583523</v>
      </c>
      <c r="AI293" s="123">
        <f t="shared" si="96"/>
        <v>163.01581830975192</v>
      </c>
      <c r="AJ293" s="123">
        <f t="shared" si="97"/>
        <v>26.760988166252247</v>
      </c>
      <c r="AK293" s="123">
        <f t="shared" si="98"/>
        <v>55.051175656290326</v>
      </c>
      <c r="AL293" s="123">
        <f t="shared" si="99"/>
        <v>48.034970003045927</v>
      </c>
      <c r="AM293" s="123">
        <f t="shared" si="100"/>
        <v>82.749302584522823</v>
      </c>
      <c r="AN293" s="123">
        <f t="shared" si="101"/>
        <v>41.333317974287098</v>
      </c>
      <c r="AO293" s="123">
        <f t="shared" si="102"/>
        <v>73.587516173603021</v>
      </c>
      <c r="AP293" s="3">
        <f t="shared" si="104"/>
        <v>416.94557269415031</v>
      </c>
    </row>
    <row r="294" spans="1:42" ht="14">
      <c r="A294">
        <f t="shared" si="106"/>
        <v>136</v>
      </c>
      <c r="B294" s="20">
        <f t="shared" si="106"/>
        <v>216</v>
      </c>
      <c r="C294" s="27">
        <f t="shared" si="103"/>
        <v>254.59489595920255</v>
      </c>
      <c r="D294" s="27"/>
      <c r="E294" s="27"/>
      <c r="F294" s="27"/>
      <c r="G294" s="27"/>
      <c r="H294" s="27"/>
      <c r="I294" s="125"/>
      <c r="J294" s="27"/>
      <c r="K294" s="27"/>
      <c r="L294" s="27"/>
      <c r="M294" s="83">
        <f>C$158*(0.4*D$14)*('Product half-life and C flows'!B155/100)</f>
        <v>0.51768160878371805</v>
      </c>
      <c r="N294" s="85"/>
      <c r="O294" s="85">
        <f t="shared" si="107"/>
        <v>13.459951415223319</v>
      </c>
      <c r="P294" s="85">
        <f t="shared" si="107"/>
        <v>27.689042911316537</v>
      </c>
      <c r="Q294" s="83">
        <f>C$158*(0.6*C$15)*('Product half-life and C flows'!L155/100)</f>
        <v>10.650706659924975</v>
      </c>
      <c r="R294" s="85">
        <f>C$158*0.6*('Product half-life and C flows'!N155/100)</f>
        <v>50.635619993584761</v>
      </c>
      <c r="S294" s="85">
        <f>C$158*0.6*('Product half-life and C flows'!P155/100)</f>
        <v>25.292517479313052</v>
      </c>
      <c r="T294" s="85">
        <f t="shared" si="77"/>
        <v>24.848717221618454</v>
      </c>
      <c r="U294" s="3"/>
      <c r="V294" s="90">
        <f>N$238*(0.4*V$40)*('Product half-life and C flows'!B74/100)</f>
        <v>8.4737611828051502</v>
      </c>
      <c r="W294" s="90">
        <f t="shared" si="74"/>
        <v>164.74027757891082</v>
      </c>
      <c r="X294" s="89">
        <f t="shared" si="108"/>
        <v>13.301036751028928</v>
      </c>
      <c r="Y294" s="89">
        <f t="shared" si="108"/>
        <v>27.362132744973792</v>
      </c>
      <c r="Z294" s="91">
        <f>N$238*(0.6*Z$41)*('Product half-life and C flows'!L74/100)</f>
        <v>36.650036958837205</v>
      </c>
      <c r="AA294" s="91">
        <f>N$238*0.6*('Product half-life and C flows'!N74/100)</f>
        <v>32.603656331383412</v>
      </c>
      <c r="AB294" s="91">
        <f>N$238*0.6*('Product half-life and C flows'!P74/100)</f>
        <v>16.285542623068633</v>
      </c>
      <c r="AC294" s="89">
        <f t="shared" si="79"/>
        <v>48.738798951984563</v>
      </c>
      <c r="AD294" s="18"/>
      <c r="AE294">
        <f t="shared" si="90"/>
        <v>136</v>
      </c>
      <c r="AF294" s="3">
        <f t="shared" si="105"/>
        <v>40.179961621711826</v>
      </c>
      <c r="AG294" s="113">
        <f t="shared" si="91"/>
        <v>254.59489595920255</v>
      </c>
      <c r="AH294" s="123">
        <f t="shared" ref="AH294:AL298" si="109">D294+M294+V294</f>
        <v>8.9914427915888684</v>
      </c>
      <c r="AI294" s="123">
        <f t="shared" si="109"/>
        <v>164.74027757891082</v>
      </c>
      <c r="AJ294" s="123">
        <f t="shared" si="109"/>
        <v>26.760988166252247</v>
      </c>
      <c r="AK294" s="123">
        <f t="shared" si="109"/>
        <v>55.051175656290326</v>
      </c>
      <c r="AL294" s="123">
        <f t="shared" si="109"/>
        <v>47.300743618762183</v>
      </c>
      <c r="AM294" s="123">
        <f t="shared" ref="AM294:AO318" si="110">I294+R294+AA294</f>
        <v>83.239276324968174</v>
      </c>
      <c r="AN294" s="123">
        <f t="shared" si="110"/>
        <v>41.578060102381684</v>
      </c>
      <c r="AO294" s="123">
        <f t="shared" si="110"/>
        <v>73.587516173603021</v>
      </c>
      <c r="AP294" s="3">
        <f t="shared" si="104"/>
        <v>418.67052144756542</v>
      </c>
    </row>
    <row r="295" spans="1:42" ht="14">
      <c r="A295">
        <f t="shared" si="106"/>
        <v>137</v>
      </c>
      <c r="B295" s="20">
        <f t="shared" si="106"/>
        <v>217</v>
      </c>
      <c r="C295" s="27">
        <f t="shared" si="103"/>
        <v>254.62957381067613</v>
      </c>
      <c r="D295" s="27"/>
      <c r="E295" s="27"/>
      <c r="F295" s="27"/>
      <c r="G295" s="27"/>
      <c r="H295" s="27"/>
      <c r="I295" s="125"/>
      <c r="J295" s="27"/>
      <c r="K295" s="27"/>
      <c r="L295" s="27"/>
      <c r="M295" s="83">
        <f>C$158*(0.4*D$14)*('Product half-life and C flows'!B156/100)</f>
        <v>0.5000474727404528</v>
      </c>
      <c r="N295" s="85"/>
      <c r="O295" s="85">
        <f t="shared" si="107"/>
        <v>13.459951415223319</v>
      </c>
      <c r="P295" s="85">
        <f t="shared" si="107"/>
        <v>27.689042911316537</v>
      </c>
      <c r="Q295" s="83">
        <f>C$158*(0.6*C$15)*('Product half-life and C flows'!L156/100)</f>
        <v>10.487907977205124</v>
      </c>
      <c r="R295" s="85">
        <f>C$158*0.6*('Product half-life and C flows'!N156/100)</f>
        <v>50.744260981186486</v>
      </c>
      <c r="S295" s="85">
        <f>C$158*0.6*('Product half-life and C flows'!P156/100)</f>
        <v>25.346783706886331</v>
      </c>
      <c r="T295" s="85">
        <f t="shared" si="77"/>
        <v>24.848717221618454</v>
      </c>
      <c r="U295" s="3"/>
      <c r="V295" s="90">
        <f>N$238*(0.4*V$40)*('Product half-life and C flows'!B75/100)</f>
        <v>8.1851137691046656</v>
      </c>
      <c r="W295" s="90">
        <f t="shared" si="74"/>
        <v>166.39187994548038</v>
      </c>
      <c r="X295" s="89">
        <f t="shared" si="108"/>
        <v>13.301036751028928</v>
      </c>
      <c r="Y295" s="89">
        <f t="shared" si="108"/>
        <v>27.362132744973792</v>
      </c>
      <c r="Z295" s="91">
        <f>N$238*(0.6*Z$41)*('Product half-life and C flows'!L75/100)</f>
        <v>36.089832088959163</v>
      </c>
      <c r="AA295" s="91">
        <f>N$238*0.6*('Product half-life and C flows'!N75/100)</f>
        <v>32.977499714548699</v>
      </c>
      <c r="AB295" s="91">
        <f>N$238*0.6*('Product half-life and C flows'!P75/100)</f>
        <v>16.472277579694648</v>
      </c>
      <c r="AC295" s="89">
        <f t="shared" si="79"/>
        <v>48.738798951984563</v>
      </c>
      <c r="AD295" s="18"/>
      <c r="AE295">
        <f t="shared" si="90"/>
        <v>137</v>
      </c>
      <c r="AF295" s="3">
        <f t="shared" si="105"/>
        <v>40.179965619418255</v>
      </c>
      <c r="AG295" s="113">
        <f t="shared" si="91"/>
        <v>254.62957381067613</v>
      </c>
      <c r="AH295" s="123">
        <f t="shared" si="109"/>
        <v>8.685161241845119</v>
      </c>
      <c r="AI295" s="123">
        <f t="shared" si="109"/>
        <v>166.39187994548038</v>
      </c>
      <c r="AJ295" s="123">
        <f t="shared" si="109"/>
        <v>26.760988166252247</v>
      </c>
      <c r="AK295" s="123">
        <f t="shared" si="109"/>
        <v>55.051175656290326</v>
      </c>
      <c r="AL295" s="123">
        <f t="shared" si="109"/>
        <v>46.577740066164289</v>
      </c>
      <c r="AM295" s="123">
        <f t="shared" si="110"/>
        <v>83.721760695735185</v>
      </c>
      <c r="AN295" s="123">
        <f t="shared" si="110"/>
        <v>41.819061286580975</v>
      </c>
      <c r="AO295" s="123">
        <f t="shared" si="110"/>
        <v>73.587516173603021</v>
      </c>
      <c r="AP295" s="3">
        <f t="shared" si="104"/>
        <v>420.32260581650343</v>
      </c>
    </row>
    <row r="296" spans="1:42" ht="14">
      <c r="A296">
        <f t="shared" si="106"/>
        <v>138</v>
      </c>
      <c r="B296" s="20">
        <f t="shared" si="106"/>
        <v>218</v>
      </c>
      <c r="C296" s="27">
        <f t="shared" si="103"/>
        <v>254.66322978732433</v>
      </c>
      <c r="D296" s="27"/>
      <c r="E296" s="27"/>
      <c r="F296" s="27"/>
      <c r="G296" s="27"/>
      <c r="H296" s="27"/>
      <c r="I296" s="125"/>
      <c r="J296" s="27"/>
      <c r="K296" s="27"/>
      <c r="L296" s="27"/>
      <c r="M296" s="83">
        <f>C$158*(0.4*D$14)*('Product half-life and C flows'!B157/100)</f>
        <v>0.48301402010705968</v>
      </c>
      <c r="N296" s="85"/>
      <c r="O296" s="85">
        <f t="shared" si="107"/>
        <v>13.459951415223319</v>
      </c>
      <c r="P296" s="85">
        <f t="shared" si="107"/>
        <v>27.689042911316537</v>
      </c>
      <c r="Q296" s="83">
        <f>C$158*(0.6*C$15)*('Product half-life and C flows'!L157/100)</f>
        <v>10.327597712572588</v>
      </c>
      <c r="R296" s="85">
        <f>C$158*0.6*('Product half-life and C flows'!N157/100)</f>
        <v>50.851241364451262</v>
      </c>
      <c r="S296" s="85">
        <f>C$158*0.6*('Product half-life and C flows'!P157/100)</f>
        <v>25.400220461763844</v>
      </c>
      <c r="T296" s="85">
        <f t="shared" si="77"/>
        <v>24.848717221618454</v>
      </c>
      <c r="U296" s="3"/>
      <c r="V296" s="90">
        <f>N$238*(0.4*V$40)*('Product half-life and C flows'!B76/100)</f>
        <v>7.9062987459611653</v>
      </c>
      <c r="W296" s="90">
        <f t="shared" si="74"/>
        <v>167.97314241001914</v>
      </c>
      <c r="X296" s="89">
        <f t="shared" si="108"/>
        <v>13.301036751028928</v>
      </c>
      <c r="Y296" s="89">
        <f t="shared" si="108"/>
        <v>27.362132744973792</v>
      </c>
      <c r="Z296" s="91">
        <f>N$238*(0.6*Z$41)*('Product half-life and C flows'!L76/100)</f>
        <v>35.538190088924523</v>
      </c>
      <c r="AA296" s="91">
        <f>N$238*0.6*('Product half-life and C flows'!N76/100)</f>
        <v>33.345628809238477</v>
      </c>
      <c r="AB296" s="91">
        <f>N$238*0.6*('Product half-life and C flows'!P76/100)</f>
        <v>16.656158246372861</v>
      </c>
      <c r="AC296" s="89">
        <f t="shared" si="79"/>
        <v>48.738798951984563</v>
      </c>
      <c r="AD296" s="18"/>
      <c r="AE296">
        <f t="shared" si="90"/>
        <v>138</v>
      </c>
      <c r="AF296" s="3">
        <f t="shared" si="105"/>
        <v>40.179969200700363</v>
      </c>
      <c r="AG296" s="113">
        <f t="shared" si="91"/>
        <v>254.66322978732433</v>
      </c>
      <c r="AH296" s="123">
        <f t="shared" si="109"/>
        <v>8.3893127660682243</v>
      </c>
      <c r="AI296" s="123">
        <f t="shared" si="109"/>
        <v>167.97314241001914</v>
      </c>
      <c r="AJ296" s="123">
        <f t="shared" si="109"/>
        <v>26.760988166252247</v>
      </c>
      <c r="AK296" s="123">
        <f t="shared" si="109"/>
        <v>55.051175656290326</v>
      </c>
      <c r="AL296" s="123">
        <f t="shared" si="109"/>
        <v>45.865787801497113</v>
      </c>
      <c r="AM296" s="123">
        <f t="shared" si="110"/>
        <v>84.196870173689746</v>
      </c>
      <c r="AN296" s="123">
        <f t="shared" si="110"/>
        <v>42.056378708136705</v>
      </c>
      <c r="AO296" s="123">
        <f t="shared" si="110"/>
        <v>73.587516173603021</v>
      </c>
      <c r="AP296" s="3">
        <f t="shared" si="104"/>
        <v>421.90434291588525</v>
      </c>
    </row>
    <row r="297" spans="1:42" ht="14">
      <c r="A297">
        <f t="shared" si="106"/>
        <v>139</v>
      </c>
      <c r="B297" s="20">
        <f t="shared" si="106"/>
        <v>219</v>
      </c>
      <c r="C297" s="27">
        <f t="shared" si="103"/>
        <v>254.69589391491533</v>
      </c>
      <c r="D297" s="27"/>
      <c r="E297" s="27"/>
      <c r="F297" s="27"/>
      <c r="G297" s="27"/>
      <c r="H297" s="27"/>
      <c r="I297" s="125"/>
      <c r="J297" s="27"/>
      <c r="K297" s="27"/>
      <c r="L297" s="27"/>
      <c r="M297" s="83">
        <f>C$158*(0.4*D$14)*('Product half-life and C flows'!B158/100)</f>
        <v>0.46656078940144452</v>
      </c>
      <c r="N297" s="85"/>
      <c r="O297" s="85">
        <f t="shared" si="107"/>
        <v>13.459951415223319</v>
      </c>
      <c r="P297" s="85">
        <f t="shared" si="107"/>
        <v>27.689042911316537</v>
      </c>
      <c r="Q297" s="83">
        <f>C$158*(0.6*C$15)*('Product half-life and C flows'!L158/100)</f>
        <v>10.169737829942115</v>
      </c>
      <c r="R297" s="85">
        <f>C$158*0.6*('Product half-life and C flows'!N158/100)</f>
        <v>50.956586526126664</v>
      </c>
      <c r="S297" s="85">
        <f>C$158*0.6*('Product half-life and C flows'!P158/100)</f>
        <v>25.452840422640669</v>
      </c>
      <c r="T297" s="85">
        <f t="shared" si="77"/>
        <v>24.848717221618454</v>
      </c>
      <c r="U297" s="3"/>
      <c r="V297" s="90">
        <f>N$238*(0.4*V$40)*('Product half-life and C flows'!B77/100)</f>
        <v>7.6369811860568388</v>
      </c>
      <c r="W297" s="90">
        <f t="shared" si="74"/>
        <v>169.48655310670114</v>
      </c>
      <c r="X297" s="89">
        <f t="shared" si="108"/>
        <v>13.301036751028928</v>
      </c>
      <c r="Y297" s="89">
        <f t="shared" si="108"/>
        <v>27.362132744973792</v>
      </c>
      <c r="Z297" s="91">
        <f>N$238*(0.6*Z$41)*('Product half-life and C flows'!L77/100)</f>
        <v>34.994980073152171</v>
      </c>
      <c r="AA297" s="91">
        <f>N$238*0.6*('Product half-life and C flows'!N77/100)</f>
        <v>33.708130959763899</v>
      </c>
      <c r="AB297" s="91">
        <f>N$238*0.6*('Product half-life and C flows'!P77/100)</f>
        <v>16.837228251630311</v>
      </c>
      <c r="AC297" s="89">
        <f t="shared" si="79"/>
        <v>48.738798951984563</v>
      </c>
      <c r="AD297" s="18"/>
      <c r="AE297">
        <f t="shared" si="90"/>
        <v>139</v>
      </c>
      <c r="AF297" s="3">
        <f t="shared" si="105"/>
        <v>40.179972408935321</v>
      </c>
      <c r="AG297" s="113">
        <f t="shared" si="91"/>
        <v>254.69589391491533</v>
      </c>
      <c r="AH297" s="123">
        <f t="shared" si="109"/>
        <v>8.1035419754582829</v>
      </c>
      <c r="AI297" s="123">
        <f t="shared" si="109"/>
        <v>169.48655310670114</v>
      </c>
      <c r="AJ297" s="123">
        <f t="shared" si="109"/>
        <v>26.760988166252247</v>
      </c>
      <c r="AK297" s="123">
        <f t="shared" si="109"/>
        <v>55.051175656290326</v>
      </c>
      <c r="AL297" s="123">
        <f t="shared" si="109"/>
        <v>45.164717903094285</v>
      </c>
      <c r="AM297" s="123">
        <f t="shared" si="110"/>
        <v>84.664717485890563</v>
      </c>
      <c r="AN297" s="123">
        <f t="shared" si="110"/>
        <v>42.290068674270984</v>
      </c>
      <c r="AO297" s="123">
        <f t="shared" si="110"/>
        <v>73.587516173603021</v>
      </c>
      <c r="AP297" s="3">
        <f t="shared" si="104"/>
        <v>423.41822099249953</v>
      </c>
    </row>
    <row r="298" spans="1:42" ht="14">
      <c r="A298">
        <f t="shared" si="106"/>
        <v>140</v>
      </c>
      <c r="B298" s="20">
        <f t="shared" si="106"/>
        <v>220</v>
      </c>
      <c r="C298" s="27">
        <f t="shared" si="103"/>
        <v>254.72759534201342</v>
      </c>
      <c r="D298" s="27"/>
      <c r="E298" s="27"/>
      <c r="F298" s="27"/>
      <c r="G298" s="27"/>
      <c r="H298" s="27"/>
      <c r="I298" s="125"/>
      <c r="J298" s="27"/>
      <c r="K298" s="27"/>
      <c r="L298" s="27"/>
      <c r="M298" s="83">
        <f>C$158*(0.4*D$14)*('Product half-life and C flows'!B159/100)</f>
        <v>0.45066801613470936</v>
      </c>
      <c r="N298" s="85"/>
      <c r="O298" s="85">
        <f t="shared" si="107"/>
        <v>13.459951415223319</v>
      </c>
      <c r="P298" s="85">
        <f t="shared" si="107"/>
        <v>27.689042911316537</v>
      </c>
      <c r="Q298" s="83">
        <f>C$158*(0.6*C$15)*('Product half-life and C flows'!L159/100)</f>
        <v>10.014290874619389</v>
      </c>
      <c r="R298" s="85">
        <f>C$158*0.6*('Product half-life and C flows'!N159/100)</f>
        <v>51.060321460978692</v>
      </c>
      <c r="S298" s="85">
        <f>C$158*0.6*('Product half-life and C flows'!P159/100)</f>
        <v>25.50465607441491</v>
      </c>
      <c r="T298" s="85">
        <f t="shared" si="77"/>
        <v>24.848717221618454</v>
      </c>
      <c r="U298" s="3"/>
      <c r="V298" s="90">
        <f>N$238*(0.4*V$40)*('Product half-life and C flows'!B78/100)</f>
        <v>7.3768375709278518</v>
      </c>
      <c r="W298" s="90">
        <f t="shared" si="74"/>
        <v>170.93456443458984</v>
      </c>
      <c r="X298" s="89">
        <f t="shared" si="108"/>
        <v>13.301036751028928</v>
      </c>
      <c r="Y298" s="89">
        <f t="shared" si="108"/>
        <v>27.362132744973792</v>
      </c>
      <c r="Z298" s="91">
        <f>N$238*(0.6*Z$41)*('Product half-life and C flows'!L78/100)</f>
        <v>34.460073156679385</v>
      </c>
      <c r="AA298" s="91">
        <f>N$238*0.6*('Product half-life and C flows'!N78/100)</f>
        <v>34.065092175356739</v>
      </c>
      <c r="AB298" s="91">
        <f>N$238*0.6*('Product half-life and C flows'!P78/100)</f>
        <v>17.015530557121242</v>
      </c>
      <c r="AC298" s="89">
        <f t="shared" si="79"/>
        <v>48.738798951984563</v>
      </c>
      <c r="AD298" s="18"/>
      <c r="AE298">
        <f t="shared" si="90"/>
        <v>140</v>
      </c>
      <c r="AF298" s="3">
        <f t="shared" si="105"/>
        <v>40.179975282981829</v>
      </c>
      <c r="AG298" s="113">
        <f t="shared" si="91"/>
        <v>254.72759534201342</v>
      </c>
      <c r="AH298" s="123">
        <f t="shared" si="109"/>
        <v>7.8275055870625607</v>
      </c>
      <c r="AI298" s="123">
        <f t="shared" si="109"/>
        <v>170.93456443458984</v>
      </c>
      <c r="AJ298" s="123">
        <f t="shared" si="109"/>
        <v>26.760988166252247</v>
      </c>
      <c r="AK298" s="123">
        <f t="shared" si="109"/>
        <v>55.051175656290326</v>
      </c>
      <c r="AL298" s="123">
        <f t="shared" si="109"/>
        <v>44.474364031298776</v>
      </c>
      <c r="AM298" s="123">
        <f t="shared" si="110"/>
        <v>85.125413636335423</v>
      </c>
      <c r="AN298" s="123">
        <f t="shared" si="110"/>
        <v>42.520186631536149</v>
      </c>
      <c r="AO298" s="123">
        <f t="shared" si="110"/>
        <v>73.587516173603021</v>
      </c>
      <c r="AP298" s="3">
        <f t="shared" si="104"/>
        <v>424.86669255630272</v>
      </c>
    </row>
    <row r="299" spans="1:42" ht="14">
      <c r="A299">
        <f t="shared" si="106"/>
        <v>141</v>
      </c>
      <c r="B299" s="20">
        <f t="shared" si="106"/>
        <v>221</v>
      </c>
      <c r="C299" s="27">
        <f t="shared" si="103"/>
        <v>254.75836236531225</v>
      </c>
      <c r="D299" s="27"/>
      <c r="E299" s="27"/>
      <c r="F299" s="27"/>
      <c r="G299" s="27"/>
      <c r="H299" s="27"/>
      <c r="I299" s="125"/>
      <c r="J299" s="27"/>
      <c r="K299" s="27"/>
      <c r="L299" s="27"/>
      <c r="M299" s="83">
        <f>C$158*(0.4*D$14)*('Product half-life and C flows'!B160/100)</f>
        <v>0.43531660906900449</v>
      </c>
      <c r="N299" s="85"/>
      <c r="O299" s="85">
        <f t="shared" si="107"/>
        <v>13.459951415223319</v>
      </c>
      <c r="P299" s="85">
        <f t="shared" si="107"/>
        <v>27.689042911316537</v>
      </c>
      <c r="Q299" s="83">
        <f>C$158*(0.6*C$15)*('Product half-life and C flows'!L160/100)</f>
        <v>9.8612199644143619</v>
      </c>
      <c r="R299" s="85">
        <f>C$158*0.6*('Product half-life and C flows'!N160/100)</f>
        <v>51.162470781722178</v>
      </c>
      <c r="S299" s="85">
        <f>C$158*0.6*('Product half-life and C flows'!P160/100)</f>
        <v>25.555679711149917</v>
      </c>
      <c r="T299" s="85">
        <f t="shared" si="77"/>
        <v>24.848717221618454</v>
      </c>
      <c r="U299" s="3"/>
      <c r="V299" s="90">
        <f>N$238*(0.4*V$40)*('Product half-life and C flows'!B79/100)</f>
        <v>7.1255554023369267</v>
      </c>
      <c r="W299" s="90">
        <f t="shared" si="74"/>
        <v>172.31958721984307</v>
      </c>
      <c r="X299" s="89">
        <f t="shared" si="108"/>
        <v>13.301036751028928</v>
      </c>
      <c r="Y299" s="89">
        <f t="shared" si="108"/>
        <v>27.362132744973792</v>
      </c>
      <c r="Z299" s="91">
        <f>N$238*(0.6*Z$41)*('Product half-life and C flows'!L79/100)</f>
        <v>33.933342424581966</v>
      </c>
      <c r="AA299" s="91">
        <f>N$238*0.6*('Product half-life and C flows'!N79/100)</f>
        <v>34.416597150576415</v>
      </c>
      <c r="AB299" s="91">
        <f>N$238*0.6*('Product half-life and C flows'!P79/100)</f>
        <v>17.191107467820377</v>
      </c>
      <c r="AC299" s="89">
        <f t="shared" si="79"/>
        <v>48.738798951984563</v>
      </c>
      <c r="AD299" s="18"/>
      <c r="AE299">
        <f t="shared" si="90"/>
        <v>141</v>
      </c>
      <c r="AF299" s="3">
        <f t="shared" si="105"/>
        <v>40.179977857650925</v>
      </c>
      <c r="AG299" s="113">
        <f t="shared" si="91"/>
        <v>254.75836236531225</v>
      </c>
      <c r="AH299" s="123">
        <f t="shared" ref="AH299:AL318" si="111">D299+M299+V299</f>
        <v>7.5608720114059311</v>
      </c>
      <c r="AI299" s="123">
        <f t="shared" si="111"/>
        <v>172.31958721984307</v>
      </c>
      <c r="AJ299" s="123">
        <f t="shared" si="111"/>
        <v>26.760988166252247</v>
      </c>
      <c r="AK299" s="123">
        <f t="shared" si="111"/>
        <v>55.051175656290326</v>
      </c>
      <c r="AL299" s="123">
        <f t="shared" si="111"/>
        <v>43.794562388996326</v>
      </c>
      <c r="AM299" s="123">
        <f t="shared" si="110"/>
        <v>85.579067932298585</v>
      </c>
      <c r="AN299" s="123">
        <f t="shared" si="110"/>
        <v>42.746787178970294</v>
      </c>
      <c r="AO299" s="123">
        <f t="shared" si="110"/>
        <v>73.587516173603021</v>
      </c>
      <c r="AP299" s="3">
        <f t="shared" si="104"/>
        <v>426.25216854265085</v>
      </c>
    </row>
    <row r="300" spans="1:42" ht="14">
      <c r="A300">
        <f t="shared" si="106"/>
        <v>142</v>
      </c>
      <c r="B300" s="20">
        <f t="shared" si="106"/>
        <v>222</v>
      </c>
      <c r="C300" s="27">
        <f t="shared" si="103"/>
        <v>254.78822245425275</v>
      </c>
      <c r="D300" s="27"/>
      <c r="E300" s="27"/>
      <c r="F300" s="27"/>
      <c r="G300" s="27"/>
      <c r="H300" s="27"/>
      <c r="I300" s="125"/>
      <c r="J300" s="27"/>
      <c r="K300" s="27"/>
      <c r="L300" s="27"/>
      <c r="M300" s="83">
        <f>C$158*(0.4*D$14)*('Product half-life and C flows'!B161/100)</f>
        <v>0.42048812728412616</v>
      </c>
      <c r="N300" s="85"/>
      <c r="O300" s="85">
        <f t="shared" si="107"/>
        <v>13.459951415223319</v>
      </c>
      <c r="P300" s="85">
        <f t="shared" si="107"/>
        <v>27.689042911316537</v>
      </c>
      <c r="Q300" s="83">
        <f>C$158*(0.6*C$15)*('Product half-life and C flows'!L161/100)</f>
        <v>9.710488780890369</v>
      </c>
      <c r="R300" s="85">
        <f>C$158*0.6*('Product half-life and C flows'!N161/100)</f>
        <v>51.263058724860521</v>
      </c>
      <c r="S300" s="85">
        <f>C$158*0.6*('Product half-life and C flows'!P161/100)</f>
        <v>25.605923438991248</v>
      </c>
      <c r="T300" s="85">
        <f t="shared" si="77"/>
        <v>24.848717221618454</v>
      </c>
      <c r="U300" s="3"/>
      <c r="V300" s="90">
        <f>N$238*(0.4*V$40)*('Product half-life and C flows'!B80/100)</f>
        <v>6.8828328268839334</v>
      </c>
      <c r="W300" s="90">
        <f t="shared" si="74"/>
        <v>173.64398580511261</v>
      </c>
      <c r="X300" s="89">
        <f t="shared" si="108"/>
        <v>13.301036751028928</v>
      </c>
      <c r="Y300" s="89">
        <f t="shared" si="108"/>
        <v>27.362132744973792</v>
      </c>
      <c r="Z300" s="91">
        <f>N$238*(0.6*Z$41)*('Product half-life and C flows'!L80/100)</f>
        <v>33.414662901861689</v>
      </c>
      <c r="AA300" s="91">
        <f>N$238*0.6*('Product half-life and C flows'!N80/100)</f>
        <v>34.762729285405086</v>
      </c>
      <c r="AB300" s="91">
        <f>N$238*0.6*('Product half-life and C flows'!P80/100)</f>
        <v>17.364000642060475</v>
      </c>
      <c r="AC300" s="89">
        <f t="shared" si="79"/>
        <v>48.738798951984563</v>
      </c>
      <c r="AD300" s="18"/>
      <c r="AE300">
        <f t="shared" si="90"/>
        <v>142</v>
      </c>
      <c r="AF300" s="3">
        <f t="shared" si="105"/>
        <v>40.179980164127493</v>
      </c>
      <c r="AG300" s="113">
        <f t="shared" si="91"/>
        <v>254.78822245425275</v>
      </c>
      <c r="AH300" s="123">
        <f t="shared" si="111"/>
        <v>7.3033209541680595</v>
      </c>
      <c r="AI300" s="123">
        <f t="shared" si="111"/>
        <v>173.64398580511261</v>
      </c>
      <c r="AJ300" s="123">
        <f t="shared" si="111"/>
        <v>26.760988166252247</v>
      </c>
      <c r="AK300" s="123">
        <f t="shared" si="111"/>
        <v>55.051175656290326</v>
      </c>
      <c r="AL300" s="123">
        <f t="shared" si="111"/>
        <v>43.125151682752062</v>
      </c>
      <c r="AM300" s="123">
        <f t="shared" si="110"/>
        <v>86.025788010265615</v>
      </c>
      <c r="AN300" s="123">
        <f t="shared" si="110"/>
        <v>42.969924081051722</v>
      </c>
      <c r="AO300" s="123">
        <f t="shared" si="110"/>
        <v>73.587516173603021</v>
      </c>
      <c r="AP300" s="3">
        <f t="shared" si="104"/>
        <v>427.57701340172457</v>
      </c>
    </row>
    <row r="301" spans="1:42" ht="14">
      <c r="A301">
        <f t="shared" si="106"/>
        <v>143</v>
      </c>
      <c r="B301" s="20">
        <f t="shared" si="106"/>
        <v>223</v>
      </c>
      <c r="C301" s="27">
        <f t="shared" si="103"/>
        <v>254.81720227494677</v>
      </c>
      <c r="D301" s="27"/>
      <c r="E301" s="27"/>
      <c r="F301" s="27"/>
      <c r="G301" s="27"/>
      <c r="H301" s="27"/>
      <c r="I301" s="125"/>
      <c r="J301" s="27"/>
      <c r="K301" s="27"/>
      <c r="L301" s="27"/>
      <c r="M301" s="83">
        <f>C$158*(0.4*D$14)*('Product half-life and C flows'!B162/100)</f>
        <v>0.40616475802531188</v>
      </c>
      <c r="N301" s="85"/>
      <c r="O301" s="85">
        <f t="shared" si="107"/>
        <v>13.459951415223319</v>
      </c>
      <c r="P301" s="85">
        <f t="shared" si="107"/>
        <v>27.689042911316537</v>
      </c>
      <c r="Q301" s="83">
        <f>C$158*(0.6*C$15)*('Product half-life and C flows'!L162/100)</f>
        <v>9.5620615607470274</v>
      </c>
      <c r="R301" s="85">
        <f>C$158*0.6*('Product half-life and C flows'!N162/100)</f>
        <v>51.362109156436183</v>
      </c>
      <c r="S301" s="85">
        <f>C$158*0.6*('Product half-life and C flows'!P162/100)</f>
        <v>25.655399179039033</v>
      </c>
      <c r="T301" s="85">
        <f t="shared" si="77"/>
        <v>24.848717221618454</v>
      </c>
      <c r="U301" s="3"/>
      <c r="V301" s="90">
        <f>N$238*(0.4*V$40)*('Product half-life and C flows'!B81/100)</f>
        <v>6.6483782734036829</v>
      </c>
      <c r="W301" s="90">
        <f t="shared" si="74"/>
        <v>174.91007397076933</v>
      </c>
      <c r="X301" s="89">
        <f t="shared" si="108"/>
        <v>13.301036751028928</v>
      </c>
      <c r="Y301" s="89">
        <f t="shared" si="108"/>
        <v>27.362132744973792</v>
      </c>
      <c r="Z301" s="91">
        <f>N$238*(0.6*Z$41)*('Product half-life and C flows'!L81/100)</f>
        <v>32.903911523794036</v>
      </c>
      <c r="AA301" s="91">
        <f>N$238*0.6*('Product half-life and C flows'!N81/100)</f>
        <v>35.103570705035558</v>
      </c>
      <c r="AB301" s="91">
        <f>N$238*0.6*('Product half-life and C flows'!P81/100)</f>
        <v>17.534251101416356</v>
      </c>
      <c r="AC301" s="89">
        <f t="shared" si="79"/>
        <v>48.738798951984563</v>
      </c>
      <c r="AD301" s="18"/>
      <c r="AE301">
        <f t="shared" si="90"/>
        <v>143</v>
      </c>
      <c r="AF301" s="3">
        <f t="shared" si="105"/>
        <v>40.179982230347996</v>
      </c>
      <c r="AG301" s="113">
        <f t="shared" si="91"/>
        <v>254.81720227494677</v>
      </c>
      <c r="AH301" s="123">
        <f t="shared" si="111"/>
        <v>7.0545430314289952</v>
      </c>
      <c r="AI301" s="123">
        <f t="shared" si="111"/>
        <v>174.91007397076933</v>
      </c>
      <c r="AJ301" s="123">
        <f t="shared" si="111"/>
        <v>26.760988166252247</v>
      </c>
      <c r="AK301" s="123">
        <f t="shared" si="111"/>
        <v>55.051175656290326</v>
      </c>
      <c r="AL301" s="123">
        <f t="shared" si="111"/>
        <v>42.465973084541062</v>
      </c>
      <c r="AM301" s="123">
        <f t="shared" si="110"/>
        <v>86.465679861471742</v>
      </c>
      <c r="AN301" s="123">
        <f t="shared" si="110"/>
        <v>43.189650280455389</v>
      </c>
      <c r="AO301" s="123">
        <f t="shared" si="110"/>
        <v>73.587516173603021</v>
      </c>
      <c r="AP301" s="3">
        <f t="shared" si="104"/>
        <v>428.84354101978016</v>
      </c>
    </row>
    <row r="302" spans="1:42" ht="14">
      <c r="A302">
        <f t="shared" si="106"/>
        <v>144</v>
      </c>
      <c r="B302" s="20">
        <f t="shared" si="106"/>
        <v>224</v>
      </c>
      <c r="C302" s="27">
        <f t="shared" si="103"/>
        <v>254.8453277134235</v>
      </c>
      <c r="D302" s="27"/>
      <c r="E302" s="27"/>
      <c r="F302" s="27"/>
      <c r="G302" s="27"/>
      <c r="H302" s="27"/>
      <c r="I302" s="125"/>
      <c r="J302" s="27"/>
      <c r="K302" s="27"/>
      <c r="L302" s="27"/>
      <c r="M302" s="83">
        <f>C$158*(0.4*D$14)*('Product half-life and C flows'!B163/100)</f>
        <v>0.39232929530561816</v>
      </c>
      <c r="N302" s="85"/>
      <c r="O302" s="85">
        <f t="shared" si="107"/>
        <v>13.459951415223319</v>
      </c>
      <c r="P302" s="85">
        <f t="shared" si="107"/>
        <v>27.689042911316537</v>
      </c>
      <c r="Q302" s="83">
        <f>C$158*(0.6*C$15)*('Product half-life and C flows'!L163/100)</f>
        <v>9.4159030873348311</v>
      </c>
      <c r="R302" s="85">
        <f>C$158*0.6*('Product half-life and C flows'!N163/100)</f>
        <v>51.459645577693259</v>
      </c>
      <c r="S302" s="85">
        <f>C$158*0.6*('Product half-life and C flows'!P163/100)</f>
        <v>25.704118670176431</v>
      </c>
      <c r="T302" s="85">
        <f t="shared" si="77"/>
        <v>24.848717221618454</v>
      </c>
      <c r="U302" s="3"/>
      <c r="V302" s="90">
        <f>N$238*(0.4*V$40)*('Product half-life and C flows'!B82/100)</f>
        <v>6.4219101027152572</v>
      </c>
      <c r="W302" s="90">
        <f t="shared" si="74"/>
        <v>176.12011160047885</v>
      </c>
      <c r="X302" s="89">
        <f t="shared" si="108"/>
        <v>13.301036751028928</v>
      </c>
      <c r="Y302" s="89">
        <f t="shared" si="108"/>
        <v>27.362132744973792</v>
      </c>
      <c r="Z302" s="91">
        <f>N$238*(0.6*Z$41)*('Product half-life and C flows'!L82/100)</f>
        <v>32.400967106729226</v>
      </c>
      <c r="AA302" s="91">
        <f>N$238*0.6*('Product half-life and C flows'!N82/100)</f>
        <v>35.439202279356806</v>
      </c>
      <c r="AB302" s="91">
        <f>N$238*0.6*('Product half-life and C flows'!P82/100)</f>
        <v>17.701899240437957</v>
      </c>
      <c r="AC302" s="89">
        <f t="shared" si="79"/>
        <v>48.738798951984563</v>
      </c>
      <c r="AD302" s="18"/>
      <c r="AE302">
        <f t="shared" si="90"/>
        <v>144</v>
      </c>
      <c r="AF302" s="3">
        <f t="shared" si="105"/>
        <v>40.179984081338915</v>
      </c>
      <c r="AG302" s="113">
        <f t="shared" si="91"/>
        <v>254.8453277134235</v>
      </c>
      <c r="AH302" s="123">
        <f t="shared" si="111"/>
        <v>6.8142393980208755</v>
      </c>
      <c r="AI302" s="123">
        <f t="shared" si="111"/>
        <v>176.12011160047885</v>
      </c>
      <c r="AJ302" s="123">
        <f t="shared" si="111"/>
        <v>26.760988166252247</v>
      </c>
      <c r="AK302" s="123">
        <f t="shared" si="111"/>
        <v>55.051175656290326</v>
      </c>
      <c r="AL302" s="123">
        <f t="shared" si="111"/>
        <v>41.816870194064059</v>
      </c>
      <c r="AM302" s="123">
        <f t="shared" si="110"/>
        <v>86.898847857050072</v>
      </c>
      <c r="AN302" s="123">
        <f t="shared" si="110"/>
        <v>43.406017910614388</v>
      </c>
      <c r="AO302" s="123">
        <f t="shared" si="110"/>
        <v>73.587516173603021</v>
      </c>
      <c r="AP302" s="3">
        <f t="shared" si="104"/>
        <v>430.05401138474991</v>
      </c>
    </row>
    <row r="303" spans="1:42" ht="14">
      <c r="A303">
        <f t="shared" si="106"/>
        <v>145</v>
      </c>
      <c r="B303" s="20">
        <f t="shared" si="106"/>
        <v>225</v>
      </c>
      <c r="C303" s="27">
        <f t="shared" si="103"/>
        <v>254.87262389821808</v>
      </c>
      <c r="D303" s="27"/>
      <c r="E303" s="27"/>
      <c r="F303" s="27"/>
      <c r="G303" s="27"/>
      <c r="H303" s="27"/>
      <c r="I303" s="125"/>
      <c r="J303" s="27"/>
      <c r="K303" s="27"/>
      <c r="L303" s="27"/>
      <c r="M303" s="83">
        <f>C$158*(0.4*D$14)*('Product half-life and C flows'!B164/100)</f>
        <v>0.37896511923718024</v>
      </c>
      <c r="N303" s="85"/>
      <c r="O303" s="85">
        <f t="shared" si="107"/>
        <v>13.459951415223319</v>
      </c>
      <c r="P303" s="85">
        <f t="shared" si="107"/>
        <v>27.689042911316537</v>
      </c>
      <c r="Q303" s="83">
        <f>C$158*(0.6*C$15)*('Product half-life and C flows'!L164/100)</f>
        <v>9.2719786822994674</v>
      </c>
      <c r="R303" s="85">
        <f>C$158*0.6*('Product half-life and C flows'!N164/100)</f>
        <v>51.555691130653528</v>
      </c>
      <c r="S303" s="85">
        <f>C$158*0.6*('Product half-life and C flows'!P164/100)</f>
        <v>25.752093471854888</v>
      </c>
      <c r="T303" s="85">
        <f t="shared" si="77"/>
        <v>24.848717221618454</v>
      </c>
      <c r="U303" s="3"/>
      <c r="V303" s="90">
        <f>N$238*(0.4*V$40)*('Product half-life and C flows'!B83/100)</f>
        <v>6.2031562693021529</v>
      </c>
      <c r="W303" s="90">
        <f t="shared" ref="W303:W318" si="112">C$8*(1-EXP(-C$9*$B142))^3</f>
        <v>177.27630201106223</v>
      </c>
      <c r="X303" s="89">
        <f t="shared" si="108"/>
        <v>13.301036751028928</v>
      </c>
      <c r="Y303" s="89">
        <f t="shared" si="108"/>
        <v>27.362132744973792</v>
      </c>
      <c r="Z303" s="91">
        <f>N$238*(0.6*Z$41)*('Product half-life and C flows'!L83/100)</f>
        <v>31.905710319339505</v>
      </c>
      <c r="AA303" s="91">
        <f>N$238*0.6*('Product half-life and C flows'!N83/100)</f>
        <v>35.76970364214155</v>
      </c>
      <c r="AB303" s="91">
        <f>N$238*0.6*('Product half-life and C flows'!P83/100)</f>
        <v>17.866984836234533</v>
      </c>
      <c r="AC303" s="89">
        <f t="shared" si="79"/>
        <v>48.738798951984563</v>
      </c>
      <c r="AD303" s="18"/>
      <c r="AE303">
        <f t="shared" si="90"/>
        <v>145</v>
      </c>
      <c r="AF303" s="3">
        <f t="shared" si="105"/>
        <v>40.179985739519822</v>
      </c>
      <c r="AG303" s="113">
        <f t="shared" si="91"/>
        <v>254.87262389821808</v>
      </c>
      <c r="AH303" s="123">
        <f t="shared" si="111"/>
        <v>6.582121388539333</v>
      </c>
      <c r="AI303" s="123">
        <f t="shared" si="111"/>
        <v>177.27630201106223</v>
      </c>
      <c r="AJ303" s="123">
        <f t="shared" si="111"/>
        <v>26.760988166252247</v>
      </c>
      <c r="AK303" s="123">
        <f t="shared" si="111"/>
        <v>55.051175656290326</v>
      </c>
      <c r="AL303" s="123">
        <f t="shared" si="111"/>
        <v>41.177689001638974</v>
      </c>
      <c r="AM303" s="123">
        <f t="shared" si="110"/>
        <v>87.325394772795079</v>
      </c>
      <c r="AN303" s="123">
        <f t="shared" si="110"/>
        <v>43.619078308089421</v>
      </c>
      <c r="AO303" s="123">
        <f t="shared" si="110"/>
        <v>73.587516173603021</v>
      </c>
      <c r="AP303" s="3">
        <f t="shared" si="104"/>
        <v>431.2106279161282</v>
      </c>
    </row>
    <row r="304" spans="1:42" ht="14">
      <c r="A304">
        <f t="shared" ref="A304:B318" si="113">A303+1</f>
        <v>146</v>
      </c>
      <c r="B304" s="20">
        <f t="shared" si="113"/>
        <v>226</v>
      </c>
      <c r="C304" s="27">
        <f t="shared" si="103"/>
        <v>254.89911522232003</v>
      </c>
      <c r="D304" s="27"/>
      <c r="E304" s="27"/>
      <c r="F304" s="27"/>
      <c r="G304" s="27"/>
      <c r="H304" s="27"/>
      <c r="I304" s="125"/>
      <c r="J304" s="27"/>
      <c r="K304" s="27"/>
      <c r="L304" s="27"/>
      <c r="M304" s="83">
        <f>C$158*(0.4*D$14)*('Product half-life and C flows'!B165/100)</f>
        <v>0.36605617606652835</v>
      </c>
      <c r="N304" s="85"/>
      <c r="O304" s="85">
        <f t="shared" ref="O304:P318" si="114">O303</f>
        <v>13.459951415223319</v>
      </c>
      <c r="P304" s="85">
        <f t="shared" si="114"/>
        <v>27.689042911316537</v>
      </c>
      <c r="Q304" s="83">
        <f>C$158*(0.6*C$15)*('Product half-life and C flows'!L165/100)</f>
        <v>9.1302541973538336</v>
      </c>
      <c r="R304" s="85">
        <f>C$158*0.6*('Product half-life and C flows'!N165/100)</f>
        <v>51.650268603607238</v>
      </c>
      <c r="S304" s="85">
        <f>C$158*0.6*('Product half-life and C flows'!P165/100)</f>
        <v>25.799334966836764</v>
      </c>
      <c r="T304" s="85">
        <f t="shared" si="77"/>
        <v>24.848717221618454</v>
      </c>
      <c r="U304" s="3"/>
      <c r="V304" s="90">
        <f>N$238*(0.4*V$40)*('Product half-life and C flows'!B84/100)</f>
        <v>5.9918539945168625</v>
      </c>
      <c r="W304" s="90">
        <f t="shared" si="112"/>
        <v>178.38078987351417</v>
      </c>
      <c r="X304" s="89">
        <f t="shared" si="108"/>
        <v>13.301036751028928</v>
      </c>
      <c r="Y304" s="89">
        <f t="shared" si="108"/>
        <v>27.362132744973792</v>
      </c>
      <c r="Z304" s="91">
        <f>N$238*(0.6*Z$41)*('Product half-life and C flows'!L84/100)</f>
        <v>31.418023654305934</v>
      </c>
      <c r="AA304" s="91">
        <f>N$238*0.6*('Product half-life and C flows'!N84/100)</f>
        <v>36.095153209940619</v>
      </c>
      <c r="AB304" s="91">
        <f>N$238*0.6*('Product half-life and C flows'!P84/100)</f>
        <v>18.029547057912392</v>
      </c>
      <c r="AC304" s="89">
        <f t="shared" si="79"/>
        <v>48.738798951984563</v>
      </c>
      <c r="AD304" s="18"/>
      <c r="AE304">
        <f t="shared" si="90"/>
        <v>146</v>
      </c>
      <c r="AF304" s="3">
        <f t="shared" si="105"/>
        <v>40.179987224974901</v>
      </c>
      <c r="AG304" s="113">
        <f t="shared" si="91"/>
        <v>254.89911522232003</v>
      </c>
      <c r="AH304" s="123">
        <f t="shared" si="111"/>
        <v>6.3579101705833905</v>
      </c>
      <c r="AI304" s="123">
        <f t="shared" si="111"/>
        <v>178.38078987351417</v>
      </c>
      <c r="AJ304" s="123">
        <f t="shared" si="111"/>
        <v>26.760988166252247</v>
      </c>
      <c r="AK304" s="123">
        <f t="shared" si="111"/>
        <v>55.051175656290326</v>
      </c>
      <c r="AL304" s="123">
        <f t="shared" si="111"/>
        <v>40.548277851659769</v>
      </c>
      <c r="AM304" s="123">
        <f t="shared" si="110"/>
        <v>87.745421813547864</v>
      </c>
      <c r="AN304" s="123">
        <f t="shared" si="110"/>
        <v>43.828882024749156</v>
      </c>
      <c r="AO304" s="123">
        <f t="shared" si="110"/>
        <v>73.587516173603021</v>
      </c>
      <c r="AP304" s="3">
        <f t="shared" si="104"/>
        <v>432.31553538601349</v>
      </c>
    </row>
    <row r="305" spans="1:42" ht="14">
      <c r="A305">
        <f t="shared" si="113"/>
        <v>147</v>
      </c>
      <c r="B305" s="20">
        <f t="shared" si="113"/>
        <v>227</v>
      </c>
      <c r="C305" s="27">
        <f t="shared" si="103"/>
        <v>254.92482536449754</v>
      </c>
      <c r="D305" s="27"/>
      <c r="E305" s="27"/>
      <c r="F305" s="27"/>
      <c r="G305" s="27"/>
      <c r="H305" s="27"/>
      <c r="I305" s="125"/>
      <c r="J305" s="27"/>
      <c r="K305" s="27"/>
      <c r="L305" s="27"/>
      <c r="M305" s="83">
        <f>C$158*(0.4*D$14)*('Product half-life and C flows'!B166/100)</f>
        <v>0.35358695888996949</v>
      </c>
      <c r="N305" s="85"/>
      <c r="O305" s="85">
        <f t="shared" si="114"/>
        <v>13.459951415223319</v>
      </c>
      <c r="P305" s="85">
        <f t="shared" si="114"/>
        <v>27.689042911316537</v>
      </c>
      <c r="Q305" s="83">
        <f>C$158*(0.6*C$15)*('Product half-life and C flows'!L166/100)</f>
        <v>8.990696006175833</v>
      </c>
      <c r="R305" s="85">
        <f>C$158*0.6*('Product half-life and C flows'!N166/100)</f>
        <v>51.743400436520027</v>
      </c>
      <c r="S305" s="85">
        <f>C$158*0.6*('Product half-life and C flows'!P166/100)</f>
        <v>25.845854363896098</v>
      </c>
      <c r="T305" s="85">
        <f t="shared" ref="T305:T318" si="115">T304</f>
        <v>24.848717221618454</v>
      </c>
      <c r="U305" s="3"/>
      <c r="V305" s="90">
        <f>N$238*(0.4*V$40)*('Product half-life and C flows'!B85/100)</f>
        <v>5.78774945091729</v>
      </c>
      <c r="W305" s="90">
        <f t="shared" si="112"/>
        <v>179.43565965851633</v>
      </c>
      <c r="X305" s="89">
        <f t="shared" ref="X305:Y318" si="116">X304</f>
        <v>13.301036751028928</v>
      </c>
      <c r="Y305" s="89">
        <f t="shared" si="116"/>
        <v>27.362132744973792</v>
      </c>
      <c r="Z305" s="91">
        <f>N$238*(0.6*Z$41)*('Product half-life and C flows'!L85/100)</f>
        <v>30.93779140043798</v>
      </c>
      <c r="AA305" s="91">
        <f>N$238*0.6*('Product half-life and C flows'!N85/100)</f>
        <v>36.415628200688495</v>
      </c>
      <c r="AB305" s="91">
        <f>N$238*0.6*('Product half-life and C flows'!P85/100)</f>
        <v>18.189624475868374</v>
      </c>
      <c r="AC305" s="89">
        <f t="shared" ref="AC305:AC318" si="117">AC304</f>
        <v>48.738798951984563</v>
      </c>
      <c r="AD305" s="18"/>
      <c r="AE305">
        <f t="shared" si="90"/>
        <v>147</v>
      </c>
      <c r="AF305" s="3">
        <f t="shared" si="105"/>
        <v>40.179988555696319</v>
      </c>
      <c r="AG305" s="113">
        <f t="shared" si="91"/>
        <v>254.92482536449754</v>
      </c>
      <c r="AH305" s="123">
        <f t="shared" si="111"/>
        <v>6.1413364098072591</v>
      </c>
      <c r="AI305" s="123">
        <f t="shared" si="111"/>
        <v>179.43565965851633</v>
      </c>
      <c r="AJ305" s="123">
        <f t="shared" si="111"/>
        <v>26.760988166252247</v>
      </c>
      <c r="AK305" s="123">
        <f t="shared" si="111"/>
        <v>55.051175656290326</v>
      </c>
      <c r="AL305" s="123">
        <f t="shared" si="111"/>
        <v>39.928487406613812</v>
      </c>
      <c r="AM305" s="123">
        <f t="shared" si="110"/>
        <v>88.159028637208522</v>
      </c>
      <c r="AN305" s="123">
        <f t="shared" si="110"/>
        <v>44.035478839764473</v>
      </c>
      <c r="AO305" s="123">
        <f t="shared" si="110"/>
        <v>73.587516173603021</v>
      </c>
      <c r="AP305" s="3">
        <f t="shared" si="104"/>
        <v>433.37081836464569</v>
      </c>
    </row>
    <row r="306" spans="1:42" ht="14">
      <c r="A306">
        <f t="shared" si="113"/>
        <v>148</v>
      </c>
      <c r="B306" s="20">
        <f t="shared" si="113"/>
        <v>228</v>
      </c>
      <c r="C306" s="27">
        <f t="shared" si="103"/>
        <v>254.94977731001632</v>
      </c>
      <c r="D306" s="27"/>
      <c r="E306" s="27"/>
      <c r="F306" s="27"/>
      <c r="G306" s="27"/>
      <c r="H306" s="27"/>
      <c r="I306" s="125"/>
      <c r="J306" s="27"/>
      <c r="K306" s="27"/>
      <c r="L306" s="27"/>
      <c r="M306" s="83">
        <f>C$158*(0.4*D$14)*('Product half-life and C flows'!B167/100)</f>
        <v>0.34154248902587719</v>
      </c>
      <c r="N306" s="85"/>
      <c r="O306" s="85">
        <f t="shared" si="114"/>
        <v>13.459951415223319</v>
      </c>
      <c r="P306" s="85">
        <f t="shared" si="114"/>
        <v>27.689042911316537</v>
      </c>
      <c r="Q306" s="83">
        <f>C$158*(0.6*C$15)*('Product half-life and C flows'!L167/100)</f>
        <v>8.853270996430016</v>
      </c>
      <c r="R306" s="85">
        <f>C$158*0.6*('Product half-life and C flows'!N167/100)</f>
        <v>51.835108726357063</v>
      </c>
      <c r="S306" s="85">
        <f>C$158*0.6*('Product half-life and C flows'!P167/100)</f>
        <v>25.891662700478033</v>
      </c>
      <c r="T306" s="85">
        <f t="shared" si="115"/>
        <v>24.848717221618454</v>
      </c>
      <c r="U306" s="3"/>
      <c r="V306" s="90">
        <f>N$238*(0.4*V$40)*('Product half-life and C flows'!B86/100)</f>
        <v>5.5905974573558375</v>
      </c>
      <c r="W306" s="90">
        <f t="shared" si="112"/>
        <v>180.44293454579298</v>
      </c>
      <c r="X306" s="89">
        <f t="shared" si="116"/>
        <v>13.301036751028928</v>
      </c>
      <c r="Y306" s="89">
        <f t="shared" si="116"/>
        <v>27.362132744973792</v>
      </c>
      <c r="Z306" s="91">
        <f>N$238*(0.6*Z$41)*('Product half-life and C flows'!L86/100)</f>
        <v>30.464899615219267</v>
      </c>
      <c r="AA306" s="91">
        <f>N$238*0.6*('Product half-life and C flows'!N86/100)</f>
        <v>36.731204652024459</v>
      </c>
      <c r="AB306" s="91">
        <f>N$238*0.6*('Product half-life and C flows'!P86/100)</f>
        <v>18.34725507094128</v>
      </c>
      <c r="AC306" s="89">
        <f t="shared" si="117"/>
        <v>48.738798951984563</v>
      </c>
      <c r="AD306" s="18"/>
      <c r="AE306">
        <f t="shared" si="90"/>
        <v>148</v>
      </c>
      <c r="AF306" s="3">
        <f t="shared" si="105"/>
        <v>40.179989747802011</v>
      </c>
      <c r="AG306" s="113">
        <f t="shared" si="91"/>
        <v>254.94977731001632</v>
      </c>
      <c r="AH306" s="123">
        <f t="shared" si="111"/>
        <v>5.9321399463817146</v>
      </c>
      <c r="AI306" s="123">
        <f t="shared" si="111"/>
        <v>180.44293454579298</v>
      </c>
      <c r="AJ306" s="123">
        <f t="shared" si="111"/>
        <v>26.760988166252247</v>
      </c>
      <c r="AK306" s="123">
        <f t="shared" si="111"/>
        <v>55.051175656290326</v>
      </c>
      <c r="AL306" s="123">
        <f t="shared" si="111"/>
        <v>39.318170611649279</v>
      </c>
      <c r="AM306" s="123">
        <f t="shared" si="110"/>
        <v>88.566313378381523</v>
      </c>
      <c r="AN306" s="123">
        <f t="shared" si="110"/>
        <v>44.23891777141931</v>
      </c>
      <c r="AO306" s="123">
        <f t="shared" si="110"/>
        <v>73.587516173603021</v>
      </c>
      <c r="AP306" s="3">
        <f t="shared" si="104"/>
        <v>434.37850012978572</v>
      </c>
    </row>
    <row r="307" spans="1:42" ht="14">
      <c r="A307">
        <f t="shared" si="113"/>
        <v>149</v>
      </c>
      <c r="B307" s="20">
        <f t="shared" si="113"/>
        <v>229</v>
      </c>
      <c r="C307" s="27">
        <f t="shared" si="103"/>
        <v>254.97399337076908</v>
      </c>
      <c r="D307" s="27"/>
      <c r="E307" s="27"/>
      <c r="F307" s="27"/>
      <c r="G307" s="27"/>
      <c r="H307" s="27"/>
      <c r="I307" s="125"/>
      <c r="J307" s="27"/>
      <c r="K307" s="27"/>
      <c r="L307" s="27"/>
      <c r="M307" s="83">
        <f>C$158*(0.4*D$14)*('Product half-life and C flows'!B168/100)</f>
        <v>0.32990829802151012</v>
      </c>
      <c r="N307" s="85"/>
      <c r="O307" s="85">
        <f t="shared" si="114"/>
        <v>13.459951415223319</v>
      </c>
      <c r="P307" s="85">
        <f t="shared" si="114"/>
        <v>27.689042911316537</v>
      </c>
      <c r="Q307" s="83">
        <f>C$158*(0.6*C$15)*('Product half-life and C flows'!L168/100)</f>
        <v>8.71794656191115</v>
      </c>
      <c r="R307" s="85">
        <f>C$158*0.6*('Product half-life and C flows'!N168/100)</f>
        <v>51.925415232325996</v>
      </c>
      <c r="S307" s="85">
        <f>C$158*0.6*('Product half-life and C flows'!P168/100)</f>
        <v>25.936770845317657</v>
      </c>
      <c r="T307" s="85">
        <f t="shared" si="115"/>
        <v>24.848717221618454</v>
      </c>
      <c r="U307" s="3"/>
      <c r="V307" s="90">
        <f>N$238*(0.4*V$40)*('Product half-life and C flows'!B87/100)</f>
        <v>5.4001611844548725</v>
      </c>
      <c r="W307" s="90">
        <f t="shared" si="112"/>
        <v>181.40457574223169</v>
      </c>
      <c r="X307" s="89">
        <f t="shared" si="116"/>
        <v>13.301036751028928</v>
      </c>
      <c r="Y307" s="89">
        <f t="shared" si="116"/>
        <v>27.362132744973792</v>
      </c>
      <c r="Z307" s="91">
        <f>N$238*(0.6*Z$41)*('Product half-life and C flows'!L87/100)</f>
        <v>29.999236097772894</v>
      </c>
      <c r="AA307" s="91">
        <f>N$238*0.6*('Product half-life and C flows'!N87/100)</f>
        <v>37.041957439333672</v>
      </c>
      <c r="AB307" s="91">
        <f>N$238*0.6*('Product half-life and C flows'!P87/100)</f>
        <v>18.502476243423406</v>
      </c>
      <c r="AC307" s="89">
        <f t="shared" si="117"/>
        <v>48.738798951984563</v>
      </c>
      <c r="AD307" s="18"/>
      <c r="AE307">
        <f t="shared" si="90"/>
        <v>149</v>
      </c>
      <c r="AF307" s="3">
        <f t="shared" si="105"/>
        <v>40.179990815730989</v>
      </c>
      <c r="AG307" s="113">
        <f t="shared" si="91"/>
        <v>254.97399337076908</v>
      </c>
      <c r="AH307" s="123">
        <f t="shared" si="111"/>
        <v>5.7300694824763827</v>
      </c>
      <c r="AI307" s="123">
        <f t="shared" si="111"/>
        <v>181.40457574223169</v>
      </c>
      <c r="AJ307" s="123">
        <f t="shared" si="111"/>
        <v>26.760988166252247</v>
      </c>
      <c r="AK307" s="123">
        <f t="shared" si="111"/>
        <v>55.051175656290326</v>
      </c>
      <c r="AL307" s="123">
        <f t="shared" si="111"/>
        <v>38.717182659684042</v>
      </c>
      <c r="AM307" s="123">
        <f t="shared" si="110"/>
        <v>88.96737267165966</v>
      </c>
      <c r="AN307" s="123">
        <f t="shared" si="110"/>
        <v>44.439247088741062</v>
      </c>
      <c r="AO307" s="123">
        <f t="shared" si="110"/>
        <v>73.587516173603021</v>
      </c>
      <c r="AP307" s="3">
        <f t="shared" si="104"/>
        <v>435.34054198485904</v>
      </c>
    </row>
    <row r="308" spans="1:42" ht="14">
      <c r="A308">
        <f t="shared" si="113"/>
        <v>150</v>
      </c>
      <c r="B308" s="20">
        <f t="shared" si="113"/>
        <v>230</v>
      </c>
      <c r="C308" s="27">
        <f t="shared" si="103"/>
        <v>254.9974952048303</v>
      </c>
      <c r="D308" s="27"/>
      <c r="E308" s="27"/>
      <c r="F308" s="27"/>
      <c r="G308" s="27"/>
      <c r="H308" s="27"/>
      <c r="I308" s="125"/>
      <c r="J308" s="27"/>
      <c r="K308" s="27"/>
      <c r="L308" s="27"/>
      <c r="M308" s="83">
        <f>C$158*(0.4*D$14)*('Product half-life and C flows'!B169/100)</f>
        <v>0.31867041027274146</v>
      </c>
      <c r="N308" s="85"/>
      <c r="O308" s="85">
        <f t="shared" si="114"/>
        <v>13.459951415223319</v>
      </c>
      <c r="P308" s="85">
        <f t="shared" si="114"/>
        <v>27.689042911316537</v>
      </c>
      <c r="Q308" s="83">
        <f>C$158*(0.6*C$15)*('Product half-life and C flows'!L169/100)</f>
        <v>8.584690594807908</v>
      </c>
      <c r="R308" s="85">
        <f>C$158*0.6*('Product half-life and C flows'!N169/100)</f>
        <v>52.014341381039557</v>
      </c>
      <c r="S308" s="85">
        <f>C$158*0.6*('Product half-life and C flows'!P169/100)</f>
        <v>25.98118950101874</v>
      </c>
      <c r="T308" s="85">
        <f t="shared" si="115"/>
        <v>24.848717221618454</v>
      </c>
      <c r="U308" s="3"/>
      <c r="V308" s="90">
        <f>N$238*(0.4*V$40)*('Product half-life and C flows'!B88/100)</f>
        <v>5.2162118701147868</v>
      </c>
      <c r="W308" s="90">
        <f t="shared" si="112"/>
        <v>182.3224821588415</v>
      </c>
      <c r="X308" s="89">
        <f t="shared" si="116"/>
        <v>13.301036751028928</v>
      </c>
      <c r="Y308" s="89">
        <f t="shared" si="116"/>
        <v>27.362132744973792</v>
      </c>
      <c r="Z308" s="91">
        <f>N$238*(0.6*Z$41)*('Product half-life and C flows'!L88/100)</f>
        <v>29.540690362240088</v>
      </c>
      <c r="AA308" s="91">
        <f>N$238*0.6*('Product half-life and C flows'!N88/100)</f>
        <v>37.347960293512557</v>
      </c>
      <c r="AB308" s="91">
        <f>N$238*0.6*('Product half-life and C flows'!P88/100)</f>
        <v>18.655324821934339</v>
      </c>
      <c r="AC308" s="89">
        <f t="shared" si="117"/>
        <v>48.738798951984563</v>
      </c>
      <c r="AD308" s="18"/>
      <c r="AE308">
        <f t="shared" si="90"/>
        <v>150</v>
      </c>
      <c r="AF308" s="3">
        <f t="shared" si="105"/>
        <v>40.179991772418255</v>
      </c>
      <c r="AG308" s="113">
        <f t="shared" si="91"/>
        <v>254.9974952048303</v>
      </c>
      <c r="AH308" s="123">
        <f t="shared" si="111"/>
        <v>5.5348822803875279</v>
      </c>
      <c r="AI308" s="123">
        <f t="shared" si="111"/>
        <v>182.3224821588415</v>
      </c>
      <c r="AJ308" s="123">
        <f t="shared" si="111"/>
        <v>26.760988166252247</v>
      </c>
      <c r="AK308" s="123">
        <f t="shared" si="111"/>
        <v>55.051175656290326</v>
      </c>
      <c r="AL308" s="123">
        <f t="shared" si="111"/>
        <v>38.125380957047994</v>
      </c>
      <c r="AM308" s="123">
        <f t="shared" si="110"/>
        <v>89.362301674552114</v>
      </c>
      <c r="AN308" s="123">
        <f t="shared" si="110"/>
        <v>44.636514322953076</v>
      </c>
      <c r="AO308" s="123">
        <f t="shared" si="110"/>
        <v>73.587516173603021</v>
      </c>
      <c r="AP308" s="3">
        <f t="shared" si="104"/>
        <v>436.25884293593725</v>
      </c>
    </row>
    <row r="309" spans="1:42" ht="14">
      <c r="A309">
        <f t="shared" si="113"/>
        <v>151</v>
      </c>
      <c r="B309" s="20">
        <f t="shared" si="113"/>
        <v>231</v>
      </c>
      <c r="C309" s="27">
        <f t="shared" si="103"/>
        <v>255.02030383545446</v>
      </c>
      <c r="D309" s="27"/>
      <c r="E309" s="27"/>
      <c r="F309" s="27"/>
      <c r="G309" s="27"/>
      <c r="H309" s="27"/>
      <c r="I309" s="125"/>
      <c r="J309" s="27"/>
      <c r="K309" s="27"/>
      <c r="L309" s="27"/>
      <c r="M309" s="83">
        <f>C$158*(0.4*D$14)*('Product half-life and C flows'!B170/100)</f>
        <v>0.30781532623582641</v>
      </c>
      <c r="N309" s="85"/>
      <c r="O309" s="85">
        <f t="shared" si="114"/>
        <v>13.459951415223319</v>
      </c>
      <c r="P309" s="85">
        <f t="shared" si="114"/>
        <v>27.689042911316537</v>
      </c>
      <c r="Q309" s="83">
        <f>C$158*(0.6*C$15)*('Product half-life and C flows'!L170/100)</f>
        <v>8.4534714780848059</v>
      </c>
      <c r="R309" s="85">
        <f>C$158*0.6*('Product half-life and C flows'!N170/100)</f>
        <v>52.101908271599434</v>
      </c>
      <c r="S309" s="85">
        <f>C$158*0.6*('Product half-life and C flows'!P170/100)</f>
        <v>26.024929206593107</v>
      </c>
      <c r="T309" s="85">
        <f t="shared" si="115"/>
        <v>24.848717221618454</v>
      </c>
      <c r="U309" s="3"/>
      <c r="V309" s="90">
        <f>N$238*(0.4*V$40)*('Product half-life and C flows'!B89/100)</f>
        <v>5.0385285447128796</v>
      </c>
      <c r="W309" s="90">
        <f t="shared" si="112"/>
        <v>183.19849040137498</v>
      </c>
      <c r="X309" s="89">
        <f t="shared" si="116"/>
        <v>13.301036751028928</v>
      </c>
      <c r="Y309" s="89">
        <f t="shared" si="116"/>
        <v>27.362132744973792</v>
      </c>
      <c r="Z309" s="91">
        <f>N$238*(0.6*Z$41)*('Product half-life and C flows'!L89/100)</f>
        <v>29.089153611565788</v>
      </c>
      <c r="AA309" s="91">
        <f>N$238*0.6*('Product half-life and C flows'!N89/100)</f>
        <v>37.649285818462545</v>
      </c>
      <c r="AB309" s="91">
        <f>N$238*0.6*('Product half-life and C flows'!P89/100)</f>
        <v>18.805837072159104</v>
      </c>
      <c r="AC309" s="89">
        <f t="shared" si="117"/>
        <v>48.738798951984563</v>
      </c>
      <c r="AD309" s="18"/>
      <c r="AE309">
        <f t="shared" si="90"/>
        <v>151</v>
      </c>
      <c r="AF309" s="3">
        <f t="shared" si="105"/>
        <v>40.17999262945137</v>
      </c>
      <c r="AG309" s="113">
        <f t="shared" si="91"/>
        <v>255.02030383545446</v>
      </c>
      <c r="AH309" s="123">
        <f t="shared" si="111"/>
        <v>5.3463438709487061</v>
      </c>
      <c r="AI309" s="123">
        <f t="shared" si="111"/>
        <v>183.19849040137498</v>
      </c>
      <c r="AJ309" s="123">
        <f t="shared" si="111"/>
        <v>26.760988166252247</v>
      </c>
      <c r="AK309" s="123">
        <f t="shared" si="111"/>
        <v>55.051175656290326</v>
      </c>
      <c r="AL309" s="123">
        <f t="shared" si="111"/>
        <v>37.542625089650592</v>
      </c>
      <c r="AM309" s="123">
        <f t="shared" si="110"/>
        <v>89.751194090061972</v>
      </c>
      <c r="AN309" s="123">
        <f t="shared" si="110"/>
        <v>44.830766278752208</v>
      </c>
      <c r="AO309" s="123">
        <f t="shared" si="110"/>
        <v>73.587516173603021</v>
      </c>
      <c r="AP309" s="3">
        <f t="shared" si="104"/>
        <v>437.13523968238229</v>
      </c>
    </row>
    <row r="310" spans="1:42" ht="14">
      <c r="A310">
        <f t="shared" si="113"/>
        <v>152</v>
      </c>
      <c r="B310" s="20">
        <f t="shared" si="113"/>
        <v>232</v>
      </c>
      <c r="C310" s="27">
        <f t="shared" si="103"/>
        <v>255.04243966953047</v>
      </c>
      <c r="D310" s="27"/>
      <c r="E310" s="27"/>
      <c r="F310" s="27"/>
      <c r="G310" s="27"/>
      <c r="H310" s="27"/>
      <c r="I310" s="125"/>
      <c r="J310" s="27"/>
      <c r="K310" s="27"/>
      <c r="L310" s="27"/>
      <c r="M310" s="83">
        <f>C$158*(0.4*D$14)*('Product half-life and C flows'!B171/100)</f>
        <v>0.29733000621103778</v>
      </c>
      <c r="N310" s="85"/>
      <c r="O310" s="85">
        <f t="shared" si="114"/>
        <v>13.459951415223319</v>
      </c>
      <c r="P310" s="85">
        <f t="shared" si="114"/>
        <v>27.689042911316537</v>
      </c>
      <c r="Q310" s="83">
        <f>C$158*(0.6*C$15)*('Product half-life and C flows'!L171/100)</f>
        <v>8.3242580779805397</v>
      </c>
      <c r="R310" s="85">
        <f>C$158*0.6*('Product half-life and C flows'!N171/100)</f>
        <v>52.188136680602348</v>
      </c>
      <c r="S310" s="85">
        <f>C$158*0.6*('Product half-life and C flows'!P171/100)</f>
        <v>26.068000339961195</v>
      </c>
      <c r="T310" s="85">
        <f t="shared" si="115"/>
        <v>24.848717221618454</v>
      </c>
      <c r="U310" s="3"/>
      <c r="V310" s="90">
        <f>N$238*(0.4*V$40)*('Product half-life and C flows'!B90/100)</f>
        <v>4.866897765663003</v>
      </c>
      <c r="W310" s="90">
        <f t="shared" si="112"/>
        <v>184.03437503381699</v>
      </c>
      <c r="X310" s="89">
        <f t="shared" si="116"/>
        <v>13.301036751028928</v>
      </c>
      <c r="Y310" s="89">
        <f t="shared" si="116"/>
        <v>27.362132744973792</v>
      </c>
      <c r="Z310" s="91">
        <f>N$238*(0.6*Z$41)*('Product half-life and C flows'!L90/100)</f>
        <v>28.644518711684732</v>
      </c>
      <c r="AA310" s="91">
        <f>N$238*0.6*('Product half-life and C flows'!N90/100)</f>
        <v>37.946005508316503</v>
      </c>
      <c r="AB310" s="91">
        <f>N$238*0.6*('Product half-life and C flows'!P90/100)</f>
        <v>18.954048705452792</v>
      </c>
      <c r="AC310" s="89">
        <f t="shared" si="117"/>
        <v>48.738798951984563</v>
      </c>
      <c r="AD310" s="18"/>
      <c r="AE310">
        <f t="shared" si="90"/>
        <v>152</v>
      </c>
      <c r="AF310" s="3">
        <f t="shared" si="105"/>
        <v>40.1799933972109</v>
      </c>
      <c r="AG310" s="113">
        <f t="shared" si="91"/>
        <v>255.04243966953047</v>
      </c>
      <c r="AH310" s="123">
        <f t="shared" si="111"/>
        <v>5.1642277718740406</v>
      </c>
      <c r="AI310" s="123">
        <f t="shared" si="111"/>
        <v>184.03437503381699</v>
      </c>
      <c r="AJ310" s="123">
        <f t="shared" si="111"/>
        <v>26.760988166252247</v>
      </c>
      <c r="AK310" s="123">
        <f t="shared" si="111"/>
        <v>55.051175656290326</v>
      </c>
      <c r="AL310" s="123">
        <f t="shared" si="111"/>
        <v>36.96877678966527</v>
      </c>
      <c r="AM310" s="123">
        <f t="shared" si="110"/>
        <v>90.134142188918844</v>
      </c>
      <c r="AN310" s="123">
        <f t="shared" si="110"/>
        <v>45.022049045413986</v>
      </c>
      <c r="AO310" s="123">
        <f t="shared" si="110"/>
        <v>73.587516173603021</v>
      </c>
      <c r="AP310" s="3">
        <f t="shared" si="104"/>
        <v>437.97150688035771</v>
      </c>
    </row>
    <row r="311" spans="1:42" ht="14">
      <c r="A311">
        <f t="shared" si="113"/>
        <v>153</v>
      </c>
      <c r="B311" s="20">
        <f t="shared" si="113"/>
        <v>233</v>
      </c>
      <c r="C311" s="27">
        <f t="shared" si="103"/>
        <v>255.06392251550989</v>
      </c>
      <c r="D311" s="27"/>
      <c r="E311" s="27"/>
      <c r="F311" s="27"/>
      <c r="G311" s="27"/>
      <c r="H311" s="27"/>
      <c r="I311" s="125"/>
      <c r="J311" s="27"/>
      <c r="K311" s="27"/>
      <c r="L311" s="27"/>
      <c r="M311" s="83">
        <f>C$158*(0.4*D$14)*('Product half-life and C flows'!B172/100)</f>
        <v>0.28720185467869119</v>
      </c>
      <c r="N311" s="85"/>
      <c r="O311" s="85">
        <f t="shared" si="114"/>
        <v>13.459951415223319</v>
      </c>
      <c r="P311" s="85">
        <f t="shared" si="114"/>
        <v>27.689042911316537</v>
      </c>
      <c r="Q311" s="83">
        <f>C$158*(0.6*C$15)*('Product half-life and C flows'!L172/100)</f>
        <v>8.1970197366210513</v>
      </c>
      <c r="R311" s="85">
        <f>C$158*0.6*('Product half-life and C flows'!N172/100)</f>
        <v>52.273047067069577</v>
      </c>
      <c r="S311" s="85">
        <f>C$158*0.6*('Product half-life and C flows'!P172/100)</f>
        <v>26.110413120414357</v>
      </c>
      <c r="T311" s="85">
        <f t="shared" si="115"/>
        <v>24.848717221618454</v>
      </c>
      <c r="U311" s="3"/>
      <c r="V311" s="90">
        <f>N$238*(0.4*V$40)*('Product half-life and C flows'!B91/100)</f>
        <v>4.7011133610170548</v>
      </c>
      <c r="W311" s="90">
        <f t="shared" si="112"/>
        <v>184.83184907796112</v>
      </c>
      <c r="X311" s="89">
        <f t="shared" si="116"/>
        <v>13.301036751028928</v>
      </c>
      <c r="Y311" s="89">
        <f t="shared" si="116"/>
        <v>27.362132744973792</v>
      </c>
      <c r="Z311" s="91">
        <f>N$238*(0.6*Z$41)*('Product half-life and C flows'!L91/100)</f>
        <v>28.20668016610232</v>
      </c>
      <c r="AA311" s="91">
        <f>N$238*0.6*('Product half-life and C flows'!N91/100)</f>
        <v>38.238189764401831</v>
      </c>
      <c r="AB311" s="91">
        <f>N$238*0.6*('Product half-life and C flows'!P91/100)</f>
        <v>19.099994887313596</v>
      </c>
      <c r="AC311" s="89">
        <f t="shared" si="117"/>
        <v>48.738798951984563</v>
      </c>
      <c r="AD311" s="18"/>
      <c r="AE311">
        <f t="shared" si="90"/>
        <v>153</v>
      </c>
      <c r="AF311" s="3">
        <f t="shared" si="105"/>
        <v>40.179994084996103</v>
      </c>
      <c r="AG311" s="113">
        <f t="shared" si="91"/>
        <v>255.06392251550989</v>
      </c>
      <c r="AH311" s="123">
        <f t="shared" si="111"/>
        <v>4.9883152156957458</v>
      </c>
      <c r="AI311" s="123">
        <f t="shared" si="111"/>
        <v>184.83184907796112</v>
      </c>
      <c r="AJ311" s="123">
        <f t="shared" si="111"/>
        <v>26.760988166252247</v>
      </c>
      <c r="AK311" s="123">
        <f t="shared" si="111"/>
        <v>55.051175656290326</v>
      </c>
      <c r="AL311" s="123">
        <f t="shared" si="111"/>
        <v>36.403699902723375</v>
      </c>
      <c r="AM311" s="123">
        <f t="shared" si="110"/>
        <v>90.511236831471408</v>
      </c>
      <c r="AN311" s="123">
        <f t="shared" si="110"/>
        <v>45.210408007727949</v>
      </c>
      <c r="AO311" s="123">
        <f t="shared" si="110"/>
        <v>73.587516173603021</v>
      </c>
      <c r="AP311" s="3">
        <f t="shared" si="104"/>
        <v>438.76935764242643</v>
      </c>
    </row>
    <row r="312" spans="1:42" ht="14">
      <c r="A312">
        <f t="shared" si="113"/>
        <v>154</v>
      </c>
      <c r="B312" s="20">
        <f t="shared" si="113"/>
        <v>234</v>
      </c>
      <c r="C312" s="27">
        <f t="shared" si="103"/>
        <v>255.08477160082049</v>
      </c>
      <c r="D312" s="27"/>
      <c r="E312" s="27"/>
      <c r="F312" s="27"/>
      <c r="G312" s="27"/>
      <c r="H312" s="27"/>
      <c r="I312" s="125"/>
      <c r="J312" s="27"/>
      <c r="K312" s="27"/>
      <c r="L312" s="27"/>
      <c r="M312" s="83">
        <f>C$158*(0.4*D$14)*('Product half-life and C flows'!B173/100)</f>
        <v>0.27741870516874206</v>
      </c>
      <c r="N312" s="85"/>
      <c r="O312" s="85">
        <f t="shared" si="114"/>
        <v>13.459951415223319</v>
      </c>
      <c r="P312" s="85">
        <f t="shared" si="114"/>
        <v>27.689042911316537</v>
      </c>
      <c r="Q312" s="83">
        <f>C$158*(0.6*C$15)*('Product half-life and C flows'!L173/100)</f>
        <v>8.0717262647454557</v>
      </c>
      <c r="R312" s="85">
        <f>C$158*0.6*('Product half-life and C flows'!N173/100)</f>
        <v>52.356659577301222</v>
      </c>
      <c r="S312" s="85">
        <f>C$158*0.6*('Product half-life and C flows'!P173/100)</f>
        <v>26.152177611039555</v>
      </c>
      <c r="T312" s="85">
        <f t="shared" si="115"/>
        <v>24.848717221618454</v>
      </c>
      <c r="U312" s="3"/>
      <c r="V312" s="90">
        <f>N$238*(0.4*V$40)*('Product half-life and C flows'!B92/100)</f>
        <v>4.5409761818003558</v>
      </c>
      <c r="W312" s="90">
        <f t="shared" si="112"/>
        <v>185.59256471598081</v>
      </c>
      <c r="X312" s="89">
        <f t="shared" si="116"/>
        <v>13.301036751028928</v>
      </c>
      <c r="Y312" s="89">
        <f t="shared" si="116"/>
        <v>27.362132744973792</v>
      </c>
      <c r="Z312" s="91">
        <f>N$238*(0.6*Z$41)*('Product half-life and C flows'!L92/100)</f>
        <v>27.775534090863967</v>
      </c>
      <c r="AA312" s="91">
        <f>N$238*0.6*('Product half-life and C flows'!N92/100)</f>
        <v>38.525907911944223</v>
      </c>
      <c r="AB312" s="91">
        <f>N$238*0.6*('Product half-life and C flows'!P92/100)</f>
        <v>19.243710245726383</v>
      </c>
      <c r="AC312" s="89">
        <f t="shared" si="117"/>
        <v>48.738798951984563</v>
      </c>
      <c r="AD312" s="18"/>
      <c r="AE312">
        <f t="shared" si="90"/>
        <v>154</v>
      </c>
      <c r="AF312" s="3">
        <f t="shared" si="105"/>
        <v>40.179994701137566</v>
      </c>
      <c r="AG312" s="113">
        <f t="shared" si="91"/>
        <v>255.08477160082049</v>
      </c>
      <c r="AH312" s="123">
        <f t="shared" si="111"/>
        <v>4.8183948869690978</v>
      </c>
      <c r="AI312" s="123">
        <f t="shared" si="111"/>
        <v>185.59256471598081</v>
      </c>
      <c r="AJ312" s="123">
        <f t="shared" si="111"/>
        <v>26.760988166252247</v>
      </c>
      <c r="AK312" s="123">
        <f t="shared" si="111"/>
        <v>55.051175656290326</v>
      </c>
      <c r="AL312" s="123">
        <f t="shared" si="111"/>
        <v>35.847260355609421</v>
      </c>
      <c r="AM312" s="123">
        <f t="shared" si="110"/>
        <v>90.882567489245446</v>
      </c>
      <c r="AN312" s="123">
        <f t="shared" si="110"/>
        <v>45.395887856765938</v>
      </c>
      <c r="AO312" s="123">
        <f t="shared" si="110"/>
        <v>73.587516173603021</v>
      </c>
      <c r="AP312" s="3">
        <f t="shared" si="104"/>
        <v>439.53044424014422</v>
      </c>
    </row>
    <row r="313" spans="1:42" ht="14">
      <c r="A313">
        <f t="shared" si="113"/>
        <v>155</v>
      </c>
      <c r="B313" s="20">
        <f t="shared" si="113"/>
        <v>235</v>
      </c>
      <c r="C313" s="27">
        <f t="shared" si="103"/>
        <v>255.1050055887828</v>
      </c>
      <c r="D313" s="27"/>
      <c r="E313" s="27"/>
      <c r="F313" s="27"/>
      <c r="G313" s="27"/>
      <c r="H313" s="27"/>
      <c r="I313" s="125"/>
      <c r="J313" s="27"/>
      <c r="K313" s="27"/>
      <c r="L313" s="27"/>
      <c r="M313" s="83">
        <f>C$158*(0.4*D$14)*('Product half-life and C flows'!B174/100)</f>
        <v>0.26796880564577868</v>
      </c>
      <c r="N313" s="85"/>
      <c r="O313" s="85">
        <f t="shared" si="114"/>
        <v>13.459951415223319</v>
      </c>
      <c r="P313" s="85">
        <f t="shared" si="114"/>
        <v>27.689042911316537</v>
      </c>
      <c r="Q313" s="83">
        <f>C$158*(0.6*C$15)*('Product half-life and C flows'!L174/100)</f>
        <v>7.948347934543178</v>
      </c>
      <c r="R313" s="85">
        <f>C$158*0.6*('Product half-life and C flows'!N174/100)</f>
        <v>52.438994049656209</v>
      </c>
      <c r="S313" s="85">
        <f>C$158*0.6*('Product half-life and C flows'!P174/100)</f>
        <v>26.193303721106979</v>
      </c>
      <c r="T313" s="85">
        <f t="shared" si="115"/>
        <v>24.848717221618454</v>
      </c>
      <c r="U313" s="3"/>
      <c r="V313" s="90">
        <f>N$238*(0.4*V$40)*('Product half-life and C flows'!B93/100)</f>
        <v>4.3862938627833978</v>
      </c>
      <c r="W313" s="90">
        <f t="shared" si="112"/>
        <v>186.31811416627642</v>
      </c>
      <c r="X313" s="89">
        <f t="shared" si="116"/>
        <v>13.301036751028928</v>
      </c>
      <c r="Y313" s="89">
        <f t="shared" si="116"/>
        <v>27.362132744973792</v>
      </c>
      <c r="Z313" s="91">
        <f>N$238*(0.6*Z$41)*('Product half-life and C flows'!L93/100)</f>
        <v>27.350978189906986</v>
      </c>
      <c r="AA313" s="91">
        <f>N$238*0.6*('Product half-life and C flows'!N93/100)</f>
        <v>38.809228216516182</v>
      </c>
      <c r="AB313" s="91">
        <f>N$238*0.6*('Product half-life and C flows'!P93/100)</f>
        <v>19.385228879378708</v>
      </c>
      <c r="AC313" s="89">
        <f t="shared" si="117"/>
        <v>48.738798951984563</v>
      </c>
      <c r="AD313" s="18"/>
      <c r="AE313">
        <f t="shared" si="90"/>
        <v>155</v>
      </c>
      <c r="AF313" s="3">
        <f t="shared" si="105"/>
        <v>40.179995253098141</v>
      </c>
      <c r="AG313" s="113">
        <f t="shared" si="91"/>
        <v>255.1050055887828</v>
      </c>
      <c r="AH313" s="123">
        <f t="shared" si="111"/>
        <v>4.6542626684291761</v>
      </c>
      <c r="AI313" s="123">
        <f t="shared" si="111"/>
        <v>186.31811416627642</v>
      </c>
      <c r="AJ313" s="123">
        <f t="shared" si="111"/>
        <v>26.760988166252247</v>
      </c>
      <c r="AK313" s="123">
        <f t="shared" si="111"/>
        <v>55.051175656290326</v>
      </c>
      <c r="AL313" s="123">
        <f t="shared" si="111"/>
        <v>35.299326124450161</v>
      </c>
      <c r="AM313" s="123">
        <f t="shared" si="110"/>
        <v>91.248222266172391</v>
      </c>
      <c r="AN313" s="123">
        <f t="shared" si="110"/>
        <v>45.578532600485687</v>
      </c>
      <c r="AO313" s="123">
        <f t="shared" si="110"/>
        <v>73.587516173603021</v>
      </c>
      <c r="AP313" s="3">
        <f t="shared" si="104"/>
        <v>440.2563589799272</v>
      </c>
    </row>
    <row r="314" spans="1:42" ht="14">
      <c r="A314">
        <f t="shared" si="113"/>
        <v>156</v>
      </c>
      <c r="B314" s="20">
        <f t="shared" si="113"/>
        <v>236</v>
      </c>
      <c r="C314" s="27">
        <f t="shared" si="103"/>
        <v>255.12464259503975</v>
      </c>
      <c r="D314" s="27"/>
      <c r="E314" s="27"/>
      <c r="F314" s="27"/>
      <c r="G314" s="27"/>
      <c r="H314" s="27"/>
      <c r="I314" s="125"/>
      <c r="J314" s="27"/>
      <c r="K314" s="27"/>
      <c r="L314" s="27"/>
      <c r="M314" s="83">
        <f>C$158*(0.4*D$14)*('Product half-life and C flows'!B175/100)</f>
        <v>0.25884080439185903</v>
      </c>
      <c r="N314" s="85"/>
      <c r="O314" s="85">
        <f t="shared" si="114"/>
        <v>13.459951415223319</v>
      </c>
      <c r="P314" s="85">
        <f t="shared" si="114"/>
        <v>27.689042911316537</v>
      </c>
      <c r="Q314" s="83">
        <f>C$158*(0.6*C$15)*('Product half-life and C flows'!L175/100)</f>
        <v>7.8268554726005837</v>
      </c>
      <c r="R314" s="85">
        <f>C$158*0.6*('Product half-life and C flows'!N175/100)</f>
        <v>52.520070019259229</v>
      </c>
      <c r="S314" s="85">
        <f>C$158*0.6*('Product half-life and C flows'!P175/100)</f>
        <v>26.233801208421177</v>
      </c>
      <c r="T314" s="85">
        <f t="shared" si="115"/>
        <v>24.848717221618454</v>
      </c>
      <c r="U314" s="3"/>
      <c r="V314" s="90">
        <f>N$238*(0.4*V$40)*('Product half-life and C flows'!B94/100)</f>
        <v>4.236880591402576</v>
      </c>
      <c r="W314" s="90">
        <f t="shared" si="112"/>
        <v>187.01003070596047</v>
      </c>
      <c r="X314" s="89">
        <f t="shared" si="116"/>
        <v>13.301036751028928</v>
      </c>
      <c r="Y314" s="89">
        <f t="shared" si="116"/>
        <v>27.362132744973792</v>
      </c>
      <c r="Z314" s="91">
        <f>N$238*(0.6*Z$41)*('Product half-life and C flows'!L94/100)</f>
        <v>26.932911730789272</v>
      </c>
      <c r="AA314" s="91">
        <f>N$238*0.6*('Product half-life and C flows'!N94/100)</f>
        <v>39.088217900234064</v>
      </c>
      <c r="AB314" s="91">
        <f>N$238*0.6*('Product half-life and C flows'!P94/100)</f>
        <v>19.524584365751281</v>
      </c>
      <c r="AC314" s="89">
        <f t="shared" si="117"/>
        <v>48.738798951984563</v>
      </c>
      <c r="AD314" s="18"/>
      <c r="AE314">
        <f t="shared" si="90"/>
        <v>156</v>
      </c>
      <c r="AF314" s="3">
        <f t="shared" si="105"/>
        <v>40.179995747563254</v>
      </c>
      <c r="AG314" s="113">
        <f t="shared" si="91"/>
        <v>255.12464259503975</v>
      </c>
      <c r="AH314" s="123">
        <f t="shared" si="111"/>
        <v>4.4957213957944351</v>
      </c>
      <c r="AI314" s="123">
        <f t="shared" si="111"/>
        <v>187.01003070596047</v>
      </c>
      <c r="AJ314" s="123">
        <f t="shared" si="111"/>
        <v>26.760988166252247</v>
      </c>
      <c r="AK314" s="123">
        <f t="shared" si="111"/>
        <v>55.051175656290326</v>
      </c>
      <c r="AL314" s="123">
        <f t="shared" si="111"/>
        <v>34.759767203389856</v>
      </c>
      <c r="AM314" s="123">
        <f t="shared" si="110"/>
        <v>91.608287919493293</v>
      </c>
      <c r="AN314" s="123">
        <f t="shared" si="110"/>
        <v>45.758385574172458</v>
      </c>
      <c r="AO314" s="123">
        <f t="shared" si="110"/>
        <v>73.587516173603021</v>
      </c>
      <c r="AP314" s="3">
        <f t="shared" si="104"/>
        <v>440.94863522555863</v>
      </c>
    </row>
    <row r="315" spans="1:42" ht="14">
      <c r="A315">
        <f t="shared" si="113"/>
        <v>157</v>
      </c>
      <c r="B315" s="20">
        <f t="shared" si="113"/>
        <v>237</v>
      </c>
      <c r="C315" s="27">
        <f t="shared" si="103"/>
        <v>255.14370020351623</v>
      </c>
      <c r="D315" s="27"/>
      <c r="E315" s="27"/>
      <c r="F315" s="27"/>
      <c r="G315" s="27"/>
      <c r="H315" s="27"/>
      <c r="I315" s="125"/>
      <c r="J315" s="27"/>
      <c r="K315" s="27"/>
      <c r="L315" s="27"/>
      <c r="M315" s="83">
        <f>C$158*(0.4*D$14)*('Product half-life and C flows'!B176/100)</f>
        <v>0.2500237363702264</v>
      </c>
      <c r="N315" s="85"/>
      <c r="O315" s="85">
        <f t="shared" si="114"/>
        <v>13.459951415223319</v>
      </c>
      <c r="P315" s="85">
        <f t="shared" si="114"/>
        <v>27.689042911316537</v>
      </c>
      <c r="Q315" s="83">
        <f>C$158*(0.6*C$15)*('Product half-life and C flows'!L176/100)</f>
        <v>7.7072200529553845</v>
      </c>
      <c r="R315" s="85">
        <f>C$158*0.6*('Product half-life and C flows'!N176/100)</f>
        <v>52.599906722635787</v>
      </c>
      <c r="S315" s="85">
        <f>C$158*0.6*('Product half-life and C flows'!P176/100)</f>
        <v>26.273679681636242</v>
      </c>
      <c r="T315" s="85">
        <f t="shared" si="115"/>
        <v>24.848717221618454</v>
      </c>
      <c r="U315" s="3"/>
      <c r="V315" s="90">
        <f>N$238*(0.4*V$40)*('Product half-life and C flows'!B95/100)</f>
        <v>4.0925568845523319</v>
      </c>
      <c r="W315" s="90">
        <f t="shared" si="112"/>
        <v>187.66978981615645</v>
      </c>
      <c r="X315" s="89">
        <f t="shared" si="116"/>
        <v>13.301036751028928</v>
      </c>
      <c r="Y315" s="89">
        <f t="shared" si="116"/>
        <v>27.362132744973792</v>
      </c>
      <c r="Z315" s="91">
        <f>N$238*(0.6*Z$41)*('Product half-life and C flows'!L95/100)</f>
        <v>26.521235520789002</v>
      </c>
      <c r="AA315" s="91">
        <f>N$238*0.6*('Product half-life and C flows'!N95/100)</f>
        <v>39.362943157707576</v>
      </c>
      <c r="AB315" s="91">
        <f>N$238*0.6*('Product half-life and C flows'!P95/100)</f>
        <v>19.661809769084702</v>
      </c>
      <c r="AC315" s="89">
        <f t="shared" si="117"/>
        <v>48.738798951984563</v>
      </c>
      <c r="AD315" s="18"/>
      <c r="AE315">
        <f t="shared" si="90"/>
        <v>157</v>
      </c>
      <c r="AF315" s="3">
        <f t="shared" si="105"/>
        <v>40.17999619052199</v>
      </c>
      <c r="AG315" s="113">
        <f t="shared" si="91"/>
        <v>255.14370020351623</v>
      </c>
      <c r="AH315" s="123">
        <f t="shared" si="111"/>
        <v>4.3425806209225586</v>
      </c>
      <c r="AI315" s="123">
        <f t="shared" si="111"/>
        <v>187.66978981615645</v>
      </c>
      <c r="AJ315" s="123">
        <f t="shared" si="111"/>
        <v>26.760988166252247</v>
      </c>
      <c r="AK315" s="123">
        <f t="shared" si="111"/>
        <v>55.051175656290326</v>
      </c>
      <c r="AL315" s="123">
        <f t="shared" si="111"/>
        <v>34.228455573744384</v>
      </c>
      <c r="AM315" s="123">
        <f t="shared" si="110"/>
        <v>91.962849880343356</v>
      </c>
      <c r="AN315" s="123">
        <f t="shared" si="110"/>
        <v>45.935489450720944</v>
      </c>
      <c r="AO315" s="123">
        <f t="shared" si="110"/>
        <v>73.587516173603021</v>
      </c>
      <c r="AP315" s="3">
        <f t="shared" si="104"/>
        <v>441.60874854350766</v>
      </c>
    </row>
    <row r="316" spans="1:42" ht="14">
      <c r="A316">
        <f t="shared" si="113"/>
        <v>158</v>
      </c>
      <c r="B316" s="20">
        <f t="shared" si="113"/>
        <v>238</v>
      </c>
      <c r="C316" s="27">
        <f t="shared" si="103"/>
        <v>255.16219548191947</v>
      </c>
      <c r="D316" s="27"/>
      <c r="E316" s="27"/>
      <c r="F316" s="27"/>
      <c r="G316" s="27"/>
      <c r="H316" s="27"/>
      <c r="I316" s="125"/>
      <c r="J316" s="27"/>
      <c r="K316" s="27"/>
      <c r="L316" s="27"/>
      <c r="M316" s="83">
        <f>C$158*(0.4*D$14)*('Product half-life and C flows'!B177/100)</f>
        <v>0.24150701005352979</v>
      </c>
      <c r="N316" s="85"/>
      <c r="O316" s="85">
        <f t="shared" si="114"/>
        <v>13.459951415223319</v>
      </c>
      <c r="P316" s="85">
        <f t="shared" si="114"/>
        <v>27.689042911316537</v>
      </c>
      <c r="Q316" s="83">
        <f>C$158*(0.6*C$15)*('Product half-life and C flows'!L177/100)</f>
        <v>7.589413290257256</v>
      </c>
      <c r="R316" s="85">
        <f>C$158*0.6*('Product half-life and C flows'!N177/100)</f>
        <v>52.678523102276337</v>
      </c>
      <c r="S316" s="85">
        <f>C$158*0.6*('Product half-life and C flows'!P177/100)</f>
        <v>26.312948602535617</v>
      </c>
      <c r="T316" s="85">
        <f t="shared" si="115"/>
        <v>24.848717221618454</v>
      </c>
      <c r="U316" s="3"/>
      <c r="V316" s="90">
        <f>N$238*(0.4*V$40)*('Product half-life and C flows'!B96/100)</f>
        <v>3.9531493729805827</v>
      </c>
      <c r="W316" s="90">
        <f t="shared" si="112"/>
        <v>188.29881042884679</v>
      </c>
      <c r="X316" s="89">
        <f t="shared" si="116"/>
        <v>13.301036751028928</v>
      </c>
      <c r="Y316" s="89">
        <f t="shared" si="116"/>
        <v>27.362132744973792</v>
      </c>
      <c r="Z316" s="91">
        <f>N$238*(0.6*Z$41)*('Product half-life and C flows'!L96/100)</f>
        <v>26.115851883369608</v>
      </c>
      <c r="AA316" s="91">
        <f>N$238*0.6*('Product half-life and C flows'!N96/100)</f>
        <v>39.633469171745453</v>
      </c>
      <c r="AB316" s="91">
        <f>N$238*0.6*('Product half-life and C flows'!P96/100)</f>
        <v>19.796937648224503</v>
      </c>
      <c r="AC316" s="89">
        <f t="shared" si="117"/>
        <v>48.738798951984563</v>
      </c>
      <c r="AD316" s="18"/>
      <c r="AE316">
        <f t="shared" si="90"/>
        <v>158</v>
      </c>
      <c r="AF316" s="3">
        <f t="shared" si="105"/>
        <v>40.179996587339545</v>
      </c>
      <c r="AG316" s="113">
        <f t="shared" si="91"/>
        <v>255.16219548191947</v>
      </c>
      <c r="AH316" s="123">
        <f t="shared" si="111"/>
        <v>4.1946563830341121</v>
      </c>
      <c r="AI316" s="123">
        <f t="shared" si="111"/>
        <v>188.29881042884679</v>
      </c>
      <c r="AJ316" s="123">
        <f t="shared" si="111"/>
        <v>26.760988166252247</v>
      </c>
      <c r="AK316" s="123">
        <f t="shared" si="111"/>
        <v>55.051175656290326</v>
      </c>
      <c r="AL316" s="123">
        <f t="shared" si="111"/>
        <v>33.705265173626863</v>
      </c>
      <c r="AM316" s="123">
        <f t="shared" si="110"/>
        <v>92.31199227402179</v>
      </c>
      <c r="AN316" s="123">
        <f t="shared" si="110"/>
        <v>46.10988625076012</v>
      </c>
      <c r="AO316" s="123">
        <f t="shared" si="110"/>
        <v>73.587516173603021</v>
      </c>
      <c r="AP316" s="3">
        <f t="shared" si="104"/>
        <v>442.23811794979815</v>
      </c>
    </row>
    <row r="317" spans="1:42" ht="14">
      <c r="A317">
        <f t="shared" si="113"/>
        <v>159</v>
      </c>
      <c r="B317" s="20">
        <f t="shared" si="113"/>
        <v>239</v>
      </c>
      <c r="C317" s="27">
        <f t="shared" si="103"/>
        <v>255.18014499679387</v>
      </c>
      <c r="D317" s="27"/>
      <c r="E317" s="27"/>
      <c r="F317" s="27"/>
      <c r="G317" s="27"/>
      <c r="H317" s="27"/>
      <c r="I317" s="125"/>
      <c r="J317" s="27"/>
      <c r="K317" s="27"/>
      <c r="L317" s="27"/>
      <c r="M317" s="83">
        <f>C$158*(0.4*D$14)*('Product half-life and C flows'!B178/100)</f>
        <v>0.2332803947007222</v>
      </c>
      <c r="N317" s="85"/>
      <c r="O317" s="85">
        <f t="shared" si="114"/>
        <v>13.459951415223319</v>
      </c>
      <c r="P317" s="85">
        <f t="shared" si="114"/>
        <v>27.689042911316537</v>
      </c>
      <c r="Q317" s="83">
        <f>C$158*(0.6*C$15)*('Product half-life and C flows'!L178/100)</f>
        <v>7.4734072330329617</v>
      </c>
      <c r="R317" s="85">
        <f>C$158*0.6*('Product half-life and C flows'!N178/100)</f>
        <v>52.755937811130686</v>
      </c>
      <c r="S317" s="85">
        <f>C$158*0.6*('Product half-life and C flows'!P178/100)</f>
        <v>26.351617288277051</v>
      </c>
      <c r="T317" s="85">
        <f t="shared" si="115"/>
        <v>24.848717221618454</v>
      </c>
      <c r="U317" s="3"/>
      <c r="V317" s="90">
        <f>N$238*(0.4*V$40)*('Product half-life and C flows'!B97/100)</f>
        <v>3.8184905930284194</v>
      </c>
      <c r="W317" s="90">
        <f t="shared" si="112"/>
        <v>188.8984562563364</v>
      </c>
      <c r="X317" s="89">
        <f t="shared" si="116"/>
        <v>13.301036751028928</v>
      </c>
      <c r="Y317" s="89">
        <f t="shared" si="116"/>
        <v>27.362132744973792</v>
      </c>
      <c r="Z317" s="91">
        <f>N$238*(0.6*Z$41)*('Product half-life and C flows'!L97/100)</f>
        <v>25.716664635004502</v>
      </c>
      <c r="AA317" s="91">
        <f>N$238*0.6*('Product half-life and C flows'!N97/100)</f>
        <v>39.899860128821096</v>
      </c>
      <c r="AB317" s="91">
        <f>N$238*0.6*('Product half-life and C flows'!P97/100)</f>
        <v>19.930000064346206</v>
      </c>
      <c r="AC317" s="89">
        <f t="shared" si="117"/>
        <v>48.738798951984563</v>
      </c>
      <c r="AD317" s="18"/>
      <c r="AE317">
        <f t="shared" si="90"/>
        <v>159</v>
      </c>
      <c r="AF317" s="3">
        <f t="shared" si="105"/>
        <v>40.179996942822264</v>
      </c>
      <c r="AG317" s="113">
        <f t="shared" si="91"/>
        <v>255.18014499679387</v>
      </c>
      <c r="AH317" s="123">
        <f t="shared" si="111"/>
        <v>4.0517709877291415</v>
      </c>
      <c r="AI317" s="123">
        <f t="shared" si="111"/>
        <v>188.8984562563364</v>
      </c>
      <c r="AJ317" s="123">
        <f t="shared" si="111"/>
        <v>26.760988166252247</v>
      </c>
      <c r="AK317" s="123">
        <f t="shared" si="111"/>
        <v>55.051175656290326</v>
      </c>
      <c r="AL317" s="123">
        <f t="shared" si="111"/>
        <v>33.190071868037464</v>
      </c>
      <c r="AM317" s="123">
        <f t="shared" si="110"/>
        <v>92.655797939951782</v>
      </c>
      <c r="AN317" s="123">
        <f t="shared" si="110"/>
        <v>46.281617352623257</v>
      </c>
      <c r="AO317" s="123">
        <f t="shared" si="110"/>
        <v>73.587516173603021</v>
      </c>
      <c r="AP317" s="3">
        <f t="shared" si="104"/>
        <v>442.83810723949148</v>
      </c>
    </row>
    <row r="318" spans="1:42" ht="14">
      <c r="A318">
        <f t="shared" si="113"/>
        <v>160</v>
      </c>
      <c r="B318" s="20">
        <f t="shared" si="113"/>
        <v>240</v>
      </c>
      <c r="C318" s="27">
        <f t="shared" si="103"/>
        <v>255.19756482814267</v>
      </c>
      <c r="D318" s="27"/>
      <c r="E318" s="27"/>
      <c r="F318" s="27"/>
      <c r="G318" s="27"/>
      <c r="H318" s="27"/>
      <c r="I318" s="125"/>
      <c r="J318" s="27"/>
      <c r="K318" s="27"/>
      <c r="L318" s="27"/>
      <c r="M318" s="83">
        <f>C$158*(0.4*D$14)*('Product half-life and C flows'!B179/100)</f>
        <v>0.22533400806735468</v>
      </c>
      <c r="N318" s="85"/>
      <c r="O318" s="85">
        <f t="shared" si="114"/>
        <v>13.459951415223319</v>
      </c>
      <c r="P318" s="85">
        <f t="shared" si="114"/>
        <v>27.689042911316537</v>
      </c>
      <c r="Q318" s="83">
        <f>C$158*(0.6*C$15)*('Product half-life and C flows'!L179/100)</f>
        <v>7.359174357054445</v>
      </c>
      <c r="R318" s="85">
        <f>C$158*0.6*('Product half-life and C flows'!N179/100)</f>
        <v>52.83216921703368</v>
      </c>
      <c r="S318" s="85">
        <f>C$158*0.6*('Product half-life and C flows'!P179/100)</f>
        <v>26.389694913603222</v>
      </c>
      <c r="T318" s="85">
        <f t="shared" si="115"/>
        <v>24.848717221618454</v>
      </c>
      <c r="U318" s="3"/>
      <c r="V318" s="90">
        <f>N$238*(0.4*V$40)*('Product half-life and C flows'!B98/100)</f>
        <v>3.6884187854639277</v>
      </c>
      <c r="W318" s="90">
        <f t="shared" si="112"/>
        <v>189.47003718651004</v>
      </c>
      <c r="X318" s="89">
        <f t="shared" si="116"/>
        <v>13.301036751028928</v>
      </c>
      <c r="Y318" s="89">
        <f t="shared" si="116"/>
        <v>27.362132744973792</v>
      </c>
      <c r="Z318" s="91">
        <f>N$238*(0.6*Z$41)*('Product half-life and C flows'!L98/100)</f>
        <v>25.323579062356085</v>
      </c>
      <c r="AA318" s="91">
        <f>N$238*0.6*('Product half-life and C flows'!N98/100)</f>
        <v>40.162179234301803</v>
      </c>
      <c r="AB318" s="91">
        <f>N$238*0.6*('Product half-life and C flows'!P98/100)</f>
        <v>20.061028588562344</v>
      </c>
      <c r="AC318" s="89">
        <f t="shared" si="117"/>
        <v>48.738798951984563</v>
      </c>
      <c r="AD318" s="18"/>
      <c r="AE318">
        <f t="shared" si="90"/>
        <v>160</v>
      </c>
      <c r="AF318" s="3">
        <f t="shared" si="105"/>
        <v>40.179997261275815</v>
      </c>
      <c r="AG318" s="113">
        <f t="shared" si="91"/>
        <v>255.19756482814267</v>
      </c>
      <c r="AH318" s="123">
        <f t="shared" si="111"/>
        <v>3.9137527935312821</v>
      </c>
      <c r="AI318" s="123">
        <f t="shared" si="111"/>
        <v>189.47003718651004</v>
      </c>
      <c r="AJ318" s="123">
        <f t="shared" si="111"/>
        <v>26.760988166252247</v>
      </c>
      <c r="AK318" s="123">
        <f t="shared" si="111"/>
        <v>55.051175656290326</v>
      </c>
      <c r="AL318" s="123">
        <f t="shared" si="111"/>
        <v>32.682753419410531</v>
      </c>
      <c r="AM318" s="123">
        <f t="shared" si="110"/>
        <v>92.994348451335483</v>
      </c>
      <c r="AN318" s="123">
        <f t="shared" si="110"/>
        <v>46.450723502165566</v>
      </c>
      <c r="AO318" s="123">
        <f t="shared" si="110"/>
        <v>73.587516173603021</v>
      </c>
      <c r="AP318" s="3">
        <f t="shared" si="104"/>
        <v>443.4100263819642</v>
      </c>
    </row>
    <row r="319" spans="1:42">
      <c r="M319" s="18"/>
      <c r="N319" s="18"/>
      <c r="O319" s="18"/>
      <c r="P319" s="18"/>
      <c r="Q319" s="18"/>
      <c r="R319" s="18"/>
      <c r="S319" s="18"/>
      <c r="T319" s="18"/>
    </row>
    <row r="320" spans="1:42">
      <c r="A320" t="s">
        <v>139</v>
      </c>
      <c r="M320" s="3">
        <f>AVERAGE(M158:M238)</f>
        <v>19.644756053314008</v>
      </c>
      <c r="N320" s="3">
        <f t="shared" ref="N320:T320" si="118">AVERAGE(N158:N238)</f>
        <v>111.32420479753313</v>
      </c>
      <c r="O320" s="3">
        <f t="shared" si="118"/>
        <v>13.45995141522334</v>
      </c>
      <c r="P320" s="3">
        <f t="shared" si="118"/>
        <v>27.689042911316555</v>
      </c>
      <c r="Q320" s="3">
        <f t="shared" si="118"/>
        <v>49.81769822667431</v>
      </c>
      <c r="R320" s="3">
        <f t="shared" si="118"/>
        <v>24.498180954707379</v>
      </c>
      <c r="S320" s="3">
        <f t="shared" si="118"/>
        <v>12.236853623729955</v>
      </c>
      <c r="T320" s="3">
        <f t="shared" si="118"/>
        <v>49.321107685782515</v>
      </c>
      <c r="AM320" s="115"/>
    </row>
    <row r="321" spans="1:35">
      <c r="A321" t="s">
        <v>140</v>
      </c>
      <c r="M321" s="3">
        <f>M320+O320+P320+Q320+R320+S320+T320</f>
        <v>196.66759087074806</v>
      </c>
    </row>
    <row r="322" spans="1:35">
      <c r="A322" t="s">
        <v>141</v>
      </c>
      <c r="M322" s="3">
        <f>AVERAGE(M239:M318)</f>
        <v>1.1980779173853064</v>
      </c>
      <c r="Q322" s="3">
        <f t="shared" ref="Q322:T322" si="119">AVERAGE(Q239:Q318)</f>
        <v>14.39462311870326</v>
      </c>
      <c r="R322" s="3">
        <f t="shared" si="119"/>
        <v>48.137179743426707</v>
      </c>
      <c r="S322" s="3">
        <f t="shared" si="119"/>
        <v>24.044545326386949</v>
      </c>
      <c r="T322" s="3">
        <f t="shared" si="119"/>
        <v>24.848717221618468</v>
      </c>
    </row>
    <row r="323" spans="1:35">
      <c r="AG323">
        <f>(SUM(AG78:AG318))/240</f>
        <v>187.42728796671614</v>
      </c>
      <c r="AI323">
        <f>(SUM(AG78:AG157)+(SUM(AI158:AI318)))/240</f>
        <v>99.493070925831574</v>
      </c>
    </row>
  </sheetData>
  <mergeCells count="4">
    <mergeCell ref="G2:J2"/>
    <mergeCell ref="H3:J3"/>
    <mergeCell ref="H7:J7"/>
    <mergeCell ref="A17:B17"/>
  </mergeCells>
  <hyperlinks>
    <hyperlink ref="C4" r:id="rId1" display="COLE: Carbon On Line Estimator Version 2.0.&quot;   Retrieved February 26, 2014, from http://www.ncasi2.org/COLE/"/>
  </hyperlinks>
  <pageMargins left="0.75" right="0.75" top="1" bottom="1" header="0.5" footer="0.5"/>
  <pageSetup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23"/>
  <sheetViews>
    <sheetView workbookViewId="0">
      <pane xSplit="31240" ySplit="9320" topLeftCell="AJ65"/>
      <selection activeCell="A2" sqref="A2"/>
      <selection pane="topRight" activeCell="AP23" sqref="AP23"/>
      <selection pane="bottomLeft" activeCell="C75" sqref="C75:C317"/>
      <selection pane="bottomRight" activeCell="AK77" sqref="AK77"/>
    </sheetView>
  </sheetViews>
  <sheetFormatPr baseColWidth="10" defaultColWidth="11.5" defaultRowHeight="12" x14ac:dyDescent="0"/>
  <cols>
    <col min="1" max="1" width="29.83203125" customWidth="1"/>
    <col min="2" max="2" width="12.5" style="20" customWidth="1"/>
    <col min="3" max="3" width="8.1640625" style="20" customWidth="1"/>
    <col min="4" max="5" width="8.1640625" customWidth="1"/>
    <col min="6" max="6" width="7.83203125" customWidth="1"/>
    <col min="7" max="7" width="10.83203125" customWidth="1"/>
    <col min="8" max="8" width="8.83203125" customWidth="1"/>
    <col min="12" max="12" width="11.5" hidden="1" customWidth="1"/>
    <col min="18" max="18" width="12.5" customWidth="1"/>
    <col min="22" max="22" width="4" customWidth="1"/>
    <col min="31" max="31" width="2.33203125" customWidth="1"/>
  </cols>
  <sheetData>
    <row r="1" spans="1:17">
      <c r="A1" t="s">
        <v>243</v>
      </c>
      <c r="C1"/>
    </row>
    <row r="2" spans="1:17">
      <c r="A2" s="66" t="s">
        <v>22</v>
      </c>
      <c r="B2" s="66"/>
      <c r="C2" s="66"/>
      <c r="D2" s="66"/>
      <c r="E2" s="66"/>
      <c r="G2" s="161" t="s">
        <v>70</v>
      </c>
      <c r="H2" s="162"/>
      <c r="I2" s="162"/>
      <c r="J2" s="163"/>
    </row>
    <row r="3" spans="1:17" ht="14">
      <c r="A3" s="66" t="s">
        <v>99</v>
      </c>
      <c r="B3" s="67"/>
      <c r="C3" s="66"/>
      <c r="D3" s="66"/>
      <c r="E3" s="66"/>
      <c r="G3" s="62" t="s">
        <v>66</v>
      </c>
      <c r="H3" s="182" t="s">
        <v>98</v>
      </c>
      <c r="I3" s="183"/>
      <c r="J3" s="184"/>
      <c r="Q3" s="4"/>
    </row>
    <row r="4" spans="1:17" ht="14">
      <c r="A4" t="s">
        <v>105</v>
      </c>
      <c r="C4" s="16" t="s">
        <v>104</v>
      </c>
      <c r="E4" s="66"/>
      <c r="G4" s="68" t="s">
        <v>67</v>
      </c>
      <c r="H4" s="130" t="s">
        <v>97</v>
      </c>
      <c r="I4" s="131"/>
      <c r="J4" s="132"/>
      <c r="Q4" s="4"/>
    </row>
    <row r="5" spans="1:17" ht="61">
      <c r="A5" s="20"/>
      <c r="B5" s="1" t="s">
        <v>39</v>
      </c>
      <c r="C5" s="1" t="s">
        <v>34</v>
      </c>
      <c r="D5" s="1" t="s">
        <v>239</v>
      </c>
      <c r="G5" s="69" t="s">
        <v>68</v>
      </c>
      <c r="H5" s="130" t="s">
        <v>96</v>
      </c>
      <c r="I5" s="131"/>
      <c r="J5" s="132"/>
      <c r="Q5" s="4"/>
    </row>
    <row r="6" spans="1:17" ht="14">
      <c r="A6" s="117" t="s">
        <v>136</v>
      </c>
      <c r="B6" s="1">
        <v>163.1</v>
      </c>
      <c r="C6" s="1">
        <v>144.30000000000001</v>
      </c>
      <c r="G6" s="70" t="s">
        <v>69</v>
      </c>
      <c r="H6" s="130" t="s">
        <v>95</v>
      </c>
      <c r="I6" s="131"/>
      <c r="J6" s="132"/>
      <c r="Q6" s="4"/>
    </row>
    <row r="7" spans="1:17" ht="14">
      <c r="A7" s="116" t="s">
        <v>138</v>
      </c>
      <c r="B7" s="1"/>
      <c r="C7" s="1"/>
      <c r="G7" s="71" t="s">
        <v>101</v>
      </c>
      <c r="H7" s="182" t="s">
        <v>94</v>
      </c>
      <c r="I7" s="183"/>
      <c r="J7" s="184"/>
      <c r="Q7" s="4"/>
    </row>
    <row r="8" spans="1:17" ht="14">
      <c r="A8" s="116" t="s">
        <v>6</v>
      </c>
      <c r="B8" s="28">
        <v>255.77</v>
      </c>
      <c r="C8" s="28">
        <v>200.85</v>
      </c>
      <c r="D8" s="180">
        <v>40.18</v>
      </c>
      <c r="Q8" s="4"/>
    </row>
    <row r="9" spans="1:17" ht="14">
      <c r="A9" s="116" t="s">
        <v>7</v>
      </c>
      <c r="B9" s="28">
        <v>0.03</v>
      </c>
      <c r="C9" s="28">
        <v>0.05</v>
      </c>
      <c r="D9" s="180">
        <v>0.11</v>
      </c>
      <c r="Q9" s="4"/>
    </row>
    <row r="10" spans="1:17" ht="14">
      <c r="A10" s="116" t="s">
        <v>8</v>
      </c>
      <c r="B10" s="28">
        <v>155</v>
      </c>
      <c r="C10" s="28">
        <v>119.78</v>
      </c>
      <c r="D10" s="180">
        <v>31.41</v>
      </c>
      <c r="Q10" s="4"/>
    </row>
    <row r="11" spans="1:17" s="41" customFormat="1" ht="14">
      <c r="A11" s="65" t="s">
        <v>130</v>
      </c>
      <c r="B11" s="28">
        <v>187</v>
      </c>
      <c r="C11" s="28">
        <v>112</v>
      </c>
      <c r="D11" s="181">
        <v>21</v>
      </c>
      <c r="Q11" s="60"/>
    </row>
    <row r="12" spans="1:17" s="41" customFormat="1">
      <c r="A12" s="39" t="s">
        <v>228</v>
      </c>
      <c r="B12" s="75" t="s">
        <v>106</v>
      </c>
      <c r="C12" s="41" t="s">
        <v>107</v>
      </c>
      <c r="D12" s="37" t="s">
        <v>92</v>
      </c>
      <c r="E12" s="75" t="s">
        <v>132</v>
      </c>
      <c r="Q12" s="60"/>
    </row>
    <row r="13" spans="1:17" s="41" customFormat="1" ht="14">
      <c r="A13" s="25" t="s">
        <v>158</v>
      </c>
      <c r="B13" s="75">
        <v>0.72</v>
      </c>
      <c r="C13" s="77">
        <v>0.28000000000000003</v>
      </c>
      <c r="D13" s="37"/>
      <c r="E13" s="164" t="s">
        <v>159</v>
      </c>
      <c r="F13" s="165"/>
      <c r="G13" s="165"/>
      <c r="H13" s="165"/>
      <c r="I13" s="165"/>
      <c r="J13" s="165"/>
      <c r="K13" s="165"/>
      <c r="L13" s="165"/>
      <c r="Q13" s="60"/>
    </row>
    <row r="14" spans="1:17" s="41" customFormat="1" ht="14">
      <c r="A14" s="75" t="s">
        <v>201</v>
      </c>
      <c r="B14" s="51">
        <v>0.75</v>
      </c>
      <c r="C14" s="77">
        <v>0</v>
      </c>
      <c r="D14" s="51">
        <v>0.25</v>
      </c>
      <c r="E14" s="166" t="s">
        <v>108</v>
      </c>
      <c r="F14" s="165"/>
      <c r="G14" s="165"/>
      <c r="H14" s="165"/>
      <c r="I14" s="165"/>
      <c r="J14" s="165"/>
      <c r="K14" s="165"/>
      <c r="L14" s="165"/>
      <c r="Q14" s="60"/>
    </row>
    <row r="15" spans="1:17" s="41" customFormat="1" ht="14">
      <c r="A15" s="37" t="s">
        <v>91</v>
      </c>
      <c r="B15" s="51">
        <v>0.24</v>
      </c>
      <c r="C15" s="62">
        <v>0.75</v>
      </c>
      <c r="D15" s="41">
        <v>0.01</v>
      </c>
      <c r="E15" s="166" t="s">
        <v>229</v>
      </c>
      <c r="F15" s="165"/>
      <c r="G15" s="165"/>
      <c r="H15" s="165"/>
      <c r="I15" s="165"/>
      <c r="J15" s="165"/>
      <c r="K15" s="165"/>
      <c r="L15" s="165"/>
      <c r="Q15" s="60"/>
    </row>
    <row r="16" spans="1:17" s="41" customFormat="1" ht="14">
      <c r="A16" s="119" t="s">
        <v>200</v>
      </c>
      <c r="B16" s="61"/>
      <c r="C16" s="31">
        <v>0.56999999999999995</v>
      </c>
      <c r="D16" s="31">
        <v>0.43</v>
      </c>
      <c r="E16" s="167" t="s">
        <v>203</v>
      </c>
      <c r="F16" s="165"/>
      <c r="G16" s="165"/>
      <c r="H16" s="165"/>
      <c r="I16" s="165"/>
      <c r="J16" s="165"/>
      <c r="K16" s="165"/>
      <c r="L16" s="165"/>
      <c r="Q16" s="60"/>
    </row>
    <row r="17" spans="1:19" ht="14">
      <c r="A17" s="193" t="s">
        <v>88</v>
      </c>
      <c r="B17" s="195"/>
      <c r="C17" s="31"/>
      <c r="D17" s="31"/>
      <c r="E17" s="29"/>
      <c r="F17" s="29"/>
      <c r="G17" s="29"/>
      <c r="Q17" s="4"/>
    </row>
    <row r="18" spans="1:19" ht="25">
      <c r="A18" s="58" t="s">
        <v>111</v>
      </c>
      <c r="B18" s="58" t="s">
        <v>71</v>
      </c>
      <c r="C18" s="103" t="s">
        <v>233</v>
      </c>
      <c r="D18" s="31"/>
      <c r="Q18" s="4"/>
    </row>
    <row r="19" spans="1:19" ht="14">
      <c r="A19" s="170" t="s">
        <v>236</v>
      </c>
      <c r="B19" s="178">
        <f>SUM(C78:C198)</f>
        <v>14950.565239393674</v>
      </c>
      <c r="C19" s="173">
        <f>B19/120</f>
        <v>124.58804366161395</v>
      </c>
      <c r="D19" s="31"/>
      <c r="Q19" s="4"/>
    </row>
    <row r="20" spans="1:19" ht="14">
      <c r="A20" s="25" t="s">
        <v>56</v>
      </c>
      <c r="B20" s="76">
        <f>SUM(C78:C238)</f>
        <v>24708.65733425452</v>
      </c>
      <c r="C20" s="57">
        <f>B20/160</f>
        <v>154.42910833909076</v>
      </c>
      <c r="D20" s="31"/>
      <c r="Q20" s="4"/>
    </row>
    <row r="21" spans="1:19" ht="14">
      <c r="A21" s="25" t="s">
        <v>57</v>
      </c>
      <c r="B21" s="76">
        <f>SUM(C78:C318)</f>
        <v>44982.549112011875</v>
      </c>
      <c r="C21" s="57">
        <f>B21/240</f>
        <v>187.42728796671614</v>
      </c>
      <c r="D21" s="31"/>
      <c r="Q21" s="4"/>
    </row>
    <row r="22" spans="1:19">
      <c r="B22"/>
      <c r="C22"/>
      <c r="Q22" s="4"/>
    </row>
    <row r="23" spans="1:19" s="1" customFormat="1" ht="48">
      <c r="A23" s="103" t="s">
        <v>118</v>
      </c>
      <c r="B23" s="103" t="s">
        <v>71</v>
      </c>
      <c r="C23" s="103" t="s">
        <v>233</v>
      </c>
      <c r="D23" s="103" t="s">
        <v>89</v>
      </c>
      <c r="E23" s="1" t="s">
        <v>237</v>
      </c>
      <c r="Q23" s="104"/>
    </row>
    <row r="24" spans="1:19" s="1" customFormat="1">
      <c r="A24" s="171" t="s">
        <v>235</v>
      </c>
      <c r="B24" s="176">
        <f>SUM(C78:C158)+(SUM(AK78:AR198))</f>
        <v>20507.060065866353</v>
      </c>
      <c r="C24" s="173">
        <f>B24/120</f>
        <v>170.89216721555294</v>
      </c>
      <c r="D24" s="174">
        <f>C24/C19</f>
        <v>1.3716578428641422</v>
      </c>
      <c r="E24" s="179">
        <f>(D24-D25)/D$25</f>
        <v>-9.0078213253692169E-2</v>
      </c>
      <c r="Q24" s="104"/>
    </row>
    <row r="25" spans="1:19" ht="14">
      <c r="A25" s="25" t="s">
        <v>109</v>
      </c>
      <c r="B25" s="76">
        <f>SUM(C78:C158)+SUM(AK78:AR238)</f>
        <v>37246.963544375583</v>
      </c>
      <c r="C25" s="57">
        <f>B25/160</f>
        <v>232.79352215234741</v>
      </c>
      <c r="D25" s="70">
        <f>B25/B20</f>
        <v>1.5074458737480141</v>
      </c>
      <c r="E25" s="23"/>
      <c r="Q25" s="4"/>
    </row>
    <row r="26" spans="1:19" ht="14">
      <c r="A26" s="25" t="s">
        <v>110</v>
      </c>
      <c r="B26" s="76">
        <f>SUM(AJ78:AJ158)+(SUM(AK78:AR318))</f>
        <v>78946.447952108298</v>
      </c>
      <c r="C26" s="57">
        <f>B26/240</f>
        <v>328.94353313378457</v>
      </c>
      <c r="D26" s="70">
        <f>B26/B21</f>
        <v>1.7550461125607242</v>
      </c>
      <c r="E26" s="23">
        <f>(D26-D25)/D$25</f>
        <v>0.16425149527730185</v>
      </c>
      <c r="F26" s="29"/>
      <c r="G26" s="29"/>
      <c r="H26" s="32"/>
      <c r="Q26" s="4"/>
    </row>
    <row r="27" spans="1:19" s="41" customFormat="1" ht="14">
      <c r="A27" s="29"/>
      <c r="B27" s="32"/>
      <c r="C27" s="32"/>
      <c r="D27" s="59"/>
      <c r="F27" s="29"/>
      <c r="G27" s="29"/>
      <c r="H27" s="32"/>
      <c r="Q27" s="60"/>
    </row>
    <row r="28" spans="1:19" s="41" customFormat="1" ht="14">
      <c r="A28" s="64" t="s">
        <v>217</v>
      </c>
      <c r="B28" s="32"/>
      <c r="C28" s="63"/>
      <c r="G28" s="29"/>
      <c r="Q28" s="60"/>
    </row>
    <row r="29" spans="1:19" ht="84">
      <c r="A29" s="40" t="s">
        <v>87</v>
      </c>
      <c r="B29" s="40" t="s">
        <v>215</v>
      </c>
      <c r="C29" s="40" t="s">
        <v>214</v>
      </c>
      <c r="D29" s="40" t="s">
        <v>174</v>
      </c>
      <c r="E29" s="40" t="s">
        <v>125</v>
      </c>
      <c r="F29" s="40" t="s">
        <v>113</v>
      </c>
      <c r="G29" s="103" t="s">
        <v>114</v>
      </c>
      <c r="I29" s="29"/>
      <c r="S29" s="4"/>
    </row>
    <row r="30" spans="1:19" ht="14">
      <c r="A30" s="106" t="s">
        <v>234</v>
      </c>
      <c r="B30" s="76">
        <f>((SUM(AK78:AK198))+(SUM(AJ78:AJ158))+(SUM(AL78:AL198)))/120</f>
        <v>75.71828392429164</v>
      </c>
      <c r="C30" s="76">
        <f>((SUM(AO78:AO198)))/120</f>
        <v>24.937339442074848</v>
      </c>
      <c r="D30" s="76">
        <f>((SUM(AM78:AM198))+(SUM(AN78:AN198))+(SUM(AQ78:AQ198)))/120</f>
        <v>44.524694834746811</v>
      </c>
      <c r="E30" s="76">
        <f>(SUM(AP78:AP198))/120</f>
        <v>6.0396400042966674</v>
      </c>
      <c r="F30" s="76">
        <f>(SUM(AR78:AR198))/120</f>
        <v>19.672209010143114</v>
      </c>
      <c r="G30" s="102">
        <f>SUM(B30:F30)</f>
        <v>170.89216721555309</v>
      </c>
      <c r="I30" s="29"/>
      <c r="S30" s="4"/>
    </row>
    <row r="31" spans="1:19" ht="14">
      <c r="A31" s="75" t="s">
        <v>103</v>
      </c>
      <c r="B31" s="76">
        <f>((SUM(AK78:AK238))+(SUM(AJ78:AJ158))+(SUM(AL78:AL238)))/160</f>
        <v>99.721780635654753</v>
      </c>
      <c r="C31" s="76">
        <f>((SUM(AO78:AO238)))/160</f>
        <v>27.753121409505461</v>
      </c>
      <c r="D31" s="76">
        <f>((SUM(AM78:AM238))+(SUM(AN78:AN238))+(SUM(AQ78:AQ238)))/160</f>
        <v>63.279921557443593</v>
      </c>
      <c r="E31" s="76">
        <f>(SUM(AP78:AP238))/160</f>
        <v>13.909512814826495</v>
      </c>
      <c r="F31" s="76">
        <f>(SUM(AR78:AR238))/160</f>
        <v>28.129185734917439</v>
      </c>
      <c r="G31" s="102">
        <f>SUM(B31:F31)</f>
        <v>232.79352215234772</v>
      </c>
      <c r="I31" s="29"/>
      <c r="J31" s="32"/>
      <c r="S31" s="4"/>
    </row>
    <row r="32" spans="1:19" ht="14">
      <c r="A32" s="75" t="s">
        <v>102</v>
      </c>
      <c r="B32" s="76">
        <f>((SUM(AK78:AK318))+(SUM(AJ78:AJ158))+(SUM(AL78:AL318)))/240</f>
        <v>105.57349161631919</v>
      </c>
      <c r="C32" s="76">
        <f>((SUM(AO78:AO318)))/240</f>
        <v>39.811351750416875</v>
      </c>
      <c r="D32" s="101">
        <f>(SUM(AM78:AM318)+(SUM(AN78:AN318))+(SUM(AQ78:AQ318)))/240</f>
        <v>106.9558923193146</v>
      </c>
      <c r="E32" s="101">
        <f>((SUM(AP78:AP318)))/240</f>
        <v>33.320834899920165</v>
      </c>
      <c r="F32" s="101">
        <f>(SUM(AR78:AR318))/240</f>
        <v>43.281962547812526</v>
      </c>
      <c r="G32" s="102">
        <f>SUM(B32:F32)</f>
        <v>328.94353313378338</v>
      </c>
      <c r="I32" s="29"/>
      <c r="J32" s="32"/>
      <c r="S32" s="4"/>
    </row>
    <row r="33" spans="1:44" ht="10" customHeight="1">
      <c r="A33" s="29"/>
      <c r="B33" s="30"/>
      <c r="C33" s="30"/>
      <c r="D33" s="31"/>
      <c r="E33" s="31"/>
      <c r="F33" s="31"/>
      <c r="G33" s="114"/>
      <c r="H33" s="29"/>
      <c r="I33" s="29"/>
      <c r="J33" s="32"/>
    </row>
    <row r="34" spans="1:44" ht="48" customHeight="1">
      <c r="A34" s="40" t="s">
        <v>87</v>
      </c>
      <c r="B34" s="40" t="s">
        <v>112</v>
      </c>
      <c r="C34" s="40" t="s">
        <v>214</v>
      </c>
      <c r="D34" s="40" t="s">
        <v>174</v>
      </c>
      <c r="E34" s="40" t="s">
        <v>125</v>
      </c>
      <c r="F34" s="40" t="s">
        <v>113</v>
      </c>
      <c r="G34" s="103" t="s">
        <v>114</v>
      </c>
      <c r="H34" s="29"/>
      <c r="I34" s="29"/>
      <c r="J34" s="32"/>
    </row>
    <row r="35" spans="1:44" ht="13" customHeight="1">
      <c r="A35" s="106" t="s">
        <v>234</v>
      </c>
      <c r="B35" s="105">
        <f t="shared" ref="B35:G37" si="0">B30/$G30</f>
        <v>0.44307638646062203</v>
      </c>
      <c r="C35" s="105">
        <f t="shared" si="0"/>
        <v>0.14592441449127619</v>
      </c>
      <c r="D35" s="105">
        <f t="shared" si="0"/>
        <v>0.26054263083097334</v>
      </c>
      <c r="E35" s="105">
        <f t="shared" si="0"/>
        <v>3.5341818777911739E-2</v>
      </c>
      <c r="F35" s="105">
        <f t="shared" si="0"/>
        <v>0.11511474943921668</v>
      </c>
      <c r="G35" s="105">
        <f t="shared" si="0"/>
        <v>1</v>
      </c>
      <c r="H35" s="29"/>
      <c r="I35" s="29"/>
      <c r="J35" s="32"/>
    </row>
    <row r="36" spans="1:44">
      <c r="A36" s="75" t="s">
        <v>103</v>
      </c>
      <c r="B36" s="105">
        <f t="shared" si="0"/>
        <v>0.4283700839853849</v>
      </c>
      <c r="C36" s="105">
        <f t="shared" si="0"/>
        <v>0.119217756374436</v>
      </c>
      <c r="D36" s="105">
        <f t="shared" si="0"/>
        <v>0.27182853273739782</v>
      </c>
      <c r="E36" s="105">
        <f t="shared" si="0"/>
        <v>5.9750428990561232E-2</v>
      </c>
      <c r="F36" s="105">
        <f t="shared" si="0"/>
        <v>0.12083319791222015</v>
      </c>
      <c r="G36" s="105">
        <f t="shared" si="0"/>
        <v>1</v>
      </c>
      <c r="H36" s="29"/>
      <c r="I36" s="29"/>
      <c r="J36" s="29"/>
    </row>
    <row r="37" spans="1:44">
      <c r="A37" s="75" t="s">
        <v>102</v>
      </c>
      <c r="B37" s="105">
        <f t="shared" si="0"/>
        <v>0.32094715652422262</v>
      </c>
      <c r="C37" s="105">
        <f t="shared" si="0"/>
        <v>0.12102792041886822</v>
      </c>
      <c r="D37" s="105">
        <f t="shared" si="0"/>
        <v>0.32514970365997431</v>
      </c>
      <c r="E37" s="105">
        <f t="shared" si="0"/>
        <v>0.10129651913955814</v>
      </c>
      <c r="F37" s="105">
        <f t="shared" si="0"/>
        <v>0.13157870025737664</v>
      </c>
      <c r="G37" s="105">
        <f t="shared" si="0"/>
        <v>1</v>
      </c>
    </row>
    <row r="38" spans="1:44">
      <c r="A38" s="64" t="s">
        <v>231</v>
      </c>
      <c r="C38"/>
      <c r="W38" s="2"/>
    </row>
    <row r="39" spans="1:44">
      <c r="A39" t="s">
        <v>202</v>
      </c>
      <c r="C39" s="23">
        <v>0.4</v>
      </c>
      <c r="W39" s="23"/>
      <c r="X39" s="23"/>
    </row>
    <row r="40" spans="1:44" ht="14">
      <c r="A40" t="s">
        <v>127</v>
      </c>
      <c r="C40" s="3"/>
      <c r="D40" s="23">
        <f>D14</f>
        <v>0.25</v>
      </c>
      <c r="E40" s="3"/>
      <c r="F40" s="23">
        <f>B14</f>
        <v>0.75</v>
      </c>
      <c r="G40" s="3"/>
      <c r="H40" s="3"/>
      <c r="I40" s="3"/>
      <c r="J40" s="3"/>
      <c r="K40" s="3"/>
      <c r="L40" s="3"/>
      <c r="M40" s="107">
        <f>D14</f>
        <v>0.25</v>
      </c>
      <c r="O40" s="107">
        <f>B14</f>
        <v>0.75</v>
      </c>
      <c r="Q40" s="3"/>
      <c r="S40" s="2"/>
      <c r="V40" s="109">
        <f>D14</f>
        <v>0.25</v>
      </c>
      <c r="X40" s="109">
        <f>B14</f>
        <v>0.75</v>
      </c>
      <c r="AK40" s="109">
        <f>D14</f>
        <v>0.25</v>
      </c>
      <c r="AM40" s="109">
        <f>B14</f>
        <v>0.75</v>
      </c>
    </row>
    <row r="41" spans="1:44" ht="14">
      <c r="A41" t="s">
        <v>128</v>
      </c>
      <c r="C41" s="23">
        <f>C15</f>
        <v>0.75</v>
      </c>
      <c r="D41" s="3"/>
      <c r="E41" s="3"/>
      <c r="F41" s="3"/>
      <c r="G41" s="23">
        <f>B15</f>
        <v>0.24</v>
      </c>
      <c r="H41" s="23">
        <f>C15</f>
        <v>0.75</v>
      </c>
      <c r="I41" s="3"/>
      <c r="J41" s="3"/>
      <c r="K41" s="3"/>
      <c r="L41" s="3"/>
      <c r="P41" s="108">
        <f>B15</f>
        <v>0.24</v>
      </c>
      <c r="Q41" s="108">
        <f>C15</f>
        <v>0.75</v>
      </c>
      <c r="S41" s="2"/>
      <c r="T41" s="2"/>
      <c r="U41" s="4"/>
      <c r="X41" s="110"/>
      <c r="Y41" s="108">
        <f>B15</f>
        <v>0.24</v>
      </c>
      <c r="Z41" s="109">
        <f>C15</f>
        <v>0.75</v>
      </c>
      <c r="AM41" s="110"/>
      <c r="AN41" s="108">
        <f>B15</f>
        <v>0.24</v>
      </c>
      <c r="AO41" s="109">
        <f>C15</f>
        <v>0.75</v>
      </c>
    </row>
    <row r="42" spans="1:44" ht="14">
      <c r="A42" t="s">
        <v>232</v>
      </c>
      <c r="C42" s="23">
        <f>T42</f>
        <v>0.56999999999999995</v>
      </c>
      <c r="D42" s="3"/>
      <c r="E42" s="3"/>
      <c r="F42" s="3"/>
      <c r="G42" s="3"/>
      <c r="H42" s="3"/>
      <c r="I42" s="3"/>
      <c r="J42" s="3"/>
      <c r="K42" s="23">
        <f>C16</f>
        <v>0.56999999999999995</v>
      </c>
      <c r="L42" s="3"/>
      <c r="P42" s="108"/>
      <c r="Q42" s="108"/>
      <c r="S42" s="2"/>
      <c r="T42" s="118">
        <f>C16</f>
        <v>0.56999999999999995</v>
      </c>
      <c r="U42" s="4"/>
      <c r="X42" s="110"/>
      <c r="Y42" s="108"/>
      <c r="Z42" s="109"/>
      <c r="AC42" s="118">
        <f>C16</f>
        <v>0.56999999999999995</v>
      </c>
      <c r="AM42" s="110"/>
      <c r="AN42" s="108"/>
      <c r="AO42" s="109"/>
      <c r="AR42" s="118">
        <f>C16</f>
        <v>0.56999999999999995</v>
      </c>
    </row>
    <row r="43" spans="1:44" ht="14">
      <c r="C43" s="3"/>
      <c r="D43" s="3"/>
      <c r="E43" s="3"/>
      <c r="F43" s="3"/>
      <c r="G43" s="3"/>
      <c r="H43" s="3"/>
      <c r="I43" s="3"/>
      <c r="J43" s="3"/>
      <c r="K43" s="23"/>
      <c r="L43" s="3"/>
      <c r="P43" s="108"/>
      <c r="Q43" s="108"/>
      <c r="S43" s="2"/>
      <c r="T43" s="118"/>
      <c r="U43" s="4"/>
      <c r="X43" s="110"/>
      <c r="Y43" s="108"/>
      <c r="Z43" s="109"/>
      <c r="AC43" s="118"/>
      <c r="AM43" s="110"/>
      <c r="AN43" s="108"/>
      <c r="AO43" s="109"/>
      <c r="AR43" s="118"/>
    </row>
    <row r="44" spans="1:44" ht="14">
      <c r="C44" s="3"/>
      <c r="D44" s="3"/>
      <c r="E44" s="3"/>
      <c r="F44" s="3"/>
      <c r="G44" s="3"/>
      <c r="H44" s="3"/>
      <c r="I44" s="3"/>
      <c r="J44" s="3"/>
      <c r="K44" s="23"/>
      <c r="L44" s="3"/>
      <c r="P44" s="108"/>
      <c r="Q44" s="108"/>
      <c r="S44" s="2"/>
      <c r="T44" s="118"/>
      <c r="U44" s="4"/>
      <c r="X44" s="110"/>
      <c r="Y44" s="108"/>
      <c r="Z44" s="109"/>
      <c r="AC44" s="118"/>
      <c r="AM44" s="110"/>
      <c r="AN44" s="108"/>
      <c r="AO44" s="109"/>
      <c r="AR44" s="118"/>
    </row>
    <row r="45" spans="1:44" ht="14">
      <c r="C45" s="3"/>
      <c r="D45" s="3"/>
      <c r="E45" s="3"/>
      <c r="F45" s="3"/>
      <c r="G45" s="3"/>
      <c r="H45" s="3"/>
      <c r="I45" s="3"/>
      <c r="J45" s="3"/>
      <c r="K45" s="23"/>
      <c r="L45" s="3"/>
      <c r="P45" s="108"/>
      <c r="Q45" s="108"/>
      <c r="S45" s="2"/>
      <c r="T45" s="118"/>
      <c r="U45" s="4"/>
      <c r="X45" s="110"/>
      <c r="Y45" s="108"/>
      <c r="Z45" s="109"/>
      <c r="AC45" s="118"/>
      <c r="AM45" s="110"/>
      <c r="AN45" s="108"/>
      <c r="AO45" s="109"/>
      <c r="AR45" s="118"/>
    </row>
    <row r="46" spans="1:44" ht="14">
      <c r="C46" s="3"/>
      <c r="D46" s="3"/>
      <c r="E46" s="3"/>
      <c r="F46" s="3"/>
      <c r="G46" s="3"/>
      <c r="H46" s="3"/>
      <c r="I46" s="3"/>
      <c r="J46" s="3"/>
      <c r="K46" s="23"/>
      <c r="L46" s="3"/>
      <c r="P46" s="108"/>
      <c r="Q46" s="108"/>
      <c r="S46" s="2"/>
      <c r="T46" s="118"/>
      <c r="U46" s="4"/>
      <c r="X46" s="110"/>
      <c r="Y46" s="108"/>
      <c r="Z46" s="109"/>
      <c r="AC46" s="118"/>
      <c r="AM46" s="110"/>
      <c r="AN46" s="108"/>
      <c r="AO46" s="109"/>
      <c r="AR46" s="118"/>
    </row>
    <row r="47" spans="1:44" ht="14">
      <c r="C47" s="3"/>
      <c r="D47" s="3"/>
      <c r="E47" s="3"/>
      <c r="F47" s="3"/>
      <c r="G47" s="3"/>
      <c r="H47" s="3"/>
      <c r="I47" s="3"/>
      <c r="J47" s="3"/>
      <c r="K47" s="23"/>
      <c r="L47" s="3"/>
      <c r="P47" s="108"/>
      <c r="Q47" s="108"/>
      <c r="S47" s="2"/>
      <c r="T47" s="118"/>
      <c r="U47" s="4"/>
      <c r="X47" s="110"/>
      <c r="Y47" s="108"/>
      <c r="Z47" s="109"/>
      <c r="AC47" s="118"/>
      <c r="AM47" s="110"/>
      <c r="AN47" s="108"/>
      <c r="AO47" s="109"/>
      <c r="AR47" s="118"/>
    </row>
    <row r="48" spans="1:44" ht="14">
      <c r="B48"/>
      <c r="C48" s="3"/>
      <c r="D48" s="3"/>
      <c r="E48" s="3"/>
      <c r="F48" s="3"/>
      <c r="G48" s="3"/>
      <c r="H48" s="3"/>
      <c r="I48" s="3"/>
      <c r="J48" s="3"/>
      <c r="K48" s="23"/>
      <c r="L48" s="3"/>
      <c r="P48" s="108"/>
      <c r="Q48" s="108"/>
      <c r="S48" s="2"/>
      <c r="T48" s="118"/>
      <c r="U48" s="4"/>
      <c r="X48" s="110"/>
      <c r="Y48" s="108"/>
      <c r="Z48" s="109"/>
      <c r="AC48" s="118"/>
      <c r="AM48" s="110"/>
      <c r="AN48" s="108"/>
      <c r="AO48" s="109"/>
      <c r="AR48" s="118"/>
    </row>
    <row r="49" spans="2:44" ht="14">
      <c r="B49"/>
      <c r="C49" s="3"/>
      <c r="D49" s="3"/>
      <c r="E49" s="3"/>
      <c r="F49" s="3"/>
      <c r="G49" s="3"/>
      <c r="H49" s="3"/>
      <c r="I49" s="3"/>
      <c r="J49" s="3"/>
      <c r="K49" s="23"/>
      <c r="L49" s="3"/>
      <c r="P49" s="108"/>
      <c r="Q49" s="108"/>
      <c r="S49" s="2"/>
      <c r="T49" s="118"/>
      <c r="U49" s="4"/>
      <c r="X49" s="110"/>
      <c r="Y49" s="108"/>
      <c r="Z49" s="109"/>
      <c r="AC49" s="118"/>
      <c r="AM49" s="110"/>
      <c r="AN49" s="108"/>
      <c r="AO49" s="109"/>
      <c r="AR49" s="118"/>
    </row>
    <row r="50" spans="2:44" ht="14">
      <c r="B50"/>
      <c r="C50" s="3"/>
      <c r="D50" s="3"/>
      <c r="E50" s="3"/>
      <c r="F50" s="3"/>
      <c r="G50" s="3"/>
      <c r="H50" s="3"/>
      <c r="I50" s="3"/>
      <c r="J50" s="3"/>
      <c r="K50" s="23"/>
      <c r="L50" s="3"/>
      <c r="P50" s="108"/>
      <c r="Q50" s="108"/>
      <c r="S50" s="2"/>
      <c r="T50" s="118"/>
      <c r="U50" s="4"/>
      <c r="X50" s="110"/>
      <c r="Y50" s="108"/>
      <c r="Z50" s="109"/>
      <c r="AC50" s="118"/>
      <c r="AM50" s="110"/>
      <c r="AN50" s="108"/>
      <c r="AO50" s="109"/>
      <c r="AR50" s="118"/>
    </row>
    <row r="51" spans="2:44" ht="14">
      <c r="B51"/>
      <c r="C51" s="3"/>
      <c r="D51" s="3"/>
      <c r="E51" s="3"/>
      <c r="F51" s="3"/>
      <c r="G51" s="3"/>
      <c r="H51" s="3"/>
      <c r="I51" s="3"/>
      <c r="J51" s="3"/>
      <c r="K51" s="23"/>
      <c r="L51" s="3"/>
      <c r="P51" s="108"/>
      <c r="Q51" s="108"/>
      <c r="S51" s="2"/>
      <c r="T51" s="118"/>
      <c r="U51" s="4"/>
      <c r="X51" s="110"/>
      <c r="Y51" s="108"/>
      <c r="Z51" s="109"/>
      <c r="AC51" s="118"/>
      <c r="AM51" s="110"/>
      <c r="AN51" s="108"/>
      <c r="AO51" s="109"/>
      <c r="AR51" s="118"/>
    </row>
    <row r="52" spans="2:44" ht="14">
      <c r="B52"/>
      <c r="C52" s="3"/>
      <c r="D52" s="3"/>
      <c r="E52" s="3"/>
      <c r="F52" s="3"/>
      <c r="G52" s="3"/>
      <c r="H52" s="3"/>
      <c r="I52" s="3"/>
      <c r="J52" s="3"/>
      <c r="K52" s="23"/>
      <c r="L52" s="3"/>
      <c r="P52" s="108"/>
      <c r="Q52" s="108"/>
      <c r="S52" s="2"/>
      <c r="T52" s="118"/>
      <c r="U52" s="4"/>
      <c r="X52" s="110"/>
      <c r="Y52" s="108"/>
      <c r="Z52" s="109"/>
      <c r="AC52" s="118"/>
      <c r="AM52" s="110"/>
      <c r="AN52" s="108"/>
      <c r="AO52" s="109"/>
      <c r="AR52" s="118"/>
    </row>
    <row r="53" spans="2:44" ht="14">
      <c r="B53"/>
      <c r="C53" s="3"/>
      <c r="D53" s="3"/>
      <c r="E53" s="3"/>
      <c r="F53" s="3"/>
      <c r="G53" s="3"/>
      <c r="H53" s="3"/>
      <c r="I53" s="3"/>
      <c r="J53" s="3"/>
      <c r="K53" s="23"/>
      <c r="L53" s="3"/>
      <c r="P53" s="108"/>
      <c r="Q53" s="108"/>
      <c r="S53" s="2"/>
      <c r="T53" s="118"/>
      <c r="U53" s="4"/>
      <c r="X53" s="110"/>
      <c r="Y53" s="108"/>
      <c r="Z53" s="109"/>
      <c r="AC53" s="118"/>
      <c r="AM53" s="110"/>
      <c r="AN53" s="108"/>
      <c r="AO53" s="109"/>
      <c r="AR53" s="118"/>
    </row>
    <row r="54" spans="2:44" ht="14">
      <c r="B54"/>
      <c r="C54" s="3"/>
      <c r="D54" s="3"/>
      <c r="E54" s="3"/>
      <c r="F54" s="3"/>
      <c r="G54" s="3"/>
      <c r="H54" s="3"/>
      <c r="I54" s="3"/>
      <c r="J54" s="3"/>
      <c r="K54" s="23"/>
      <c r="L54" s="3"/>
      <c r="P54" s="108"/>
      <c r="Q54" s="108"/>
      <c r="S54" s="2"/>
      <c r="T54" s="118"/>
      <c r="U54" s="4"/>
      <c r="X54" s="110"/>
      <c r="Y54" s="108"/>
      <c r="Z54" s="109"/>
      <c r="AC54" s="118"/>
      <c r="AM54" s="110"/>
      <c r="AN54" s="108"/>
      <c r="AO54" s="109"/>
      <c r="AR54" s="118"/>
    </row>
    <row r="55" spans="2:44" ht="14">
      <c r="B55"/>
      <c r="C55" s="3"/>
      <c r="D55" s="3"/>
      <c r="E55" s="3"/>
      <c r="F55" s="3"/>
      <c r="G55" s="3"/>
      <c r="H55" s="3"/>
      <c r="I55" s="3"/>
      <c r="J55" s="3"/>
      <c r="K55" s="23"/>
      <c r="L55" s="3"/>
      <c r="P55" s="108"/>
      <c r="Q55" s="108"/>
      <c r="S55" s="2"/>
      <c r="T55" s="118"/>
      <c r="U55" s="4"/>
      <c r="X55" s="110"/>
      <c r="Y55" s="108"/>
      <c r="Z55" s="109"/>
      <c r="AC55" s="118"/>
      <c r="AM55" s="110"/>
      <c r="AN55" s="108"/>
      <c r="AO55" s="109"/>
      <c r="AR55" s="118"/>
    </row>
    <row r="56" spans="2:44" ht="14">
      <c r="B56"/>
      <c r="C56" s="3"/>
      <c r="D56" s="3"/>
      <c r="E56" s="3"/>
      <c r="F56" s="3"/>
      <c r="G56" s="3"/>
      <c r="H56" s="3"/>
      <c r="I56" s="3"/>
      <c r="J56" s="3"/>
      <c r="K56" s="23"/>
      <c r="L56" s="3"/>
      <c r="P56" s="108"/>
      <c r="Q56" s="108"/>
      <c r="S56" s="2"/>
      <c r="T56" s="118"/>
      <c r="U56" s="4"/>
      <c r="X56" s="110"/>
      <c r="Y56" s="108"/>
      <c r="Z56" s="109"/>
      <c r="AC56" s="118"/>
      <c r="AM56" s="110"/>
      <c r="AN56" s="108"/>
      <c r="AO56" s="109"/>
      <c r="AR56" s="118"/>
    </row>
    <row r="57" spans="2:44" ht="14">
      <c r="B57"/>
      <c r="C57" s="3"/>
      <c r="D57" s="3"/>
      <c r="E57" s="3"/>
      <c r="F57" s="3"/>
      <c r="G57" s="3"/>
      <c r="H57" s="3"/>
      <c r="I57" s="3"/>
      <c r="J57" s="3"/>
      <c r="K57" s="23"/>
      <c r="L57" s="3"/>
      <c r="P57" s="108"/>
      <c r="Q57" s="108"/>
      <c r="S57" s="2"/>
      <c r="T57" s="118"/>
      <c r="U57" s="4"/>
      <c r="X57" s="110"/>
      <c r="Y57" s="108"/>
      <c r="Z57" s="109"/>
      <c r="AC57" s="118"/>
      <c r="AM57" s="110"/>
      <c r="AN57" s="108"/>
      <c r="AO57" s="109"/>
      <c r="AR57" s="118"/>
    </row>
    <row r="58" spans="2:44" ht="14">
      <c r="B58"/>
      <c r="C58" s="3"/>
      <c r="D58" s="3"/>
      <c r="E58" s="3"/>
      <c r="F58" s="3"/>
      <c r="G58" s="3"/>
      <c r="H58" s="3"/>
      <c r="I58" s="3"/>
      <c r="J58" s="3"/>
      <c r="K58" s="23"/>
      <c r="L58" s="3"/>
      <c r="P58" s="108"/>
      <c r="Q58" s="108"/>
      <c r="S58" s="2"/>
      <c r="T58" s="118"/>
      <c r="U58" s="4"/>
      <c r="X58" s="110"/>
      <c r="Y58" s="108"/>
      <c r="Z58" s="109"/>
      <c r="AC58" s="118"/>
      <c r="AM58" s="110"/>
      <c r="AN58" s="108"/>
      <c r="AO58" s="109"/>
      <c r="AR58" s="118"/>
    </row>
    <row r="59" spans="2:44" ht="14">
      <c r="B59"/>
      <c r="C59" s="3"/>
      <c r="D59" s="3"/>
      <c r="E59" s="3"/>
      <c r="F59" s="3"/>
      <c r="G59" s="3"/>
      <c r="H59" s="3"/>
      <c r="I59" s="3"/>
      <c r="J59" s="3"/>
      <c r="K59" s="23"/>
      <c r="L59" s="3"/>
      <c r="P59" s="108"/>
      <c r="Q59" s="108"/>
      <c r="S59" s="2"/>
      <c r="T59" s="118"/>
      <c r="U59" s="4"/>
      <c r="X59" s="110"/>
      <c r="Y59" s="108"/>
      <c r="Z59" s="109"/>
      <c r="AC59" s="118"/>
      <c r="AM59" s="110"/>
      <c r="AN59" s="108"/>
      <c r="AO59" s="109"/>
      <c r="AR59" s="118"/>
    </row>
    <row r="60" spans="2:44" ht="14">
      <c r="B60"/>
      <c r="C60" s="3"/>
      <c r="D60" s="3"/>
      <c r="E60" s="3"/>
      <c r="F60" s="3"/>
      <c r="G60" s="3"/>
      <c r="H60" s="3"/>
      <c r="I60" s="3"/>
      <c r="J60" s="3"/>
      <c r="K60" s="23"/>
      <c r="L60" s="3"/>
      <c r="P60" s="108"/>
      <c r="Q60" s="108"/>
      <c r="S60" s="2"/>
      <c r="T60" s="118"/>
      <c r="U60" s="4"/>
      <c r="X60" s="110"/>
      <c r="Y60" s="108"/>
      <c r="Z60" s="109"/>
      <c r="AC60" s="118"/>
      <c r="AM60" s="110"/>
      <c r="AN60" s="108"/>
      <c r="AO60" s="109"/>
      <c r="AR60" s="118"/>
    </row>
    <row r="61" spans="2:44" ht="14">
      <c r="B61"/>
      <c r="C61" s="3"/>
      <c r="D61" s="3"/>
      <c r="E61" s="3"/>
      <c r="F61" s="3"/>
      <c r="G61" s="3"/>
      <c r="H61" s="3"/>
      <c r="I61" s="3"/>
      <c r="J61" s="3"/>
      <c r="K61" s="23"/>
      <c r="L61" s="3"/>
      <c r="P61" s="108"/>
      <c r="Q61" s="108"/>
      <c r="S61" s="2"/>
      <c r="T61" s="118"/>
      <c r="U61" s="4"/>
      <c r="X61" s="110"/>
      <c r="Y61" s="108"/>
      <c r="Z61" s="109"/>
      <c r="AC61" s="118"/>
      <c r="AM61" s="110"/>
      <c r="AN61" s="108"/>
      <c r="AO61" s="109"/>
      <c r="AR61" s="118"/>
    </row>
    <row r="62" spans="2:44" ht="14">
      <c r="B62"/>
      <c r="C62" s="3"/>
      <c r="D62" s="3"/>
      <c r="E62" s="3"/>
      <c r="F62" s="3"/>
      <c r="G62" s="3"/>
      <c r="H62" s="3"/>
      <c r="I62" s="3"/>
      <c r="J62" s="3"/>
      <c r="K62" s="23"/>
      <c r="L62" s="3"/>
      <c r="P62" s="108"/>
      <c r="Q62" s="108"/>
      <c r="S62" s="2"/>
      <c r="T62" s="118"/>
      <c r="U62" s="4"/>
      <c r="X62" s="110"/>
      <c r="Y62" s="108"/>
      <c r="Z62" s="109"/>
      <c r="AC62" s="118"/>
      <c r="AM62" s="110"/>
      <c r="AN62" s="108"/>
      <c r="AO62" s="109"/>
      <c r="AR62" s="118"/>
    </row>
    <row r="63" spans="2:44" ht="14">
      <c r="B63"/>
      <c r="C63" s="3"/>
      <c r="D63" s="3"/>
      <c r="E63" s="3"/>
      <c r="F63" s="3"/>
      <c r="G63" s="3"/>
      <c r="H63" s="3"/>
      <c r="I63" s="3"/>
      <c r="J63" s="3"/>
      <c r="K63" s="23"/>
      <c r="L63" s="3"/>
      <c r="P63" s="108"/>
      <c r="Q63" s="108"/>
      <c r="S63" s="2"/>
      <c r="T63" s="118"/>
      <c r="U63" s="4"/>
      <c r="X63" s="110"/>
      <c r="Y63" s="108"/>
      <c r="Z63" s="109"/>
      <c r="AC63" s="118"/>
      <c r="AM63" s="110"/>
      <c r="AN63" s="108"/>
      <c r="AO63" s="109"/>
      <c r="AR63" s="118"/>
    </row>
    <row r="64" spans="2:44" ht="14">
      <c r="C64" s="3"/>
      <c r="D64" s="3"/>
      <c r="E64" s="3"/>
      <c r="F64" s="3"/>
      <c r="G64" s="3"/>
      <c r="H64" s="3"/>
      <c r="I64" s="3"/>
      <c r="J64" s="3"/>
      <c r="K64" s="23"/>
      <c r="L64" s="3"/>
      <c r="P64" s="108"/>
      <c r="Q64" s="108"/>
      <c r="S64" s="2"/>
      <c r="T64" s="118"/>
      <c r="U64" s="4"/>
      <c r="X64" s="110"/>
      <c r="Y64" s="108"/>
      <c r="Z64" s="109"/>
      <c r="AC64" s="118"/>
      <c r="AM64" s="110"/>
      <c r="AN64" s="108"/>
      <c r="AO64" s="109"/>
      <c r="AR64" s="118"/>
    </row>
    <row r="65" spans="1:45" ht="14">
      <c r="C65" s="3"/>
      <c r="D65" s="3"/>
      <c r="E65" s="3"/>
      <c r="F65" s="3"/>
      <c r="G65" s="3"/>
      <c r="H65" s="3"/>
      <c r="I65" s="3"/>
      <c r="J65" s="3"/>
      <c r="K65" s="23"/>
      <c r="L65" s="3"/>
      <c r="P65" s="108"/>
      <c r="Q65" s="108"/>
      <c r="S65" s="2"/>
      <c r="T65" s="118"/>
      <c r="U65" s="4"/>
      <c r="X65" s="110"/>
      <c r="Y65" s="108"/>
      <c r="Z65" s="109"/>
      <c r="AC65" s="118"/>
      <c r="AM65" s="110"/>
      <c r="AN65" s="108"/>
      <c r="AO65" s="109"/>
      <c r="AR65" s="118"/>
    </row>
    <row r="66" spans="1:45" ht="14">
      <c r="C66" s="3"/>
      <c r="D66" s="3"/>
      <c r="E66" s="3"/>
      <c r="F66" s="3"/>
      <c r="G66" s="3"/>
      <c r="H66" s="3"/>
      <c r="I66" s="3"/>
      <c r="J66" s="3"/>
      <c r="K66" s="23"/>
      <c r="L66" s="3"/>
      <c r="P66" s="108"/>
      <c r="Q66" s="108"/>
      <c r="S66" s="2"/>
      <c r="T66" s="118"/>
      <c r="U66" s="4"/>
      <c r="X66" s="110"/>
      <c r="Y66" s="108"/>
      <c r="Z66" s="109"/>
      <c r="AC66" s="118"/>
      <c r="AM66" s="110"/>
      <c r="AN66" s="108"/>
      <c r="AO66" s="109"/>
      <c r="AR66" s="118"/>
    </row>
    <row r="67" spans="1:45" ht="14">
      <c r="C67" s="3"/>
      <c r="D67" s="3"/>
      <c r="E67" s="3"/>
      <c r="F67" s="3"/>
      <c r="G67" s="3"/>
      <c r="H67" s="3"/>
      <c r="I67" s="3"/>
      <c r="J67" s="3"/>
      <c r="K67" s="23"/>
      <c r="L67" s="3"/>
      <c r="P67" s="108"/>
      <c r="Q67" s="108"/>
      <c r="S67" s="2"/>
      <c r="T67" s="118"/>
      <c r="U67" s="4"/>
      <c r="X67" s="110"/>
      <c r="Y67" s="108"/>
      <c r="Z67" s="109"/>
      <c r="AC67" s="118"/>
      <c r="AM67" s="110"/>
      <c r="AN67" s="108"/>
      <c r="AO67" s="109"/>
      <c r="AR67" s="118"/>
    </row>
    <row r="68" spans="1:45" ht="14">
      <c r="C68" s="3"/>
      <c r="D68" s="3"/>
      <c r="E68" s="3"/>
      <c r="F68" s="3"/>
      <c r="G68" s="3"/>
      <c r="H68" s="3"/>
      <c r="I68" s="3"/>
      <c r="J68" s="3"/>
      <c r="K68" s="23"/>
      <c r="L68" s="3"/>
      <c r="P68" s="108"/>
      <c r="Q68" s="108"/>
      <c r="S68" s="2"/>
      <c r="T68" s="118"/>
      <c r="U68" s="4"/>
      <c r="X68" s="110"/>
      <c r="Y68" s="108"/>
      <c r="Z68" s="109"/>
      <c r="AC68" s="118"/>
      <c r="AM68" s="110"/>
      <c r="AN68" s="108"/>
      <c r="AO68" s="109"/>
      <c r="AR68" s="118"/>
    </row>
    <row r="69" spans="1:45" ht="14">
      <c r="C69" s="3"/>
      <c r="D69" s="3"/>
      <c r="E69" s="3"/>
      <c r="F69" s="3"/>
      <c r="G69" s="3"/>
      <c r="H69" s="3"/>
      <c r="I69" s="3"/>
      <c r="J69" s="3"/>
      <c r="K69" s="23"/>
      <c r="L69" s="3"/>
      <c r="P69" s="108"/>
      <c r="Q69" s="108"/>
      <c r="S69" s="2"/>
      <c r="T69" s="118"/>
      <c r="U69" s="4"/>
      <c r="X69" s="110"/>
      <c r="Y69" s="108"/>
      <c r="Z69" s="109"/>
      <c r="AC69" s="118"/>
      <c r="AM69" s="110"/>
      <c r="AN69" s="108"/>
      <c r="AO69" s="109"/>
      <c r="AR69" s="118"/>
    </row>
    <row r="70" spans="1:45" ht="14">
      <c r="C70" s="3"/>
      <c r="D70" s="3"/>
      <c r="E70" s="3"/>
      <c r="F70" s="3"/>
      <c r="G70" s="3"/>
      <c r="H70" s="3"/>
      <c r="I70" s="3"/>
      <c r="J70" s="3"/>
      <c r="K70" s="23"/>
      <c r="L70" s="3"/>
      <c r="P70" s="108"/>
      <c r="Q70" s="108"/>
      <c r="S70" s="2"/>
      <c r="T70" s="118"/>
      <c r="U70" s="4"/>
      <c r="X70" s="110"/>
      <c r="Y70" s="108"/>
      <c r="Z70" s="109"/>
      <c r="AC70" s="118"/>
      <c r="AM70" s="110"/>
      <c r="AN70" s="108"/>
      <c r="AO70" s="109"/>
      <c r="AR70" s="118"/>
    </row>
    <row r="71" spans="1:45" ht="14">
      <c r="C71" s="3"/>
      <c r="D71" s="3"/>
      <c r="E71" s="3"/>
      <c r="F71" s="3"/>
      <c r="G71" s="3"/>
      <c r="H71" s="3"/>
      <c r="I71" s="3"/>
      <c r="J71" s="3"/>
      <c r="K71" s="23"/>
      <c r="L71" s="3"/>
      <c r="P71" s="108"/>
      <c r="Q71" s="108"/>
      <c r="S71" s="2"/>
      <c r="T71" s="118"/>
      <c r="U71" s="4"/>
      <c r="X71" s="110"/>
      <c r="Y71" s="108"/>
      <c r="Z71" s="109"/>
      <c r="AC71" s="118"/>
      <c r="AM71" s="110"/>
      <c r="AN71" s="108"/>
      <c r="AO71" s="109"/>
      <c r="AR71" s="118"/>
    </row>
    <row r="72" spans="1:45" ht="14">
      <c r="C72" s="3"/>
      <c r="D72" s="3"/>
      <c r="E72" s="3"/>
      <c r="F72" s="3"/>
      <c r="G72" s="3"/>
      <c r="H72" s="3"/>
      <c r="I72" s="3"/>
      <c r="J72" s="3"/>
      <c r="K72" s="23"/>
      <c r="L72" s="3"/>
      <c r="P72" s="108"/>
      <c r="Q72" s="108"/>
      <c r="S72" s="2"/>
      <c r="T72" s="118"/>
      <c r="U72" s="4"/>
      <c r="X72" s="110"/>
      <c r="Y72" s="108"/>
      <c r="Z72" s="109"/>
      <c r="AC72" s="118"/>
      <c r="AM72" s="110"/>
      <c r="AN72" s="108"/>
      <c r="AO72" s="109"/>
      <c r="AR72" s="118"/>
    </row>
    <row r="73" spans="1:45" ht="14">
      <c r="C73" s="3"/>
      <c r="D73" s="3"/>
      <c r="E73" s="3"/>
      <c r="F73" s="3"/>
      <c r="G73" s="3"/>
      <c r="H73" s="3"/>
      <c r="I73" s="3"/>
      <c r="J73" s="3"/>
      <c r="K73" s="23"/>
      <c r="L73" s="3"/>
      <c r="P73" s="108"/>
      <c r="Q73" s="108"/>
      <c r="S73" s="2"/>
      <c r="T73" s="118"/>
      <c r="U73" s="4"/>
      <c r="X73" s="110"/>
      <c r="Y73" s="108"/>
      <c r="Z73" s="109"/>
      <c r="AC73" s="118"/>
      <c r="AM73" s="110"/>
      <c r="AN73" s="108"/>
      <c r="AO73" s="109"/>
      <c r="AR73" s="118"/>
    </row>
    <row r="74" spans="1:45" ht="14">
      <c r="C74" s="3"/>
      <c r="D74" s="3"/>
      <c r="E74" s="3"/>
      <c r="F74" s="3"/>
      <c r="G74" s="3"/>
      <c r="H74" s="3"/>
      <c r="I74" s="3"/>
      <c r="J74" s="3"/>
      <c r="K74" s="23"/>
      <c r="L74" s="3"/>
      <c r="P74" s="108"/>
      <c r="Q74" s="108"/>
      <c r="S74" s="2"/>
      <c r="T74" s="118"/>
      <c r="U74" s="4"/>
      <c r="X74" s="110"/>
      <c r="Y74" s="108"/>
      <c r="Z74" s="109"/>
      <c r="AC74" s="118"/>
      <c r="AM74" s="110"/>
      <c r="AN74" s="108"/>
      <c r="AO74" s="109"/>
      <c r="AR74" s="118"/>
    </row>
    <row r="75" spans="1:45" ht="14">
      <c r="C75" s="3"/>
      <c r="D75" s="3"/>
      <c r="E75" s="3"/>
      <c r="F75" s="3"/>
      <c r="G75" s="3"/>
      <c r="H75" s="3"/>
      <c r="I75" s="3"/>
      <c r="J75" s="3"/>
      <c r="K75" s="23"/>
      <c r="L75" s="3"/>
      <c r="P75" s="108"/>
      <c r="Q75" s="108"/>
      <c r="S75" s="2"/>
      <c r="T75" s="118"/>
      <c r="U75" s="4"/>
      <c r="X75" s="110"/>
      <c r="Y75" s="108"/>
      <c r="Z75" s="109"/>
      <c r="AC75" s="118"/>
      <c r="AF75" t="s">
        <v>220</v>
      </c>
      <c r="AM75" s="110"/>
      <c r="AN75" s="108"/>
      <c r="AO75" s="109"/>
      <c r="AR75" s="118"/>
    </row>
    <row r="76" spans="1:45" ht="14">
      <c r="C76" s="3"/>
      <c r="D76" s="111" t="s">
        <v>155</v>
      </c>
      <c r="E76" s="3"/>
      <c r="F76" s="3"/>
      <c r="G76" s="3"/>
      <c r="H76" s="3"/>
      <c r="I76" s="3"/>
      <c r="J76" s="3"/>
      <c r="K76" s="3"/>
      <c r="L76" s="3"/>
      <c r="M76" s="111" t="s">
        <v>115</v>
      </c>
      <c r="S76" s="2"/>
      <c r="T76" s="2"/>
      <c r="U76" s="4"/>
      <c r="V76" s="111" t="s">
        <v>116</v>
      </c>
      <c r="X76" s="99"/>
      <c r="Z76" s="100"/>
      <c r="AF76">
        <v>0.75</v>
      </c>
      <c r="AK76" s="111" t="s">
        <v>156</v>
      </c>
    </row>
    <row r="77" spans="1:45" s="1" customFormat="1" ht="47" customHeight="1">
      <c r="A77" s="1" t="s">
        <v>60</v>
      </c>
      <c r="B77" s="21" t="s">
        <v>19</v>
      </c>
      <c r="C77" s="1" t="s">
        <v>223</v>
      </c>
      <c r="D77" s="78" t="s">
        <v>59</v>
      </c>
      <c r="E77" s="78" t="s">
        <v>230</v>
      </c>
      <c r="F77" s="78" t="s">
        <v>226</v>
      </c>
      <c r="G77" s="79" t="s">
        <v>43</v>
      </c>
      <c r="H77" s="92" t="s">
        <v>44</v>
      </c>
      <c r="I77" s="79" t="s">
        <v>46</v>
      </c>
      <c r="J77" s="78" t="s">
        <v>47</v>
      </c>
      <c r="K77" s="92" t="s">
        <v>45</v>
      </c>
      <c r="M77" s="78" t="s">
        <v>59</v>
      </c>
      <c r="N77" s="78" t="s">
        <v>41</v>
      </c>
      <c r="O77" s="78" t="s">
        <v>42</v>
      </c>
      <c r="P77" s="79" t="s">
        <v>43</v>
      </c>
      <c r="Q77" s="92" t="s">
        <v>44</v>
      </c>
      <c r="R77" s="79" t="s">
        <v>46</v>
      </c>
      <c r="S77" s="78" t="s">
        <v>47</v>
      </c>
      <c r="T77" s="92" t="s">
        <v>45</v>
      </c>
      <c r="U77" s="17"/>
      <c r="V77" s="86" t="s">
        <v>59</v>
      </c>
      <c r="W77" s="86" t="s">
        <v>48</v>
      </c>
      <c r="X77" s="86" t="s">
        <v>227</v>
      </c>
      <c r="Y77" s="87" t="s">
        <v>50</v>
      </c>
      <c r="Z77" s="93" t="s">
        <v>51</v>
      </c>
      <c r="AA77" s="87" t="s">
        <v>53</v>
      </c>
      <c r="AB77" s="86" t="s">
        <v>54</v>
      </c>
      <c r="AC77" s="93" t="s">
        <v>52</v>
      </c>
      <c r="AE77" s="1" t="s">
        <v>40</v>
      </c>
      <c r="AF77" s="1" t="s">
        <v>219</v>
      </c>
      <c r="AG77" s="1" t="s">
        <v>206</v>
      </c>
      <c r="AH77" s="1" t="s">
        <v>222</v>
      </c>
      <c r="AI77" s="1" t="s">
        <v>224</v>
      </c>
      <c r="AJ77" s="112" t="s">
        <v>63</v>
      </c>
      <c r="AK77" s="94" t="s">
        <v>121</v>
      </c>
      <c r="AL77" s="94" t="s">
        <v>120</v>
      </c>
      <c r="AM77" s="94" t="s">
        <v>225</v>
      </c>
      <c r="AN77" s="95" t="s">
        <v>123</v>
      </c>
      <c r="AO77" s="96" t="s">
        <v>124</v>
      </c>
      <c r="AP77" s="95" t="s">
        <v>125</v>
      </c>
      <c r="AQ77" s="94" t="s">
        <v>126</v>
      </c>
      <c r="AR77" s="96" t="s">
        <v>153</v>
      </c>
      <c r="AS77" s="1" t="s">
        <v>55</v>
      </c>
    </row>
    <row r="78" spans="1:45" ht="14">
      <c r="A78">
        <f t="shared" ref="A78:A141" si="1">A79-1</f>
        <v>-80</v>
      </c>
      <c r="B78" s="22">
        <v>0</v>
      </c>
      <c r="C78" s="27">
        <f t="shared" ref="C78:C118" si="2">B$8*(1-EXP(-B$9*$B78))^3</f>
        <v>0</v>
      </c>
      <c r="D78" s="27"/>
      <c r="E78" s="27"/>
      <c r="F78" s="27"/>
      <c r="G78" s="27"/>
      <c r="H78" s="27"/>
      <c r="I78" s="27"/>
      <c r="J78" s="27"/>
      <c r="K78" s="27"/>
      <c r="L78" s="27"/>
      <c r="M78" s="80"/>
      <c r="N78" s="80"/>
      <c r="O78" s="80"/>
      <c r="P78" s="81"/>
      <c r="Q78" s="81"/>
      <c r="R78" s="81"/>
      <c r="S78" s="81"/>
      <c r="T78" s="81"/>
      <c r="U78" s="3"/>
      <c r="V78" s="88"/>
      <c r="W78" s="88"/>
      <c r="X78" s="88"/>
      <c r="Y78" s="88"/>
      <c r="Z78" s="88"/>
      <c r="AA78" s="88"/>
      <c r="AB78" s="88"/>
      <c r="AC78" s="88"/>
      <c r="AE78">
        <f t="shared" ref="AE78:AE141" si="3">A78</f>
        <v>-80</v>
      </c>
      <c r="AI78" s="3">
        <f>AJ78+AF78+AG78+AH78</f>
        <v>0</v>
      </c>
      <c r="AJ78" s="113">
        <f t="shared" ref="AJ78:AJ141" si="4">C78</f>
        <v>0</v>
      </c>
      <c r="AK78" s="97"/>
      <c r="AL78" s="97"/>
      <c r="AM78" s="97"/>
      <c r="AN78" s="97"/>
      <c r="AO78" s="97"/>
      <c r="AP78" s="97"/>
      <c r="AQ78" s="97"/>
      <c r="AR78" s="97"/>
      <c r="AS78" s="123">
        <f t="shared" ref="AS78:AS117" si="5">AJ78</f>
        <v>0</v>
      </c>
    </row>
    <row r="79" spans="1:45" ht="14">
      <c r="A79">
        <f t="shared" si="1"/>
        <v>-79</v>
      </c>
      <c r="B79" s="22">
        <v>1</v>
      </c>
      <c r="C79" s="27">
        <f t="shared" si="2"/>
        <v>6.6026606020347647E-3</v>
      </c>
      <c r="D79" s="27"/>
      <c r="E79" s="27"/>
      <c r="F79" s="27"/>
      <c r="G79" s="27"/>
      <c r="H79" s="27"/>
      <c r="I79" s="27"/>
      <c r="J79" s="27"/>
      <c r="K79" s="27"/>
      <c r="L79" s="27"/>
      <c r="M79" s="80"/>
      <c r="N79" s="80"/>
      <c r="O79" s="80"/>
      <c r="P79" s="81"/>
      <c r="Q79" s="81"/>
      <c r="R79" s="81"/>
      <c r="S79" s="81"/>
      <c r="T79" s="81"/>
      <c r="U79" s="3"/>
      <c r="V79" s="88"/>
      <c r="W79" s="88"/>
      <c r="X79" s="88"/>
      <c r="Y79" s="88"/>
      <c r="Z79" s="88"/>
      <c r="AA79" s="88"/>
      <c r="AB79" s="88"/>
      <c r="AC79" s="88"/>
      <c r="AE79">
        <f t="shared" si="3"/>
        <v>-79</v>
      </c>
      <c r="AI79" s="3">
        <f t="shared" ref="AI79:AI142" si="6">AJ79+AF79+AG79+AH79</f>
        <v>6.6026606020347647E-3</v>
      </c>
      <c r="AJ79" s="113">
        <f t="shared" si="4"/>
        <v>6.6026606020347647E-3</v>
      </c>
      <c r="AK79" s="97"/>
      <c r="AL79" s="97"/>
      <c r="AM79" s="97"/>
      <c r="AN79" s="97"/>
      <c r="AO79" s="97"/>
      <c r="AP79" s="97"/>
      <c r="AQ79" s="97"/>
      <c r="AR79" s="97"/>
      <c r="AS79" s="123">
        <f t="shared" si="5"/>
        <v>6.6026606020347647E-3</v>
      </c>
    </row>
    <row r="80" spans="1:45" ht="14">
      <c r="A80">
        <f t="shared" si="1"/>
        <v>-78</v>
      </c>
      <c r="B80" s="22">
        <v>2</v>
      </c>
      <c r="C80" s="27">
        <f t="shared" si="2"/>
        <v>5.051406025121101E-2</v>
      </c>
      <c r="D80" s="27"/>
      <c r="E80" s="27"/>
      <c r="F80" s="27"/>
      <c r="G80" s="27"/>
      <c r="H80" s="27"/>
      <c r="I80" s="27"/>
      <c r="J80" s="27"/>
      <c r="K80" s="27"/>
      <c r="L80" s="27"/>
      <c r="M80" s="80"/>
      <c r="N80" s="80"/>
      <c r="O80" s="80"/>
      <c r="P80" s="81"/>
      <c r="Q80" s="81"/>
      <c r="R80" s="81"/>
      <c r="S80" s="81"/>
      <c r="T80" s="81"/>
      <c r="U80" s="3"/>
      <c r="V80" s="88"/>
      <c r="W80" s="88"/>
      <c r="X80" s="88"/>
      <c r="Y80" s="88"/>
      <c r="Z80" s="88"/>
      <c r="AA80" s="88"/>
      <c r="AB80" s="88"/>
      <c r="AC80" s="88"/>
      <c r="AE80">
        <f t="shared" si="3"/>
        <v>-78</v>
      </c>
      <c r="AI80" s="3">
        <f t="shared" si="6"/>
        <v>5.051406025121101E-2</v>
      </c>
      <c r="AJ80" s="113">
        <f t="shared" si="4"/>
        <v>5.051406025121101E-2</v>
      </c>
      <c r="AK80" s="97"/>
      <c r="AL80" s="97"/>
      <c r="AM80" s="97"/>
      <c r="AN80" s="97"/>
      <c r="AO80" s="97"/>
      <c r="AP80" s="97"/>
      <c r="AQ80" s="97"/>
      <c r="AR80" s="97"/>
      <c r="AS80" s="123">
        <f t="shared" si="5"/>
        <v>5.051406025121101E-2</v>
      </c>
    </row>
    <row r="81" spans="1:45" ht="14">
      <c r="A81">
        <f t="shared" si="1"/>
        <v>-77</v>
      </c>
      <c r="B81" s="22">
        <v>3</v>
      </c>
      <c r="C81" s="27">
        <f t="shared" si="2"/>
        <v>0.1630748809800954</v>
      </c>
      <c r="D81" s="27"/>
      <c r="E81" s="27"/>
      <c r="F81" s="27"/>
      <c r="G81" s="27"/>
      <c r="H81" s="27"/>
      <c r="I81" s="27"/>
      <c r="J81" s="27"/>
      <c r="K81" s="27"/>
      <c r="L81" s="27"/>
      <c r="M81" s="80"/>
      <c r="N81" s="80"/>
      <c r="O81" s="80"/>
      <c r="P81" s="81"/>
      <c r="Q81" s="81"/>
      <c r="R81" s="81"/>
      <c r="S81" s="81"/>
      <c r="T81" s="81"/>
      <c r="U81" s="3"/>
      <c r="V81" s="88"/>
      <c r="W81" s="88"/>
      <c r="X81" s="88"/>
      <c r="Y81" s="88"/>
      <c r="Z81" s="88"/>
      <c r="AA81" s="88"/>
      <c r="AB81" s="88"/>
      <c r="AC81" s="88"/>
      <c r="AE81">
        <f t="shared" si="3"/>
        <v>-77</v>
      </c>
      <c r="AI81" s="3">
        <f t="shared" si="6"/>
        <v>0.1630748809800954</v>
      </c>
      <c r="AJ81" s="113">
        <f t="shared" si="4"/>
        <v>0.1630748809800954</v>
      </c>
      <c r="AK81" s="97"/>
      <c r="AL81" s="97"/>
      <c r="AM81" s="97"/>
      <c r="AN81" s="97"/>
      <c r="AO81" s="97"/>
      <c r="AP81" s="97"/>
      <c r="AQ81" s="97"/>
      <c r="AR81" s="97"/>
      <c r="AS81" s="123">
        <f t="shared" si="5"/>
        <v>0.1630748809800954</v>
      </c>
    </row>
    <row r="82" spans="1:45" ht="14">
      <c r="A82">
        <f t="shared" si="1"/>
        <v>-76</v>
      </c>
      <c r="B82" s="22">
        <v>4</v>
      </c>
      <c r="C82" s="27">
        <f t="shared" si="2"/>
        <v>0.36982985834735005</v>
      </c>
      <c r="D82" s="27"/>
      <c r="E82" s="27"/>
      <c r="F82" s="27"/>
      <c r="G82" s="27"/>
      <c r="H82" s="27"/>
      <c r="I82" s="27"/>
      <c r="J82" s="27"/>
      <c r="K82" s="27"/>
      <c r="L82" s="27"/>
      <c r="M82" s="80"/>
      <c r="N82" s="80"/>
      <c r="O82" s="80"/>
      <c r="P82" s="81"/>
      <c r="Q82" s="81"/>
      <c r="R82" s="81"/>
      <c r="S82" s="81"/>
      <c r="T82" s="81"/>
      <c r="U82" s="3"/>
      <c r="V82" s="88"/>
      <c r="W82" s="88"/>
      <c r="X82" s="88"/>
      <c r="Y82" s="88"/>
      <c r="Z82" s="88"/>
      <c r="AA82" s="88"/>
      <c r="AB82" s="88"/>
      <c r="AC82" s="88"/>
      <c r="AE82">
        <f t="shared" si="3"/>
        <v>-76</v>
      </c>
      <c r="AI82" s="3">
        <f t="shared" si="6"/>
        <v>0.36982985834735005</v>
      </c>
      <c r="AJ82" s="113">
        <f t="shared" si="4"/>
        <v>0.36982985834735005</v>
      </c>
      <c r="AK82" s="97"/>
      <c r="AL82" s="97"/>
      <c r="AM82" s="97"/>
      <c r="AN82" s="97"/>
      <c r="AO82" s="97"/>
      <c r="AP82" s="97"/>
      <c r="AQ82" s="97"/>
      <c r="AR82" s="97"/>
      <c r="AS82" s="123">
        <f t="shared" si="5"/>
        <v>0.36982985834735005</v>
      </c>
    </row>
    <row r="83" spans="1:45" ht="14">
      <c r="A83">
        <f t="shared" si="1"/>
        <v>-75</v>
      </c>
      <c r="B83" s="22">
        <v>5</v>
      </c>
      <c r="C83" s="27">
        <f t="shared" si="2"/>
        <v>0.69123918027687448</v>
      </c>
      <c r="D83" s="27"/>
      <c r="E83" s="27"/>
      <c r="F83" s="27"/>
      <c r="G83" s="27"/>
      <c r="H83" s="27"/>
      <c r="I83" s="27"/>
      <c r="J83" s="27"/>
      <c r="K83" s="27"/>
      <c r="L83" s="27"/>
      <c r="M83" s="80"/>
      <c r="N83" s="80"/>
      <c r="O83" s="80"/>
      <c r="P83" s="81"/>
      <c r="Q83" s="81"/>
      <c r="R83" s="81"/>
      <c r="S83" s="81"/>
      <c r="T83" s="81"/>
      <c r="U83" s="3"/>
      <c r="V83" s="88"/>
      <c r="W83" s="88"/>
      <c r="X83" s="88"/>
      <c r="Y83" s="88"/>
      <c r="Z83" s="88"/>
      <c r="AA83" s="88"/>
      <c r="AB83" s="88"/>
      <c r="AC83" s="88"/>
      <c r="AE83">
        <f t="shared" si="3"/>
        <v>-75</v>
      </c>
      <c r="AI83" s="3">
        <f t="shared" si="6"/>
        <v>0.69123918027687448</v>
      </c>
      <c r="AJ83" s="113">
        <f t="shared" si="4"/>
        <v>0.69123918027687448</v>
      </c>
      <c r="AK83" s="97"/>
      <c r="AL83" s="97"/>
      <c r="AM83" s="97"/>
      <c r="AN83" s="97"/>
      <c r="AO83" s="97"/>
      <c r="AP83" s="97"/>
      <c r="AQ83" s="97"/>
      <c r="AR83" s="97"/>
      <c r="AS83" s="123">
        <f t="shared" si="5"/>
        <v>0.69123918027687448</v>
      </c>
    </row>
    <row r="84" spans="1:45" ht="14">
      <c r="A84">
        <f t="shared" si="1"/>
        <v>-74</v>
      </c>
      <c r="B84" s="22">
        <v>6</v>
      </c>
      <c r="C84" s="27">
        <f t="shared" si="2"/>
        <v>1.1433153298843697</v>
      </c>
      <c r="D84" s="27"/>
      <c r="E84" s="27"/>
      <c r="F84" s="27"/>
      <c r="G84" s="27"/>
      <c r="H84" s="27"/>
      <c r="I84" s="27"/>
      <c r="J84" s="27"/>
      <c r="K84" s="27"/>
      <c r="L84" s="27"/>
      <c r="M84" s="80"/>
      <c r="N84" s="80"/>
      <c r="O84" s="80"/>
      <c r="P84" s="81"/>
      <c r="Q84" s="81"/>
      <c r="R84" s="81"/>
      <c r="S84" s="81"/>
      <c r="T84" s="81"/>
      <c r="U84" s="3"/>
      <c r="V84" s="88"/>
      <c r="W84" s="88"/>
      <c r="X84" s="88"/>
      <c r="Y84" s="88"/>
      <c r="Z84" s="88"/>
      <c r="AA84" s="88"/>
      <c r="AB84" s="88"/>
      <c r="AC84" s="88"/>
      <c r="AE84">
        <f t="shared" si="3"/>
        <v>-74</v>
      </c>
      <c r="AI84" s="3">
        <f t="shared" si="6"/>
        <v>1.1433153298843697</v>
      </c>
      <c r="AJ84" s="113">
        <f t="shared" si="4"/>
        <v>1.1433153298843697</v>
      </c>
      <c r="AK84" s="97"/>
      <c r="AL84" s="97"/>
      <c r="AM84" s="97"/>
      <c r="AN84" s="97"/>
      <c r="AO84" s="97"/>
      <c r="AP84" s="97"/>
      <c r="AQ84" s="97"/>
      <c r="AR84" s="97"/>
      <c r="AS84" s="123">
        <f t="shared" si="5"/>
        <v>1.1433153298843697</v>
      </c>
    </row>
    <row r="85" spans="1:45" ht="14">
      <c r="A85">
        <f t="shared" si="1"/>
        <v>-73</v>
      </c>
      <c r="B85" s="22">
        <v>7</v>
      </c>
      <c r="C85" s="27">
        <f t="shared" si="2"/>
        <v>1.7381925933728621</v>
      </c>
      <c r="D85" s="27"/>
      <c r="E85" s="27"/>
      <c r="F85" s="27"/>
      <c r="G85" s="27"/>
      <c r="H85" s="27"/>
      <c r="I85" s="27"/>
      <c r="J85" s="27"/>
      <c r="K85" s="27"/>
      <c r="L85" s="27"/>
      <c r="M85" s="80"/>
      <c r="N85" s="80"/>
      <c r="O85" s="80"/>
      <c r="P85" s="81"/>
      <c r="Q85" s="81"/>
      <c r="R85" s="81"/>
      <c r="S85" s="81"/>
      <c r="T85" s="81"/>
      <c r="U85" s="3"/>
      <c r="V85" s="88"/>
      <c r="W85" s="88"/>
      <c r="X85" s="88"/>
      <c r="Y85" s="88"/>
      <c r="Z85" s="88"/>
      <c r="AA85" s="88"/>
      <c r="AB85" s="88"/>
      <c r="AC85" s="88"/>
      <c r="AE85">
        <f t="shared" si="3"/>
        <v>-73</v>
      </c>
      <c r="AI85" s="3">
        <f t="shared" si="6"/>
        <v>1.7381925933728621</v>
      </c>
      <c r="AJ85" s="113">
        <f t="shared" si="4"/>
        <v>1.7381925933728621</v>
      </c>
      <c r="AK85" s="97"/>
      <c r="AL85" s="97"/>
      <c r="AM85" s="97"/>
      <c r="AN85" s="97"/>
      <c r="AO85" s="97"/>
      <c r="AP85" s="97"/>
      <c r="AQ85" s="97"/>
      <c r="AR85" s="97"/>
      <c r="AS85" s="123">
        <f t="shared" si="5"/>
        <v>1.7381925933728621</v>
      </c>
    </row>
    <row r="86" spans="1:45" ht="14">
      <c r="A86">
        <f t="shared" si="1"/>
        <v>-72</v>
      </c>
      <c r="B86" s="22">
        <v>8</v>
      </c>
      <c r="C86" s="27">
        <f t="shared" si="2"/>
        <v>2.4846357849108904</v>
      </c>
      <c r="D86" s="27"/>
      <c r="E86" s="27"/>
      <c r="F86" s="27"/>
      <c r="G86" s="27"/>
      <c r="H86" s="27"/>
      <c r="I86" s="27"/>
      <c r="J86" s="27"/>
      <c r="K86" s="27"/>
      <c r="L86" s="27"/>
      <c r="M86" s="80"/>
      <c r="N86" s="80"/>
      <c r="O86" s="80"/>
      <c r="P86" s="81"/>
      <c r="Q86" s="81"/>
      <c r="R86" s="81"/>
      <c r="S86" s="81"/>
      <c r="T86" s="81"/>
      <c r="U86" s="3"/>
      <c r="V86" s="88"/>
      <c r="W86" s="88"/>
      <c r="X86" s="88"/>
      <c r="Y86" s="88"/>
      <c r="Z86" s="88"/>
      <c r="AA86" s="88"/>
      <c r="AB86" s="88"/>
      <c r="AC86" s="88"/>
      <c r="AE86">
        <f t="shared" si="3"/>
        <v>-72</v>
      </c>
      <c r="AI86" s="3">
        <f t="shared" si="6"/>
        <v>2.4846357849108904</v>
      </c>
      <c r="AJ86" s="113">
        <f t="shared" si="4"/>
        <v>2.4846357849108904</v>
      </c>
      <c r="AK86" s="97"/>
      <c r="AL86" s="97"/>
      <c r="AM86" s="97"/>
      <c r="AN86" s="97"/>
      <c r="AO86" s="97"/>
      <c r="AP86" s="97"/>
      <c r="AQ86" s="97"/>
      <c r="AR86" s="97"/>
      <c r="AS86" s="123">
        <f t="shared" si="5"/>
        <v>2.4846357849108904</v>
      </c>
    </row>
    <row r="87" spans="1:45" ht="14">
      <c r="A87">
        <f t="shared" si="1"/>
        <v>-71</v>
      </c>
      <c r="B87" s="22">
        <v>9</v>
      </c>
      <c r="C87" s="27">
        <f t="shared" si="2"/>
        <v>3.3884941316335397</v>
      </c>
      <c r="D87" s="27"/>
      <c r="E87" s="27"/>
      <c r="F87" s="27"/>
      <c r="G87" s="27"/>
      <c r="H87" s="27"/>
      <c r="I87" s="27"/>
      <c r="J87" s="27"/>
      <c r="K87" s="27"/>
      <c r="L87" s="27"/>
      <c r="M87" s="80"/>
      <c r="N87" s="80"/>
      <c r="O87" s="80"/>
      <c r="P87" s="81"/>
      <c r="Q87" s="81"/>
      <c r="R87" s="81"/>
      <c r="S87" s="81"/>
      <c r="T87" s="81"/>
      <c r="U87" s="3"/>
      <c r="V87" s="88"/>
      <c r="W87" s="88"/>
      <c r="X87" s="88"/>
      <c r="Y87" s="88"/>
      <c r="Z87" s="88"/>
      <c r="AA87" s="88"/>
      <c r="AB87" s="88"/>
      <c r="AC87" s="88"/>
      <c r="AE87">
        <f t="shared" si="3"/>
        <v>-71</v>
      </c>
      <c r="AI87" s="3">
        <f t="shared" si="6"/>
        <v>3.3884941316335397</v>
      </c>
      <c r="AJ87" s="113">
        <f t="shared" si="4"/>
        <v>3.3884941316335397</v>
      </c>
      <c r="AK87" s="97"/>
      <c r="AL87" s="97"/>
      <c r="AM87" s="97"/>
      <c r="AN87" s="97"/>
      <c r="AO87" s="97"/>
      <c r="AP87" s="97"/>
      <c r="AQ87" s="97"/>
      <c r="AR87" s="97"/>
      <c r="AS87" s="123">
        <f t="shared" si="5"/>
        <v>3.3884941316335397</v>
      </c>
    </row>
    <row r="88" spans="1:45" ht="14">
      <c r="A88">
        <f t="shared" si="1"/>
        <v>-70</v>
      </c>
      <c r="B88" s="22">
        <v>10</v>
      </c>
      <c r="C88" s="27">
        <f t="shared" si="2"/>
        <v>4.4531057081654515</v>
      </c>
      <c r="D88" s="27"/>
      <c r="E88" s="27"/>
      <c r="F88" s="27"/>
      <c r="G88" s="27"/>
      <c r="H88" s="27"/>
      <c r="I88" s="27"/>
      <c r="J88" s="27"/>
      <c r="K88" s="27"/>
      <c r="L88" s="27"/>
      <c r="M88" s="80"/>
      <c r="N88" s="80"/>
      <c r="O88" s="80"/>
      <c r="P88" s="81"/>
      <c r="Q88" s="81"/>
      <c r="R88" s="81"/>
      <c r="S88" s="81"/>
      <c r="T88" s="81"/>
      <c r="U88" s="3"/>
      <c r="V88" s="88"/>
      <c r="W88" s="88"/>
      <c r="X88" s="88"/>
      <c r="Y88" s="88"/>
      <c r="Z88" s="88"/>
      <c r="AA88" s="88"/>
      <c r="AB88" s="88"/>
      <c r="AC88" s="88"/>
      <c r="AE88">
        <f t="shared" si="3"/>
        <v>-70</v>
      </c>
      <c r="AI88" s="3">
        <f t="shared" si="6"/>
        <v>4.4531057081654515</v>
      </c>
      <c r="AJ88" s="113">
        <f t="shared" si="4"/>
        <v>4.4531057081654515</v>
      </c>
      <c r="AK88" s="97"/>
      <c r="AL88" s="97"/>
      <c r="AM88" s="97"/>
      <c r="AN88" s="97"/>
      <c r="AO88" s="97"/>
      <c r="AP88" s="97"/>
      <c r="AQ88" s="97"/>
      <c r="AR88" s="97"/>
      <c r="AS88" s="123">
        <f t="shared" si="5"/>
        <v>4.4531057081654515</v>
      </c>
    </row>
    <row r="89" spans="1:45" ht="14">
      <c r="A89">
        <f t="shared" si="1"/>
        <v>-69</v>
      </c>
      <c r="B89" s="22">
        <v>11</v>
      </c>
      <c r="C89" s="27">
        <f t="shared" si="2"/>
        <v>5.6796573064658462</v>
      </c>
      <c r="D89" s="27"/>
      <c r="E89" s="27"/>
      <c r="F89" s="27"/>
      <c r="G89" s="27"/>
      <c r="H89" s="27"/>
      <c r="I89" s="27"/>
      <c r="J89" s="27"/>
      <c r="K89" s="27"/>
      <c r="L89" s="27"/>
      <c r="M89" s="80"/>
      <c r="N89" s="80"/>
      <c r="O89" s="80"/>
      <c r="P89" s="81"/>
      <c r="Q89" s="81"/>
      <c r="R89" s="81"/>
      <c r="S89" s="81"/>
      <c r="T89" s="81"/>
      <c r="U89" s="3"/>
      <c r="V89" s="88"/>
      <c r="W89" s="88"/>
      <c r="X89" s="88"/>
      <c r="Y89" s="88"/>
      <c r="Z89" s="88"/>
      <c r="AA89" s="88"/>
      <c r="AB89" s="88"/>
      <c r="AC89" s="88"/>
      <c r="AE89">
        <f t="shared" si="3"/>
        <v>-69</v>
      </c>
      <c r="AI89" s="3">
        <f t="shared" si="6"/>
        <v>5.6796573064658462</v>
      </c>
      <c r="AJ89" s="113">
        <f t="shared" si="4"/>
        <v>5.6796573064658462</v>
      </c>
      <c r="AK89" s="97"/>
      <c r="AL89" s="97"/>
      <c r="AM89" s="97"/>
      <c r="AN89" s="97"/>
      <c r="AO89" s="97"/>
      <c r="AP89" s="97"/>
      <c r="AQ89" s="97"/>
      <c r="AR89" s="97"/>
      <c r="AS89" s="123">
        <f t="shared" si="5"/>
        <v>5.6796573064658462</v>
      </c>
    </row>
    <row r="90" spans="1:45" ht="14">
      <c r="A90">
        <f t="shared" si="1"/>
        <v>-68</v>
      </c>
      <c r="B90" s="22">
        <v>12</v>
      </c>
      <c r="C90" s="27">
        <f t="shared" si="2"/>
        <v>7.0675041688769218</v>
      </c>
      <c r="D90" s="27"/>
      <c r="E90" s="27"/>
      <c r="F90" s="27"/>
      <c r="G90" s="27"/>
      <c r="H90" s="27"/>
      <c r="I90" s="27"/>
      <c r="J90" s="27"/>
      <c r="K90" s="27"/>
      <c r="L90" s="27"/>
      <c r="M90" s="80"/>
      <c r="N90" s="80"/>
      <c r="O90" s="80"/>
      <c r="P90" s="81"/>
      <c r="Q90" s="81"/>
      <c r="R90" s="81"/>
      <c r="S90" s="81"/>
      <c r="T90" s="81"/>
      <c r="U90" s="3"/>
      <c r="V90" s="88"/>
      <c r="W90" s="88"/>
      <c r="X90" s="88"/>
      <c r="Y90" s="88"/>
      <c r="Z90" s="88"/>
      <c r="AA90" s="88"/>
      <c r="AB90" s="88"/>
      <c r="AC90" s="88"/>
      <c r="AE90">
        <f t="shared" si="3"/>
        <v>-68</v>
      </c>
      <c r="AI90" s="3">
        <f t="shared" si="6"/>
        <v>7.0675041688769218</v>
      </c>
      <c r="AJ90" s="113">
        <f t="shared" si="4"/>
        <v>7.0675041688769218</v>
      </c>
      <c r="AK90" s="97"/>
      <c r="AL90" s="97"/>
      <c r="AM90" s="97"/>
      <c r="AN90" s="97"/>
      <c r="AO90" s="97"/>
      <c r="AP90" s="97"/>
      <c r="AQ90" s="97"/>
      <c r="AR90" s="97"/>
      <c r="AS90" s="123">
        <f t="shared" si="5"/>
        <v>7.0675041688769218</v>
      </c>
    </row>
    <row r="91" spans="1:45" ht="14">
      <c r="A91">
        <f t="shared" si="1"/>
        <v>-67</v>
      </c>
      <c r="B91" s="22">
        <v>13</v>
      </c>
      <c r="C91" s="27">
        <f t="shared" si="2"/>
        <v>8.6144535959512254</v>
      </c>
      <c r="D91" s="27"/>
      <c r="E91" s="27"/>
      <c r="F91" s="27"/>
      <c r="G91" s="27"/>
      <c r="H91" s="27"/>
      <c r="I91" s="27"/>
      <c r="J91" s="27"/>
      <c r="K91" s="27"/>
      <c r="L91" s="27"/>
      <c r="M91" s="80"/>
      <c r="N91" s="80"/>
      <c r="O91" s="80"/>
      <c r="P91" s="81"/>
      <c r="Q91" s="81"/>
      <c r="R91" s="81"/>
      <c r="S91" s="81"/>
      <c r="T91" s="81"/>
      <c r="U91" s="3"/>
      <c r="V91" s="88"/>
      <c r="W91" s="88"/>
      <c r="X91" s="88"/>
      <c r="Y91" s="88"/>
      <c r="Z91" s="88"/>
      <c r="AA91" s="88"/>
      <c r="AB91" s="88"/>
      <c r="AC91" s="88"/>
      <c r="AE91">
        <f t="shared" si="3"/>
        <v>-67</v>
      </c>
      <c r="AI91" s="3">
        <f t="shared" si="6"/>
        <v>8.6144535959512254</v>
      </c>
      <c r="AJ91" s="113">
        <f t="shared" si="4"/>
        <v>8.6144535959512254</v>
      </c>
      <c r="AK91" s="97"/>
      <c r="AL91" s="97"/>
      <c r="AM91" s="97"/>
      <c r="AN91" s="97"/>
      <c r="AO91" s="97"/>
      <c r="AP91" s="97"/>
      <c r="AQ91" s="97"/>
      <c r="AR91" s="97"/>
      <c r="AS91" s="123">
        <f t="shared" si="5"/>
        <v>8.6144535959512254</v>
      </c>
    </row>
    <row r="92" spans="1:45" ht="14">
      <c r="A92">
        <f t="shared" si="1"/>
        <v>-66</v>
      </c>
      <c r="B92" s="22">
        <v>14</v>
      </c>
      <c r="C92" s="27">
        <f t="shared" si="2"/>
        <v>10.317016062229655</v>
      </c>
      <c r="D92" s="27"/>
      <c r="E92" s="27"/>
      <c r="F92" s="27"/>
      <c r="G92" s="27"/>
      <c r="H92" s="27"/>
      <c r="I92" s="27"/>
      <c r="J92" s="27"/>
      <c r="K92" s="27"/>
      <c r="L92" s="27"/>
      <c r="M92" s="80"/>
      <c r="N92" s="80"/>
      <c r="O92" s="80"/>
      <c r="P92" s="81"/>
      <c r="Q92" s="81"/>
      <c r="R92" s="81"/>
      <c r="S92" s="81"/>
      <c r="T92" s="81"/>
      <c r="U92" s="3"/>
      <c r="V92" s="88"/>
      <c r="W92" s="88"/>
      <c r="X92" s="88"/>
      <c r="Y92" s="88"/>
      <c r="Z92" s="88"/>
      <c r="AA92" s="88"/>
      <c r="AB92" s="88"/>
      <c r="AC92" s="88"/>
      <c r="AE92">
        <f t="shared" si="3"/>
        <v>-66</v>
      </c>
      <c r="AI92" s="3">
        <f t="shared" si="6"/>
        <v>10.317016062229655</v>
      </c>
      <c r="AJ92" s="113">
        <f t="shared" si="4"/>
        <v>10.317016062229655</v>
      </c>
      <c r="AK92" s="97"/>
      <c r="AL92" s="97"/>
      <c r="AM92" s="97"/>
      <c r="AN92" s="97"/>
      <c r="AO92" s="97"/>
      <c r="AP92" s="97"/>
      <c r="AQ92" s="97"/>
      <c r="AR92" s="97"/>
      <c r="AS92" s="123">
        <f t="shared" si="5"/>
        <v>10.317016062229655</v>
      </c>
    </row>
    <row r="93" spans="1:45" ht="14">
      <c r="A93">
        <f t="shared" si="1"/>
        <v>-65</v>
      </c>
      <c r="B93" s="22">
        <v>15</v>
      </c>
      <c r="C93" s="27">
        <f t="shared" si="2"/>
        <v>12.170627129256564</v>
      </c>
      <c r="D93" s="27"/>
      <c r="E93" s="27"/>
      <c r="F93" s="27"/>
      <c r="G93" s="27"/>
      <c r="H93" s="27"/>
      <c r="I93" s="27"/>
      <c r="J93" s="27"/>
      <c r="K93" s="27"/>
      <c r="L93" s="27"/>
      <c r="M93" s="80"/>
      <c r="N93" s="80"/>
      <c r="O93" s="80"/>
      <c r="P93" s="81"/>
      <c r="Q93" s="81"/>
      <c r="R93" s="81"/>
      <c r="S93" s="81"/>
      <c r="T93" s="81"/>
      <c r="U93" s="3"/>
      <c r="V93" s="88"/>
      <c r="W93" s="88"/>
      <c r="X93" s="88"/>
      <c r="Y93" s="88"/>
      <c r="Z93" s="88"/>
      <c r="AA93" s="88"/>
      <c r="AB93" s="88"/>
      <c r="AC93" s="88"/>
      <c r="AE93">
        <f t="shared" si="3"/>
        <v>-65</v>
      </c>
      <c r="AI93" s="3">
        <f t="shared" si="6"/>
        <v>12.170627129256564</v>
      </c>
      <c r="AJ93" s="113">
        <f t="shared" si="4"/>
        <v>12.170627129256564</v>
      </c>
      <c r="AK93" s="97"/>
      <c r="AL93" s="97"/>
      <c r="AM93" s="97"/>
      <c r="AN93" s="97"/>
      <c r="AO93" s="97"/>
      <c r="AP93" s="97"/>
      <c r="AQ93" s="97"/>
      <c r="AR93" s="97"/>
      <c r="AS93" s="123">
        <f t="shared" si="5"/>
        <v>12.170627129256564</v>
      </c>
    </row>
    <row r="94" spans="1:45" ht="14">
      <c r="A94">
        <f t="shared" si="1"/>
        <v>-64</v>
      </c>
      <c r="B94" s="22">
        <v>16</v>
      </c>
      <c r="C94" s="27">
        <f t="shared" si="2"/>
        <v>14.169843132666989</v>
      </c>
      <c r="D94" s="27"/>
      <c r="E94" s="27"/>
      <c r="F94" s="27"/>
      <c r="G94" s="27"/>
      <c r="H94" s="27"/>
      <c r="I94" s="27"/>
      <c r="J94" s="27"/>
      <c r="K94" s="27"/>
      <c r="L94" s="27"/>
      <c r="M94" s="80"/>
      <c r="N94" s="80"/>
      <c r="O94" s="80"/>
      <c r="P94" s="81"/>
      <c r="Q94" s="81"/>
      <c r="R94" s="81"/>
      <c r="S94" s="81"/>
      <c r="T94" s="81"/>
      <c r="U94" s="3"/>
      <c r="V94" s="88"/>
      <c r="W94" s="88"/>
      <c r="X94" s="88"/>
      <c r="Y94" s="88"/>
      <c r="Z94" s="88"/>
      <c r="AA94" s="88"/>
      <c r="AB94" s="88"/>
      <c r="AC94" s="88"/>
      <c r="AE94">
        <f t="shared" si="3"/>
        <v>-64</v>
      </c>
      <c r="AI94" s="3">
        <f t="shared" si="6"/>
        <v>14.169843132666989</v>
      </c>
      <c r="AJ94" s="113">
        <f t="shared" si="4"/>
        <v>14.169843132666989</v>
      </c>
      <c r="AK94" s="97"/>
      <c r="AL94" s="97"/>
      <c r="AM94" s="97"/>
      <c r="AN94" s="97"/>
      <c r="AO94" s="97"/>
      <c r="AP94" s="97"/>
      <c r="AQ94" s="97"/>
      <c r="AR94" s="97"/>
      <c r="AS94" s="123">
        <f t="shared" si="5"/>
        <v>14.169843132666989</v>
      </c>
    </row>
    <row r="95" spans="1:45" ht="14">
      <c r="A95">
        <f t="shared" si="1"/>
        <v>-63</v>
      </c>
      <c r="B95" s="22">
        <v>17</v>
      </c>
      <c r="C95" s="27">
        <f t="shared" si="2"/>
        <v>16.308513336349812</v>
      </c>
      <c r="D95" s="27"/>
      <c r="E95" s="27"/>
      <c r="F95" s="27"/>
      <c r="G95" s="27"/>
      <c r="H95" s="27"/>
      <c r="I95" s="27"/>
      <c r="J95" s="27"/>
      <c r="K95" s="27"/>
      <c r="L95" s="27"/>
      <c r="M95" s="80"/>
      <c r="N95" s="80"/>
      <c r="O95" s="80"/>
      <c r="P95" s="81"/>
      <c r="Q95" s="81"/>
      <c r="R95" s="81"/>
      <c r="S95" s="81"/>
      <c r="T95" s="81"/>
      <c r="U95" s="3"/>
      <c r="V95" s="88"/>
      <c r="W95" s="88"/>
      <c r="X95" s="88"/>
      <c r="Y95" s="88"/>
      <c r="Z95" s="88"/>
      <c r="AA95" s="88"/>
      <c r="AB95" s="88"/>
      <c r="AC95" s="88"/>
      <c r="AE95">
        <f t="shared" si="3"/>
        <v>-63</v>
      </c>
      <c r="AI95" s="3">
        <f t="shared" si="6"/>
        <v>16.308513336349812</v>
      </c>
      <c r="AJ95" s="113">
        <f t="shared" si="4"/>
        <v>16.308513336349812</v>
      </c>
      <c r="AK95" s="97"/>
      <c r="AL95" s="97"/>
      <c r="AM95" s="97"/>
      <c r="AN95" s="97"/>
      <c r="AO95" s="97"/>
      <c r="AP95" s="97"/>
      <c r="AQ95" s="97"/>
      <c r="AR95" s="97"/>
      <c r="AS95" s="123">
        <f t="shared" si="5"/>
        <v>16.308513336349812</v>
      </c>
    </row>
    <row r="96" spans="1:45" ht="14">
      <c r="A96">
        <f t="shared" si="1"/>
        <v>-62</v>
      </c>
      <c r="B96" s="22">
        <v>18</v>
      </c>
      <c r="C96" s="27">
        <f t="shared" si="2"/>
        <v>18.579930988916129</v>
      </c>
      <c r="D96" s="27"/>
      <c r="E96" s="27"/>
      <c r="F96" s="27"/>
      <c r="G96" s="27"/>
      <c r="H96" s="27"/>
      <c r="I96" s="27"/>
      <c r="J96" s="27"/>
      <c r="K96" s="27"/>
      <c r="L96" s="27"/>
      <c r="M96" s="80"/>
      <c r="N96" s="80"/>
      <c r="O96" s="80"/>
      <c r="P96" s="81"/>
      <c r="Q96" s="81"/>
      <c r="R96" s="81"/>
      <c r="S96" s="81"/>
      <c r="T96" s="81"/>
      <c r="U96" s="3"/>
      <c r="V96" s="88"/>
      <c r="W96" s="88"/>
      <c r="X96" s="88"/>
      <c r="Y96" s="88"/>
      <c r="Z96" s="88"/>
      <c r="AA96" s="88"/>
      <c r="AB96" s="88"/>
      <c r="AC96" s="88"/>
      <c r="AE96">
        <f t="shared" si="3"/>
        <v>-62</v>
      </c>
      <c r="AI96" s="3">
        <f t="shared" si="6"/>
        <v>18.579930988916129</v>
      </c>
      <c r="AJ96" s="113">
        <f t="shared" si="4"/>
        <v>18.579930988916129</v>
      </c>
      <c r="AK96" s="97"/>
      <c r="AL96" s="97"/>
      <c r="AM96" s="97"/>
      <c r="AN96" s="97"/>
      <c r="AO96" s="97"/>
      <c r="AP96" s="97"/>
      <c r="AQ96" s="97"/>
      <c r="AR96" s="97"/>
      <c r="AS96" s="123">
        <f t="shared" si="5"/>
        <v>18.579930988916129</v>
      </c>
    </row>
    <row r="97" spans="1:45" ht="14">
      <c r="A97">
        <f t="shared" si="1"/>
        <v>-61</v>
      </c>
      <c r="B97" s="22">
        <v>19</v>
      </c>
      <c r="C97" s="27">
        <f t="shared" si="2"/>
        <v>20.976965483645014</v>
      </c>
      <c r="D97" s="27"/>
      <c r="E97" s="27"/>
      <c r="F97" s="27"/>
      <c r="G97" s="27"/>
      <c r="H97" s="27"/>
      <c r="I97" s="27"/>
      <c r="J97" s="27"/>
      <c r="K97" s="27"/>
      <c r="L97" s="27"/>
      <c r="M97" s="80"/>
      <c r="N97" s="80"/>
      <c r="O97" s="80"/>
      <c r="P97" s="81"/>
      <c r="Q97" s="81"/>
      <c r="R97" s="81"/>
      <c r="S97" s="81"/>
      <c r="T97" s="81"/>
      <c r="U97" s="3"/>
      <c r="V97" s="88"/>
      <c r="W97" s="88"/>
      <c r="X97" s="88"/>
      <c r="Y97" s="88"/>
      <c r="Z97" s="88"/>
      <c r="AA97" s="88"/>
      <c r="AB97" s="88"/>
      <c r="AC97" s="88"/>
      <c r="AE97">
        <f t="shared" si="3"/>
        <v>-61</v>
      </c>
      <c r="AI97" s="3">
        <f t="shared" si="6"/>
        <v>20.976965483645014</v>
      </c>
      <c r="AJ97" s="113">
        <f t="shared" si="4"/>
        <v>20.976965483645014</v>
      </c>
      <c r="AK97" s="97"/>
      <c r="AL97" s="97"/>
      <c r="AM97" s="97"/>
      <c r="AN97" s="97"/>
      <c r="AO97" s="97"/>
      <c r="AP97" s="97"/>
      <c r="AQ97" s="97"/>
      <c r="AR97" s="97"/>
      <c r="AS97" s="123">
        <f t="shared" si="5"/>
        <v>20.976965483645014</v>
      </c>
    </row>
    <row r="98" spans="1:45" ht="14">
      <c r="A98">
        <f t="shared" si="1"/>
        <v>-60</v>
      </c>
      <c r="B98" s="22">
        <v>20</v>
      </c>
      <c r="C98" s="27">
        <f t="shared" si="2"/>
        <v>23.49217761060919</v>
      </c>
      <c r="D98" s="27"/>
      <c r="E98" s="27"/>
      <c r="F98" s="27"/>
      <c r="G98" s="27"/>
      <c r="H98" s="27"/>
      <c r="I98" s="27"/>
      <c r="J98" s="27"/>
      <c r="K98" s="27"/>
      <c r="L98" s="27"/>
      <c r="M98" s="80"/>
      <c r="N98" s="80"/>
      <c r="O98" s="80"/>
      <c r="P98" s="81"/>
      <c r="Q98" s="81"/>
      <c r="R98" s="81"/>
      <c r="S98" s="81"/>
      <c r="T98" s="81"/>
      <c r="U98" s="3"/>
      <c r="V98" s="88"/>
      <c r="W98" s="88"/>
      <c r="X98" s="88"/>
      <c r="Y98" s="88"/>
      <c r="Z98" s="88"/>
      <c r="AA98" s="88"/>
      <c r="AB98" s="88"/>
      <c r="AC98" s="88"/>
      <c r="AE98">
        <f t="shared" si="3"/>
        <v>-60</v>
      </c>
      <c r="AI98" s="3">
        <f t="shared" si="6"/>
        <v>23.49217761060919</v>
      </c>
      <c r="AJ98" s="113">
        <f t="shared" si="4"/>
        <v>23.49217761060919</v>
      </c>
      <c r="AK98" s="97"/>
      <c r="AL98" s="97"/>
      <c r="AM98" s="97"/>
      <c r="AN98" s="97"/>
      <c r="AO98" s="97"/>
      <c r="AP98" s="97"/>
      <c r="AQ98" s="97"/>
      <c r="AR98" s="97"/>
      <c r="AS98" s="123">
        <f t="shared" si="5"/>
        <v>23.49217761060919</v>
      </c>
    </row>
    <row r="99" spans="1:45" ht="14">
      <c r="A99">
        <f t="shared" si="1"/>
        <v>-59</v>
      </c>
      <c r="B99" s="22">
        <v>21</v>
      </c>
      <c r="C99" s="27">
        <f t="shared" si="2"/>
        <v>26.117919696857953</v>
      </c>
      <c r="D99" s="27"/>
      <c r="E99" s="27"/>
      <c r="F99" s="27"/>
      <c r="G99" s="27"/>
      <c r="H99" s="27"/>
      <c r="I99" s="27"/>
      <c r="J99" s="27"/>
      <c r="K99" s="27"/>
      <c r="L99" s="27"/>
      <c r="M99" s="80"/>
      <c r="N99" s="80"/>
      <c r="O99" s="80"/>
      <c r="P99" s="81"/>
      <c r="Q99" s="81"/>
      <c r="R99" s="81"/>
      <c r="S99" s="81"/>
      <c r="T99" s="81"/>
      <c r="U99" s="3"/>
      <c r="V99" s="88"/>
      <c r="W99" s="88"/>
      <c r="X99" s="88"/>
      <c r="Y99" s="88"/>
      <c r="Z99" s="88"/>
      <c r="AA99" s="88"/>
      <c r="AB99" s="88"/>
      <c r="AC99" s="88"/>
      <c r="AE99">
        <f t="shared" si="3"/>
        <v>-59</v>
      </c>
      <c r="AI99" s="3">
        <f t="shared" si="6"/>
        <v>26.117919696857953</v>
      </c>
      <c r="AJ99" s="113">
        <f t="shared" si="4"/>
        <v>26.117919696857953</v>
      </c>
      <c r="AK99" s="97"/>
      <c r="AL99" s="97"/>
      <c r="AM99" s="97"/>
      <c r="AN99" s="97"/>
      <c r="AO99" s="97"/>
      <c r="AP99" s="97"/>
      <c r="AQ99" s="97"/>
      <c r="AR99" s="97"/>
      <c r="AS99" s="123">
        <f t="shared" si="5"/>
        <v>26.117919696857953</v>
      </c>
    </row>
    <row r="100" spans="1:45" ht="14">
      <c r="A100">
        <f t="shared" si="1"/>
        <v>-58</v>
      </c>
      <c r="B100" s="22">
        <v>22</v>
      </c>
      <c r="C100" s="27">
        <f t="shared" si="2"/>
        <v>28.846422255583846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80"/>
      <c r="N100" s="80"/>
      <c r="O100" s="80"/>
      <c r="P100" s="81"/>
      <c r="Q100" s="81"/>
      <c r="R100" s="81"/>
      <c r="S100" s="81"/>
      <c r="T100" s="81"/>
      <c r="U100" s="3"/>
      <c r="V100" s="88"/>
      <c r="W100" s="88"/>
      <c r="X100" s="88"/>
      <c r="Y100" s="88"/>
      <c r="Z100" s="88"/>
      <c r="AA100" s="88"/>
      <c r="AB100" s="88"/>
      <c r="AC100" s="88"/>
      <c r="AE100">
        <f t="shared" si="3"/>
        <v>-58</v>
      </c>
      <c r="AI100" s="3">
        <f t="shared" si="6"/>
        <v>28.846422255583846</v>
      </c>
      <c r="AJ100" s="113">
        <f t="shared" si="4"/>
        <v>28.846422255583846</v>
      </c>
      <c r="AK100" s="97"/>
      <c r="AL100" s="97"/>
      <c r="AM100" s="97"/>
      <c r="AN100" s="97"/>
      <c r="AO100" s="97"/>
      <c r="AP100" s="97"/>
      <c r="AQ100" s="97"/>
      <c r="AR100" s="97"/>
      <c r="AS100" s="123">
        <f t="shared" si="5"/>
        <v>28.846422255583846</v>
      </c>
    </row>
    <row r="101" spans="1:45" ht="14">
      <c r="A101">
        <f t="shared" si="1"/>
        <v>-57</v>
      </c>
      <c r="B101" s="22">
        <v>23</v>
      </c>
      <c r="C101" s="27">
        <f t="shared" si="2"/>
        <v>31.669868606508935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80"/>
      <c r="N101" s="80"/>
      <c r="O101" s="80"/>
      <c r="P101" s="81"/>
      <c r="Q101" s="81"/>
      <c r="R101" s="81"/>
      <c r="S101" s="81"/>
      <c r="T101" s="81"/>
      <c r="U101" s="3"/>
      <c r="V101" s="88"/>
      <c r="W101" s="88"/>
      <c r="X101" s="88"/>
      <c r="Y101" s="88"/>
      <c r="Z101" s="88"/>
      <c r="AA101" s="88"/>
      <c r="AB101" s="88"/>
      <c r="AC101" s="88"/>
      <c r="AE101">
        <f t="shared" si="3"/>
        <v>-57</v>
      </c>
      <c r="AI101" s="3">
        <f t="shared" si="6"/>
        <v>31.669868606508935</v>
      </c>
      <c r="AJ101" s="113">
        <f t="shared" si="4"/>
        <v>31.669868606508935</v>
      </c>
      <c r="AK101" s="97"/>
      <c r="AL101" s="97"/>
      <c r="AM101" s="97"/>
      <c r="AN101" s="97"/>
      <c r="AO101" s="97"/>
      <c r="AP101" s="97"/>
      <c r="AQ101" s="97"/>
      <c r="AR101" s="97"/>
      <c r="AS101" s="123">
        <f t="shared" si="5"/>
        <v>31.669868606508935</v>
      </c>
    </row>
    <row r="102" spans="1:45" ht="14">
      <c r="A102">
        <f t="shared" si="1"/>
        <v>-56</v>
      </c>
      <c r="B102" s="22">
        <v>24</v>
      </c>
      <c r="C102" s="27">
        <f t="shared" si="2"/>
        <v>34.58045878582773</v>
      </c>
      <c r="D102" s="27"/>
      <c r="E102" s="27"/>
      <c r="F102" s="27"/>
      <c r="G102" s="27"/>
      <c r="H102" s="27"/>
      <c r="I102" s="27"/>
      <c r="J102" s="27"/>
      <c r="K102" s="27"/>
      <c r="L102" s="27"/>
      <c r="M102" s="80"/>
      <c r="N102" s="80"/>
      <c r="O102" s="80"/>
      <c r="P102" s="81"/>
      <c r="Q102" s="81"/>
      <c r="R102" s="81"/>
      <c r="S102" s="81"/>
      <c r="T102" s="81"/>
      <c r="U102" s="3"/>
      <c r="V102" s="88"/>
      <c r="W102" s="88"/>
      <c r="X102" s="88"/>
      <c r="Y102" s="88"/>
      <c r="Z102" s="88"/>
      <c r="AA102" s="88"/>
      <c r="AB102" s="88"/>
      <c r="AC102" s="88"/>
      <c r="AE102">
        <f t="shared" si="3"/>
        <v>-56</v>
      </c>
      <c r="AI102" s="3">
        <f t="shared" si="6"/>
        <v>34.58045878582773</v>
      </c>
      <c r="AJ102" s="113">
        <f t="shared" si="4"/>
        <v>34.58045878582773</v>
      </c>
      <c r="AK102" s="97"/>
      <c r="AL102" s="97"/>
      <c r="AM102" s="97"/>
      <c r="AN102" s="97"/>
      <c r="AO102" s="97"/>
      <c r="AP102" s="97"/>
      <c r="AQ102" s="97"/>
      <c r="AR102" s="97"/>
      <c r="AS102" s="123">
        <f t="shared" si="5"/>
        <v>34.58045878582773</v>
      </c>
    </row>
    <row r="103" spans="1:45" ht="14">
      <c r="A103">
        <f t="shared" si="1"/>
        <v>-55</v>
      </c>
      <c r="B103" s="22">
        <v>25</v>
      </c>
      <c r="C103" s="27">
        <f t="shared" si="2"/>
        <v>37.570463933595661</v>
      </c>
      <c r="D103" s="27"/>
      <c r="E103" s="27"/>
      <c r="F103" s="27"/>
      <c r="G103" s="27"/>
      <c r="H103" s="27" t="s">
        <v>157</v>
      </c>
      <c r="I103" s="27"/>
      <c r="J103" s="27"/>
      <c r="K103" s="27"/>
      <c r="L103" s="27"/>
      <c r="M103" s="80"/>
      <c r="N103" s="80"/>
      <c r="O103" s="80"/>
      <c r="P103" s="81"/>
      <c r="Q103" s="81"/>
      <c r="R103" s="81"/>
      <c r="S103" s="81"/>
      <c r="T103" s="81"/>
      <c r="U103" s="3"/>
      <c r="V103" s="88"/>
      <c r="W103" s="88"/>
      <c r="X103" s="88"/>
      <c r="Y103" s="88"/>
      <c r="Z103" s="88"/>
      <c r="AA103" s="88"/>
      <c r="AB103" s="88"/>
      <c r="AC103" s="88"/>
      <c r="AE103">
        <f t="shared" si="3"/>
        <v>-55</v>
      </c>
      <c r="AI103" s="3">
        <f t="shared" si="6"/>
        <v>37.570463933595661</v>
      </c>
      <c r="AJ103" s="113">
        <f t="shared" si="4"/>
        <v>37.570463933595661</v>
      </c>
      <c r="AK103" s="97"/>
      <c r="AL103" s="97"/>
      <c r="AM103" s="97"/>
      <c r="AN103" s="97"/>
      <c r="AO103" s="97"/>
      <c r="AP103" s="97"/>
      <c r="AQ103" s="97"/>
      <c r="AR103" s="97"/>
      <c r="AS103" s="123">
        <f t="shared" si="5"/>
        <v>37.570463933595661</v>
      </c>
    </row>
    <row r="104" spans="1:45" ht="14">
      <c r="A104">
        <f t="shared" si="1"/>
        <v>-54</v>
      </c>
      <c r="B104" s="22">
        <v>26</v>
      </c>
      <c r="C104" s="27">
        <f t="shared" si="2"/>
        <v>40.63227222823452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80"/>
      <c r="N104" s="80"/>
      <c r="O104" s="80"/>
      <c r="P104" s="81"/>
      <c r="Q104" s="81"/>
      <c r="R104" s="81"/>
      <c r="S104" s="81"/>
      <c r="T104" s="81"/>
      <c r="U104" s="3"/>
      <c r="V104" s="88"/>
      <c r="W104" s="88"/>
      <c r="X104" s="88"/>
      <c r="Y104" s="88"/>
      <c r="Z104" s="88"/>
      <c r="AA104" s="88"/>
      <c r="AB104" s="88"/>
      <c r="AC104" s="88"/>
      <c r="AE104">
        <f t="shared" si="3"/>
        <v>-54</v>
      </c>
      <c r="AI104" s="3">
        <f t="shared" si="6"/>
        <v>40.63227222823452</v>
      </c>
      <c r="AJ104" s="113">
        <f t="shared" si="4"/>
        <v>40.63227222823452</v>
      </c>
      <c r="AK104" s="97"/>
      <c r="AL104" s="97"/>
      <c r="AM104" s="97"/>
      <c r="AN104" s="97"/>
      <c r="AO104" s="97"/>
      <c r="AP104" s="97"/>
      <c r="AQ104" s="97"/>
      <c r="AR104" s="97"/>
      <c r="AS104" s="123">
        <f t="shared" si="5"/>
        <v>40.63227222823452</v>
      </c>
    </row>
    <row r="105" spans="1:45" ht="14">
      <c r="A105">
        <f t="shared" si="1"/>
        <v>-53</v>
      </c>
      <c r="B105" s="22">
        <v>27</v>
      </c>
      <c r="C105" s="27">
        <f t="shared" si="2"/>
        <v>43.758427330730001</v>
      </c>
      <c r="D105" s="27"/>
      <c r="E105" s="27"/>
      <c r="F105" s="27"/>
      <c r="G105" s="27"/>
      <c r="H105" s="27"/>
      <c r="I105" s="27"/>
      <c r="J105" s="27"/>
      <c r="K105" s="27"/>
      <c r="L105" s="27"/>
      <c r="M105" s="80"/>
      <c r="N105" s="80"/>
      <c r="O105" s="80"/>
      <c r="P105" s="81"/>
      <c r="Q105" s="81"/>
      <c r="R105" s="81"/>
      <c r="S105" s="81"/>
      <c r="T105" s="81"/>
      <c r="U105" s="3"/>
      <c r="V105" s="88"/>
      <c r="W105" s="88"/>
      <c r="X105" s="88"/>
      <c r="Y105" s="88"/>
      <c r="Z105" s="88"/>
      <c r="AA105" s="88"/>
      <c r="AB105" s="88"/>
      <c r="AC105" s="88"/>
      <c r="AE105">
        <f t="shared" si="3"/>
        <v>-53</v>
      </c>
      <c r="AI105" s="3">
        <f t="shared" si="6"/>
        <v>43.758427330730001</v>
      </c>
      <c r="AJ105" s="113">
        <f t="shared" si="4"/>
        <v>43.758427330730001</v>
      </c>
      <c r="AK105" s="97"/>
      <c r="AL105" s="97"/>
      <c r="AM105" s="97"/>
      <c r="AN105" s="97"/>
      <c r="AO105" s="97"/>
      <c r="AP105" s="97"/>
      <c r="AQ105" s="97"/>
      <c r="AR105" s="97"/>
      <c r="AS105" s="123">
        <f t="shared" si="5"/>
        <v>43.758427330730001</v>
      </c>
    </row>
    <row r="106" spans="1:45" ht="14">
      <c r="A106">
        <f t="shared" si="1"/>
        <v>-52</v>
      </c>
      <c r="B106" s="22">
        <v>28</v>
      </c>
      <c r="C106" s="27">
        <f t="shared" si="2"/>
        <v>46.941660204104622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80"/>
      <c r="N106" s="80"/>
      <c r="O106" s="80"/>
      <c r="P106" s="81"/>
      <c r="Q106" s="81"/>
      <c r="R106" s="81"/>
      <c r="S106" s="81"/>
      <c r="T106" s="81"/>
      <c r="U106" s="3"/>
      <c r="V106" s="88"/>
      <c r="W106" s="88"/>
      <c r="X106" s="88"/>
      <c r="Y106" s="88"/>
      <c r="Z106" s="88"/>
      <c r="AA106" s="88"/>
      <c r="AB106" s="88"/>
      <c r="AC106" s="88"/>
      <c r="AE106">
        <f t="shared" si="3"/>
        <v>-52</v>
      </c>
      <c r="AI106" s="3">
        <f t="shared" si="6"/>
        <v>46.941660204104622</v>
      </c>
      <c r="AJ106" s="113">
        <f t="shared" si="4"/>
        <v>46.941660204104622</v>
      </c>
      <c r="AK106" s="97"/>
      <c r="AL106" s="97"/>
      <c r="AM106" s="97"/>
      <c r="AN106" s="97"/>
      <c r="AO106" s="97"/>
      <c r="AP106" s="97"/>
      <c r="AQ106" s="97"/>
      <c r="AR106" s="97"/>
      <c r="AS106" s="123">
        <f t="shared" si="5"/>
        <v>46.941660204104622</v>
      </c>
    </row>
    <row r="107" spans="1:45" ht="14">
      <c r="A107">
        <f t="shared" si="1"/>
        <v>-51</v>
      </c>
      <c r="B107" s="22">
        <v>29</v>
      </c>
      <c r="C107" s="27">
        <f t="shared" si="2"/>
        <v>50.174915085944882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80"/>
      <c r="N107" s="80"/>
      <c r="O107" s="80"/>
      <c r="P107" s="81"/>
      <c r="Q107" s="81"/>
      <c r="R107" s="81"/>
      <c r="S107" s="81"/>
      <c r="T107" s="81"/>
      <c r="U107" s="3"/>
      <c r="V107" s="88"/>
      <c r="W107" s="88"/>
      <c r="X107" s="88"/>
      <c r="Y107" s="88"/>
      <c r="Z107" s="88"/>
      <c r="AA107" s="88"/>
      <c r="AB107" s="88"/>
      <c r="AC107" s="88"/>
      <c r="AE107">
        <f t="shared" si="3"/>
        <v>-51</v>
      </c>
      <c r="AI107" s="3">
        <f t="shared" si="6"/>
        <v>50.174915085944882</v>
      </c>
      <c r="AJ107" s="113">
        <f t="shared" si="4"/>
        <v>50.174915085944882</v>
      </c>
      <c r="AK107" s="97"/>
      <c r="AL107" s="97"/>
      <c r="AM107" s="97"/>
      <c r="AN107" s="97"/>
      <c r="AO107" s="97"/>
      <c r="AP107" s="97"/>
      <c r="AQ107" s="97"/>
      <c r="AR107" s="97"/>
      <c r="AS107" s="123">
        <f t="shared" si="5"/>
        <v>50.174915085944882</v>
      </c>
    </row>
    <row r="108" spans="1:45" ht="14">
      <c r="A108">
        <f t="shared" si="1"/>
        <v>-50</v>
      </c>
      <c r="B108" s="22">
        <v>30</v>
      </c>
      <c r="C108" s="27">
        <f t="shared" si="2"/>
        <v>53.451370312300639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80"/>
      <c r="N108" s="80"/>
      <c r="O108" s="80"/>
      <c r="P108" s="81"/>
      <c r="Q108" s="81"/>
      <c r="R108" s="81"/>
      <c r="S108" s="81"/>
      <c r="T108" s="81"/>
      <c r="U108" s="3"/>
      <c r="V108" s="88"/>
      <c r="W108" s="88"/>
      <c r="X108" s="88"/>
      <c r="Y108" s="88"/>
      <c r="Z108" s="88"/>
      <c r="AA108" s="88"/>
      <c r="AB108" s="88"/>
      <c r="AC108" s="88"/>
      <c r="AE108">
        <f t="shared" si="3"/>
        <v>-50</v>
      </c>
      <c r="AI108" s="3">
        <f t="shared" si="6"/>
        <v>53.451370312300639</v>
      </c>
      <c r="AJ108" s="113">
        <f t="shared" si="4"/>
        <v>53.451370312300639</v>
      </c>
      <c r="AK108" s="97"/>
      <c r="AL108" s="97"/>
      <c r="AM108" s="97"/>
      <c r="AN108" s="97"/>
      <c r="AO108" s="97"/>
      <c r="AP108" s="97"/>
      <c r="AQ108" s="97"/>
      <c r="AR108" s="97"/>
      <c r="AS108" s="123">
        <f t="shared" si="5"/>
        <v>53.451370312300639</v>
      </c>
    </row>
    <row r="109" spans="1:45" ht="14">
      <c r="A109">
        <f t="shared" si="1"/>
        <v>-49</v>
      </c>
      <c r="B109" s="22">
        <v>31</v>
      </c>
      <c r="C109" s="27">
        <f t="shared" si="2"/>
        <v>56.764454619395174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80"/>
      <c r="N109" s="80"/>
      <c r="O109" s="80"/>
      <c r="P109" s="81"/>
      <c r="Q109" s="81"/>
      <c r="R109" s="81"/>
      <c r="S109" s="81"/>
      <c r="T109" s="81"/>
      <c r="U109" s="3"/>
      <c r="V109" s="88"/>
      <c r="W109" s="88"/>
      <c r="X109" s="88"/>
      <c r="Y109" s="88"/>
      <c r="Z109" s="88"/>
      <c r="AA109" s="88"/>
      <c r="AB109" s="88"/>
      <c r="AC109" s="88"/>
      <c r="AE109">
        <f t="shared" si="3"/>
        <v>-49</v>
      </c>
      <c r="AI109" s="3">
        <f t="shared" si="6"/>
        <v>56.764454619395174</v>
      </c>
      <c r="AJ109" s="113">
        <f t="shared" si="4"/>
        <v>56.764454619395174</v>
      </c>
      <c r="AK109" s="97"/>
      <c r="AL109" s="97"/>
      <c r="AM109" s="97"/>
      <c r="AN109" s="97"/>
      <c r="AO109" s="97"/>
      <c r="AP109" s="97"/>
      <c r="AQ109" s="97"/>
      <c r="AR109" s="97"/>
      <c r="AS109" s="123">
        <f t="shared" si="5"/>
        <v>56.764454619395174</v>
      </c>
    </row>
    <row r="110" spans="1:45" ht="14">
      <c r="A110">
        <f t="shared" si="1"/>
        <v>-48</v>
      </c>
      <c r="B110" s="22">
        <v>32</v>
      </c>
      <c r="C110" s="27">
        <f t="shared" si="2"/>
        <v>60.107859484589369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80"/>
      <c r="N110" s="80"/>
      <c r="O110" s="80"/>
      <c r="P110" s="81"/>
      <c r="Q110" s="81"/>
      <c r="R110" s="81"/>
      <c r="S110" s="81"/>
      <c r="T110" s="81"/>
      <c r="U110" s="3"/>
      <c r="V110" s="88"/>
      <c r="W110" s="88"/>
      <c r="X110" s="88"/>
      <c r="Y110" s="88"/>
      <c r="Z110" s="88"/>
      <c r="AA110" s="88"/>
      <c r="AB110" s="88"/>
      <c r="AC110" s="88"/>
      <c r="AE110">
        <f t="shared" si="3"/>
        <v>-48</v>
      </c>
      <c r="AI110" s="3">
        <f t="shared" si="6"/>
        <v>60.107859484589369</v>
      </c>
      <c r="AJ110" s="113">
        <f t="shared" si="4"/>
        <v>60.107859484589369</v>
      </c>
      <c r="AK110" s="97"/>
      <c r="AL110" s="97"/>
      <c r="AM110" s="97"/>
      <c r="AN110" s="97"/>
      <c r="AO110" s="97"/>
      <c r="AP110" s="97"/>
      <c r="AQ110" s="97"/>
      <c r="AR110" s="97"/>
      <c r="AS110" s="123">
        <f t="shared" si="5"/>
        <v>60.107859484589369</v>
      </c>
    </row>
    <row r="111" spans="1:45" ht="14">
      <c r="A111">
        <f t="shared" si="1"/>
        <v>-47</v>
      </c>
      <c r="B111" s="22">
        <v>33</v>
      </c>
      <c r="C111" s="27">
        <f t="shared" si="2"/>
        <v>63.475548009300326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80"/>
      <c r="N111" s="80"/>
      <c r="O111" s="80"/>
      <c r="P111" s="81"/>
      <c r="Q111" s="81"/>
      <c r="R111" s="81"/>
      <c r="S111" s="81"/>
      <c r="T111" s="81"/>
      <c r="U111" s="3"/>
      <c r="V111" s="88"/>
      <c r="W111" s="88"/>
      <c r="X111" s="88"/>
      <c r="Y111" s="88"/>
      <c r="Z111" s="88"/>
      <c r="AA111" s="88"/>
      <c r="AB111" s="88"/>
      <c r="AC111" s="88"/>
      <c r="AE111">
        <f t="shared" si="3"/>
        <v>-47</v>
      </c>
      <c r="AI111" s="3">
        <f t="shared" si="6"/>
        <v>63.475548009300326</v>
      </c>
      <c r="AJ111" s="113">
        <f t="shared" si="4"/>
        <v>63.475548009300326</v>
      </c>
      <c r="AK111" s="97"/>
      <c r="AL111" s="97"/>
      <c r="AM111" s="97"/>
      <c r="AN111" s="97"/>
      <c r="AO111" s="97"/>
      <c r="AP111" s="97"/>
      <c r="AQ111" s="97"/>
      <c r="AR111" s="97"/>
      <c r="AS111" s="123">
        <f t="shared" si="5"/>
        <v>63.475548009300326</v>
      </c>
    </row>
    <row r="112" spans="1:45" ht="14">
      <c r="A112">
        <f t="shared" si="1"/>
        <v>-46</v>
      </c>
      <c r="B112" s="22">
        <v>34</v>
      </c>
      <c r="C112" s="27">
        <f t="shared" si="2"/>
        <v>66.861760793503805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80"/>
      <c r="N112" s="80"/>
      <c r="O112" s="80"/>
      <c r="P112" s="81"/>
      <c r="Q112" s="81"/>
      <c r="R112" s="81"/>
      <c r="S112" s="81"/>
      <c r="T112" s="81"/>
      <c r="U112" s="3"/>
      <c r="V112" s="88"/>
      <c r="W112" s="88"/>
      <c r="X112" s="88"/>
      <c r="Y112" s="88"/>
      <c r="Z112" s="88"/>
      <c r="AA112" s="88"/>
      <c r="AB112" s="88"/>
      <c r="AC112" s="88"/>
      <c r="AE112">
        <f t="shared" si="3"/>
        <v>-46</v>
      </c>
      <c r="AI112" s="3">
        <f t="shared" si="6"/>
        <v>66.861760793503805</v>
      </c>
      <c r="AJ112" s="113">
        <f t="shared" si="4"/>
        <v>66.861760793503805</v>
      </c>
      <c r="AK112" s="97"/>
      <c r="AL112" s="97"/>
      <c r="AM112" s="97"/>
      <c r="AN112" s="97"/>
      <c r="AO112" s="97"/>
      <c r="AP112" s="97"/>
      <c r="AQ112" s="97"/>
      <c r="AR112" s="97"/>
      <c r="AS112" s="123">
        <f t="shared" si="5"/>
        <v>66.861760793503805</v>
      </c>
    </row>
    <row r="113" spans="1:45" ht="14">
      <c r="A113">
        <f t="shared" si="1"/>
        <v>-45</v>
      </c>
      <c r="B113" s="22">
        <v>35</v>
      </c>
      <c r="C113" s="27">
        <f t="shared" si="2"/>
        <v>70.261019203532101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80"/>
      <c r="N113" s="80"/>
      <c r="O113" s="80"/>
      <c r="P113" s="81"/>
      <c r="Q113" s="81"/>
      <c r="R113" s="81"/>
      <c r="S113" s="81"/>
      <c r="T113" s="81"/>
      <c r="U113" s="3"/>
      <c r="V113" s="88"/>
      <c r="W113" s="88"/>
      <c r="X113" s="88"/>
      <c r="Y113" s="88"/>
      <c r="Z113" s="88"/>
      <c r="AA113" s="88"/>
      <c r="AB113" s="88"/>
      <c r="AC113" s="88"/>
      <c r="AE113">
        <f t="shared" si="3"/>
        <v>-45</v>
      </c>
      <c r="AI113" s="3">
        <f t="shared" si="6"/>
        <v>70.261019203532101</v>
      </c>
      <c r="AJ113" s="113">
        <f t="shared" si="4"/>
        <v>70.261019203532101</v>
      </c>
      <c r="AK113" s="97"/>
      <c r="AL113" s="97"/>
      <c r="AM113" s="97"/>
      <c r="AN113" s="97"/>
      <c r="AO113" s="97"/>
      <c r="AP113" s="97"/>
      <c r="AQ113" s="97"/>
      <c r="AR113" s="97"/>
      <c r="AS113" s="123">
        <f t="shared" si="5"/>
        <v>70.261019203532101</v>
      </c>
    </row>
    <row r="114" spans="1:45" ht="14">
      <c r="A114">
        <f t="shared" si="1"/>
        <v>-44</v>
      </c>
      <c r="B114" s="22">
        <v>36</v>
      </c>
      <c r="C114" s="27">
        <f t="shared" si="2"/>
        <v>73.668126391629585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80"/>
      <c r="N114" s="80"/>
      <c r="O114" s="80"/>
      <c r="P114" s="81"/>
      <c r="Q114" s="81"/>
      <c r="R114" s="81"/>
      <c r="S114" s="81"/>
      <c r="T114" s="81"/>
      <c r="U114" s="3"/>
      <c r="V114" s="88"/>
      <c r="W114" s="88"/>
      <c r="X114" s="88"/>
      <c r="Y114" s="88"/>
      <c r="Z114" s="88"/>
      <c r="AA114" s="88"/>
      <c r="AB114" s="88"/>
      <c r="AC114" s="88"/>
      <c r="AE114">
        <f t="shared" si="3"/>
        <v>-44</v>
      </c>
      <c r="AI114" s="3">
        <f t="shared" si="6"/>
        <v>73.668126391629585</v>
      </c>
      <c r="AJ114" s="113">
        <f t="shared" si="4"/>
        <v>73.668126391629585</v>
      </c>
      <c r="AK114" s="97"/>
      <c r="AL114" s="97"/>
      <c r="AM114" s="97"/>
      <c r="AN114" s="97"/>
      <c r="AO114" s="97"/>
      <c r="AP114" s="97"/>
      <c r="AQ114" s="97"/>
      <c r="AR114" s="97"/>
      <c r="AS114" s="123">
        <f t="shared" si="5"/>
        <v>73.668126391629585</v>
      </c>
    </row>
    <row r="115" spans="1:45" ht="14">
      <c r="A115">
        <f t="shared" si="1"/>
        <v>-43</v>
      </c>
      <c r="B115" s="22">
        <v>37</v>
      </c>
      <c r="C115" s="27">
        <f t="shared" si="2"/>
        <v>77.07816638672098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80"/>
      <c r="N115" s="80"/>
      <c r="O115" s="80"/>
      <c r="P115" s="81"/>
      <c r="Q115" s="81"/>
      <c r="R115" s="81"/>
      <c r="S115" s="81"/>
      <c r="T115" s="81"/>
      <c r="U115" s="3"/>
      <c r="V115" s="88"/>
      <c r="W115" s="88"/>
      <c r="X115" s="88"/>
      <c r="Y115" s="88"/>
      <c r="Z115" s="88"/>
      <c r="AA115" s="88"/>
      <c r="AB115" s="88"/>
      <c r="AC115" s="88"/>
      <c r="AE115">
        <f t="shared" si="3"/>
        <v>-43</v>
      </c>
      <c r="AI115" s="3">
        <f t="shared" si="6"/>
        <v>77.07816638672098</v>
      </c>
      <c r="AJ115" s="113">
        <f t="shared" si="4"/>
        <v>77.07816638672098</v>
      </c>
      <c r="AK115" s="97"/>
      <c r="AL115" s="97"/>
      <c r="AM115" s="97"/>
      <c r="AN115" s="97"/>
      <c r="AO115" s="97"/>
      <c r="AP115" s="97"/>
      <c r="AQ115" s="97"/>
      <c r="AR115" s="97"/>
      <c r="AS115" s="123">
        <f t="shared" si="5"/>
        <v>77.07816638672098</v>
      </c>
    </row>
    <row r="116" spans="1:45" ht="14">
      <c r="A116">
        <f t="shared" si="1"/>
        <v>-42</v>
      </c>
      <c r="B116" s="22">
        <v>38</v>
      </c>
      <c r="C116" s="27">
        <f t="shared" si="2"/>
        <v>80.486501540677807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80"/>
      <c r="N116" s="80"/>
      <c r="O116" s="80"/>
      <c r="P116" s="81"/>
      <c r="Q116" s="81"/>
      <c r="R116" s="81"/>
      <c r="S116" s="81"/>
      <c r="T116" s="81"/>
      <c r="U116" s="3"/>
      <c r="V116" s="88"/>
      <c r="W116" s="88"/>
      <c r="X116" s="88"/>
      <c r="Y116" s="88"/>
      <c r="Z116" s="88"/>
      <c r="AA116" s="88"/>
      <c r="AB116" s="88"/>
      <c r="AC116" s="88"/>
      <c r="AE116">
        <f t="shared" si="3"/>
        <v>-42</v>
      </c>
      <c r="AI116" s="3">
        <f t="shared" si="6"/>
        <v>80.486501540677807</v>
      </c>
      <c r="AJ116" s="113">
        <f t="shared" si="4"/>
        <v>80.486501540677807</v>
      </c>
      <c r="AK116" s="97"/>
      <c r="AL116" s="97"/>
      <c r="AM116" s="97"/>
      <c r="AN116" s="97"/>
      <c r="AO116" s="97"/>
      <c r="AP116" s="97"/>
      <c r="AQ116" s="97"/>
      <c r="AR116" s="97"/>
      <c r="AS116" s="123">
        <f t="shared" si="5"/>
        <v>80.486501540677807</v>
      </c>
    </row>
    <row r="117" spans="1:45" ht="14">
      <c r="A117">
        <f t="shared" si="1"/>
        <v>-41</v>
      </c>
      <c r="B117" s="22">
        <v>39</v>
      </c>
      <c r="C117" s="27">
        <f t="shared" si="2"/>
        <v>83.888768582687646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80"/>
      <c r="N117" s="80"/>
      <c r="O117" s="80"/>
      <c r="P117" s="81"/>
      <c r="Q117" s="81"/>
      <c r="R117" s="81"/>
      <c r="S117" s="81"/>
      <c r="T117" s="81"/>
      <c r="U117" s="3"/>
      <c r="V117" s="88"/>
      <c r="W117" s="88"/>
      <c r="X117" s="88"/>
      <c r="Y117" s="88"/>
      <c r="Z117" s="88"/>
      <c r="AA117" s="88"/>
      <c r="AB117" s="88"/>
      <c r="AC117" s="88"/>
      <c r="AE117">
        <f t="shared" si="3"/>
        <v>-41</v>
      </c>
      <c r="AI117" s="3">
        <f t="shared" si="6"/>
        <v>83.888768582687646</v>
      </c>
      <c r="AJ117" s="113">
        <f t="shared" si="4"/>
        <v>83.888768582687646</v>
      </c>
      <c r="AK117" s="97"/>
      <c r="AL117" s="97"/>
      <c r="AM117" s="97"/>
      <c r="AN117" s="97"/>
      <c r="AO117" s="97"/>
      <c r="AP117" s="97"/>
      <c r="AQ117" s="97"/>
      <c r="AR117" s="97"/>
      <c r="AS117" s="123">
        <f t="shared" si="5"/>
        <v>83.888768582687646</v>
      </c>
    </row>
    <row r="118" spans="1:45" s="120" customFormat="1" ht="14">
      <c r="A118" s="120">
        <f t="shared" si="1"/>
        <v>-40</v>
      </c>
      <c r="B118" s="121">
        <v>40</v>
      </c>
      <c r="C118" s="122">
        <f t="shared" si="2"/>
        <v>87.280873505803271</v>
      </c>
      <c r="D118" s="124">
        <f>(($C$39*$C$118*0.72)*D$40)*('Product half-life and C flows'!B19/100)</f>
        <v>6.2842228924178354</v>
      </c>
      <c r="E118" s="122"/>
      <c r="F118" s="124">
        <f>($C$39*$C118*0.72)*F$40</f>
        <v>18.852668677253504</v>
      </c>
      <c r="G118" s="124">
        <f>($C$39*$C118*0.28)*G$41</f>
        <v>2.3461098798359923</v>
      </c>
      <c r="H118" s="124">
        <f>(($C$39*$C118*0.28)*H$41)*(E145+'Product half-life and C flows'!L19/100)</f>
        <v>7.3315933744874755</v>
      </c>
      <c r="I118" s="124">
        <f>(($C$39*$C$118*0.28)*H$41)*('Product half-life and C flows'!N19/100)</f>
        <v>0</v>
      </c>
      <c r="J118" s="124">
        <f>(($C$39*$C$118*0.28)*H$41)*(+'Product half-life and C flows'!P19/100)</f>
        <v>0</v>
      </c>
      <c r="K118" s="124">
        <f>H118*K42</f>
        <v>4.1790082234578607</v>
      </c>
      <c r="L118" s="122"/>
      <c r="M118" s="123"/>
      <c r="N118" s="123"/>
      <c r="O118" s="123"/>
      <c r="U118" s="123"/>
      <c r="AE118" s="120">
        <f t="shared" si="3"/>
        <v>-40</v>
      </c>
      <c r="AG118"/>
      <c r="AH118"/>
      <c r="AI118" s="3">
        <f t="shared" si="6"/>
        <v>87.280873505803271</v>
      </c>
      <c r="AJ118" s="123">
        <f t="shared" si="4"/>
        <v>87.280873505803271</v>
      </c>
      <c r="AK118" s="123">
        <f t="shared" ref="AK118:AK149" si="7">D118+M118+V118</f>
        <v>6.2842228924178354</v>
      </c>
      <c r="AL118" s="123">
        <f t="shared" ref="AL118:AL149" si="8">E118+N118+W118</f>
        <v>0</v>
      </c>
      <c r="AM118" s="123">
        <f t="shared" ref="AM118:AM149" si="9">F118+O118+X118</f>
        <v>18.852668677253504</v>
      </c>
      <c r="AN118" s="123">
        <f t="shared" ref="AN118:AN149" si="10">G118+P118+Y118</f>
        <v>2.3461098798359923</v>
      </c>
      <c r="AO118" s="123">
        <f t="shared" ref="AO118:AO149" si="11">H118+Q118+Z118</f>
        <v>7.3315933744874755</v>
      </c>
      <c r="AP118" s="123">
        <f t="shared" ref="AP118:AP149" si="12">I118+R118+AA118</f>
        <v>0</v>
      </c>
      <c r="AQ118" s="123">
        <f t="shared" ref="AQ118:AQ149" si="13">J118+S118+AB118</f>
        <v>0</v>
      </c>
      <c r="AR118" s="123">
        <f t="shared" ref="AR118:AR149" si="14">K118+T118+AC118</f>
        <v>4.1790082234578607</v>
      </c>
      <c r="AS118" s="123">
        <f>(AJ118-10)+SUM(AK118:AR118)</f>
        <v>116.27447655325594</v>
      </c>
    </row>
    <row r="119" spans="1:45" ht="14">
      <c r="A119">
        <f t="shared" si="1"/>
        <v>-39</v>
      </c>
      <c r="B119" s="22">
        <v>41</v>
      </c>
      <c r="C119" s="27">
        <f>(B$8*(1-EXP(-B$9*$B119))^3)-(C$39*C$118)</f>
        <v>55.746636081760769</v>
      </c>
      <c r="D119" s="124">
        <f>(($C$39*$C$118*0.72)*D$40)*('Product half-life and C flows'!B20/100)</f>
        <v>6.0701591908475585</v>
      </c>
      <c r="E119" s="27"/>
      <c r="F119" s="55">
        <f>F118</f>
        <v>18.852668677253504</v>
      </c>
      <c r="G119" s="55">
        <f>G118</f>
        <v>2.3461098798359923</v>
      </c>
      <c r="H119" s="124">
        <f>(H$118)*('Product half-life and C flows'!L20/100)</f>
        <v>7.2195281583741471</v>
      </c>
      <c r="I119" s="124">
        <f>(($C$39*$C$118*0.28)*H$41)*('Product half-life and C flows'!N20/100)</f>
        <v>5.6088640664720822E-2</v>
      </c>
      <c r="J119" s="124">
        <f>(($C$39*$C$118*0.28)*H$41)*(+'Product half-life and C flows'!P20/100)</f>
        <v>2.8016304028332079E-2</v>
      </c>
      <c r="K119" s="55">
        <f>K118</f>
        <v>4.1790082234578607</v>
      </c>
      <c r="L119" s="27"/>
      <c r="M119" s="80"/>
      <c r="N119" s="80"/>
      <c r="O119" s="80"/>
      <c r="P119" s="81"/>
      <c r="Q119" s="81"/>
      <c r="R119" s="81"/>
      <c r="S119" s="81"/>
      <c r="T119" s="81"/>
      <c r="U119" s="3"/>
      <c r="V119" s="88"/>
      <c r="W119" s="88"/>
      <c r="X119" s="88"/>
      <c r="Y119" s="88"/>
      <c r="Z119" s="88"/>
      <c r="AA119" s="88"/>
      <c r="AB119" s="88"/>
      <c r="AC119" s="88"/>
      <c r="AE119">
        <f t="shared" si="3"/>
        <v>-39</v>
      </c>
      <c r="AI119" s="3">
        <f t="shared" si="6"/>
        <v>55.746636081760769</v>
      </c>
      <c r="AJ119" s="113">
        <f t="shared" si="4"/>
        <v>55.746636081760769</v>
      </c>
      <c r="AK119" s="123">
        <f t="shared" si="7"/>
        <v>6.0701591908475585</v>
      </c>
      <c r="AL119" s="123">
        <f t="shared" si="8"/>
        <v>0</v>
      </c>
      <c r="AM119" s="123">
        <f t="shared" si="9"/>
        <v>18.852668677253504</v>
      </c>
      <c r="AN119" s="123">
        <f t="shared" si="10"/>
        <v>2.3461098798359923</v>
      </c>
      <c r="AO119" s="123">
        <f t="shared" si="11"/>
        <v>7.2195281583741471</v>
      </c>
      <c r="AP119" s="123">
        <f t="shared" si="12"/>
        <v>5.6088640664720822E-2</v>
      </c>
      <c r="AQ119" s="123">
        <f t="shared" si="13"/>
        <v>2.8016304028332079E-2</v>
      </c>
      <c r="AR119" s="123">
        <f t="shared" si="14"/>
        <v>4.1790082234578607</v>
      </c>
      <c r="AS119" s="123">
        <f>SUM(AJ119:AR119)</f>
        <v>94.498215156222884</v>
      </c>
    </row>
    <row r="120" spans="1:45" ht="14">
      <c r="A120">
        <f t="shared" si="1"/>
        <v>-38</v>
      </c>
      <c r="B120" s="22">
        <v>42</v>
      </c>
      <c r="C120" s="126">
        <f>C119+(C$158-C$119)/39</f>
        <v>59.24762029036885</v>
      </c>
      <c r="D120" s="124">
        <f>(($C$39*$C$118*0.72)*D$40)*('Product half-life and C flows'!B21/100)</f>
        <v>5.8633872847967012</v>
      </c>
      <c r="E120" s="27"/>
      <c r="F120" s="55">
        <f t="shared" ref="F120:G135" si="15">F119</f>
        <v>18.852668677253504</v>
      </c>
      <c r="G120" s="55">
        <f t="shared" si="15"/>
        <v>2.3461098798359923</v>
      </c>
      <c r="H120" s="124">
        <f>(H$118)*('Product half-life and C flows'!L21/100)</f>
        <v>7.1091758867765682</v>
      </c>
      <c r="I120" s="124">
        <f>(($C$39*$C$118*0.28)*H$41)*('Product half-life and C flows'!N21/100)</f>
        <v>0.11131995259930919</v>
      </c>
      <c r="J120" s="124">
        <f>(($C$39*$C$118*0.28)*H$41)*(+'Product half-life and C flows'!P21/100)</f>
        <v>5.560437192772686E-2</v>
      </c>
      <c r="K120" s="55">
        <f t="shared" ref="K120:K183" si="16">K119</f>
        <v>4.1790082234578607</v>
      </c>
      <c r="L120" s="27"/>
      <c r="M120" s="80"/>
      <c r="N120" s="80"/>
      <c r="O120" s="80"/>
      <c r="P120" s="81"/>
      <c r="Q120" s="81"/>
      <c r="R120" s="81"/>
      <c r="S120" s="81"/>
      <c r="T120" s="81"/>
      <c r="U120" s="3"/>
      <c r="V120" s="88"/>
      <c r="W120" s="88"/>
      <c r="X120" s="88"/>
      <c r="Y120" s="88"/>
      <c r="Z120" s="88"/>
      <c r="AA120" s="88"/>
      <c r="AB120" s="88"/>
      <c r="AC120" s="88"/>
      <c r="AE120">
        <f t="shared" si="3"/>
        <v>-38</v>
      </c>
      <c r="AI120" s="3">
        <f t="shared" si="6"/>
        <v>59.24762029036885</v>
      </c>
      <c r="AJ120" s="113">
        <f t="shared" si="4"/>
        <v>59.24762029036885</v>
      </c>
      <c r="AK120" s="123">
        <f t="shared" si="7"/>
        <v>5.8633872847967012</v>
      </c>
      <c r="AL120" s="123">
        <f t="shared" si="8"/>
        <v>0</v>
      </c>
      <c r="AM120" s="123">
        <f t="shared" si="9"/>
        <v>18.852668677253504</v>
      </c>
      <c r="AN120" s="123">
        <f t="shared" si="10"/>
        <v>2.3461098798359923</v>
      </c>
      <c r="AO120" s="123">
        <f t="shared" si="11"/>
        <v>7.1091758867765682</v>
      </c>
      <c r="AP120" s="123">
        <f t="shared" si="12"/>
        <v>0.11131995259930919</v>
      </c>
      <c r="AQ120" s="123">
        <f t="shared" si="13"/>
        <v>5.560437192772686E-2</v>
      </c>
      <c r="AR120" s="123">
        <f t="shared" si="14"/>
        <v>4.1790082234578607</v>
      </c>
      <c r="AS120" s="123">
        <f t="shared" ref="AS120:AS157" si="17">SUM(AJ120:AR120)</f>
        <v>97.764894567016512</v>
      </c>
    </row>
    <row r="121" spans="1:45" ht="14">
      <c r="A121">
        <f t="shared" si="1"/>
        <v>-37</v>
      </c>
      <c r="B121" s="22">
        <v>43</v>
      </c>
      <c r="C121" s="126">
        <f t="shared" ref="C121:C157" si="18">C120+(C$158-C$119)/39</f>
        <v>62.748604498976931</v>
      </c>
      <c r="D121" s="124">
        <f>(($C$39*$C$118*0.72)*D$40)*('Product half-life and C flows'!B22/100)</f>
        <v>5.6636587889411434</v>
      </c>
      <c r="E121" s="27"/>
      <c r="F121" s="55">
        <f t="shared" si="15"/>
        <v>18.852668677253504</v>
      </c>
      <c r="G121" s="55">
        <f t="shared" si="15"/>
        <v>2.3461098798359923</v>
      </c>
      <c r="H121" s="124">
        <f>(H$118)*('Product half-life and C flows'!L22/100)</f>
        <v>7.0005103769146038</v>
      </c>
      <c r="I121" s="124">
        <f>(($C$39*$C$118*0.28)*H$41)*('Product half-life and C flows'!N22/100)</f>
        <v>0.16570704028522201</v>
      </c>
      <c r="J121" s="124">
        <f>(($C$39*$C$118*0.28)*H$41)*(+'Product half-life and C flows'!P22/100)</f>
        <v>8.2770749393217782E-2</v>
      </c>
      <c r="K121" s="55">
        <f t="shared" si="16"/>
        <v>4.1790082234578607</v>
      </c>
      <c r="L121" s="27"/>
      <c r="M121" s="80"/>
      <c r="N121" s="80"/>
      <c r="O121" s="80"/>
      <c r="P121" s="81"/>
      <c r="Q121" s="81"/>
      <c r="R121" s="81"/>
      <c r="S121" s="81"/>
      <c r="T121" s="81"/>
      <c r="U121" s="3"/>
      <c r="V121" s="88"/>
      <c r="W121" s="88"/>
      <c r="X121" s="88"/>
      <c r="Y121" s="88"/>
      <c r="Z121" s="88"/>
      <c r="AA121" s="88"/>
      <c r="AB121" s="88"/>
      <c r="AC121" s="88"/>
      <c r="AE121">
        <f t="shared" si="3"/>
        <v>-37</v>
      </c>
      <c r="AI121" s="3">
        <f t="shared" si="6"/>
        <v>62.748604498976931</v>
      </c>
      <c r="AJ121" s="113">
        <f t="shared" si="4"/>
        <v>62.748604498976931</v>
      </c>
      <c r="AK121" s="123">
        <f t="shared" si="7"/>
        <v>5.6636587889411434</v>
      </c>
      <c r="AL121" s="123">
        <f t="shared" si="8"/>
        <v>0</v>
      </c>
      <c r="AM121" s="123">
        <f t="shared" si="9"/>
        <v>18.852668677253504</v>
      </c>
      <c r="AN121" s="123">
        <f t="shared" si="10"/>
        <v>2.3461098798359923</v>
      </c>
      <c r="AO121" s="123">
        <f t="shared" si="11"/>
        <v>7.0005103769146038</v>
      </c>
      <c r="AP121" s="123">
        <f t="shared" si="12"/>
        <v>0.16570704028522201</v>
      </c>
      <c r="AQ121" s="123">
        <f t="shared" si="13"/>
        <v>8.2770749393217782E-2</v>
      </c>
      <c r="AR121" s="123">
        <f t="shared" si="14"/>
        <v>4.1790082234578607</v>
      </c>
      <c r="AS121" s="123">
        <f t="shared" si="17"/>
        <v>101.03903823505848</v>
      </c>
    </row>
    <row r="122" spans="1:45" ht="14">
      <c r="A122">
        <f t="shared" si="1"/>
        <v>-36</v>
      </c>
      <c r="B122" s="22">
        <v>44</v>
      </c>
      <c r="C122" s="126">
        <f t="shared" si="18"/>
        <v>66.249588707585019</v>
      </c>
      <c r="D122" s="124">
        <f>(($C$39*$C$118*0.72)*D$40)*('Product half-life and C flows'!B23/100)</f>
        <v>5.470733778872745</v>
      </c>
      <c r="E122" s="27"/>
      <c r="F122" s="55">
        <f t="shared" si="15"/>
        <v>18.852668677253504</v>
      </c>
      <c r="G122" s="55">
        <f t="shared" si="15"/>
        <v>2.3461098798359923</v>
      </c>
      <c r="H122" s="124">
        <f>(H$118)*('Product half-life and C flows'!L23/100)</f>
        <v>6.8935058462183871</v>
      </c>
      <c r="I122" s="124">
        <f>(($C$39*$C$118*0.28)*H$41)*('Product half-life and C flows'!N23/100)</f>
        <v>0.21926280789867866</v>
      </c>
      <c r="J122" s="124">
        <f>(($C$39*$C$118*0.28)*H$41)*(+'Product half-life and C flows'!P23/100)</f>
        <v>0.10952188206727204</v>
      </c>
      <c r="K122" s="55">
        <f t="shared" si="16"/>
        <v>4.1790082234578607</v>
      </c>
      <c r="L122" s="27"/>
      <c r="M122" s="80"/>
      <c r="N122" s="80"/>
      <c r="O122" s="80"/>
      <c r="P122" s="81"/>
      <c r="Q122" s="81"/>
      <c r="R122" s="81"/>
      <c r="S122" s="81"/>
      <c r="T122" s="81"/>
      <c r="U122" s="3"/>
      <c r="V122" s="88"/>
      <c r="W122" s="88"/>
      <c r="X122" s="88"/>
      <c r="Y122" s="88"/>
      <c r="Z122" s="88"/>
      <c r="AA122" s="88"/>
      <c r="AB122" s="88"/>
      <c r="AC122" s="88"/>
      <c r="AE122">
        <f t="shared" si="3"/>
        <v>-36</v>
      </c>
      <c r="AI122" s="3">
        <f t="shared" si="6"/>
        <v>66.249588707585019</v>
      </c>
      <c r="AJ122" s="113">
        <f t="shared" si="4"/>
        <v>66.249588707585019</v>
      </c>
      <c r="AK122" s="123">
        <f t="shared" si="7"/>
        <v>5.470733778872745</v>
      </c>
      <c r="AL122" s="123">
        <f t="shared" si="8"/>
        <v>0</v>
      </c>
      <c r="AM122" s="123">
        <f t="shared" si="9"/>
        <v>18.852668677253504</v>
      </c>
      <c r="AN122" s="123">
        <f t="shared" si="10"/>
        <v>2.3461098798359923</v>
      </c>
      <c r="AO122" s="123">
        <f t="shared" si="11"/>
        <v>6.8935058462183871</v>
      </c>
      <c r="AP122" s="123">
        <f t="shared" si="12"/>
        <v>0.21926280789867866</v>
      </c>
      <c r="AQ122" s="123">
        <f t="shared" si="13"/>
        <v>0.10952188206727204</v>
      </c>
      <c r="AR122" s="123">
        <f t="shared" si="14"/>
        <v>4.1790082234578607</v>
      </c>
      <c r="AS122" s="123">
        <f t="shared" si="17"/>
        <v>104.32039980318945</v>
      </c>
    </row>
    <row r="123" spans="1:45" ht="14">
      <c r="A123">
        <f t="shared" si="1"/>
        <v>-35</v>
      </c>
      <c r="B123" s="22">
        <v>45</v>
      </c>
      <c r="C123" s="126">
        <f t="shared" si="18"/>
        <v>69.750572916193107</v>
      </c>
      <c r="D123" s="124">
        <f>(($C$39*$C$118*0.72)*D$40)*('Product half-life and C flows'!B24/100)</f>
        <v>5.284380502889487</v>
      </c>
      <c r="E123" s="27"/>
      <c r="F123" s="55">
        <f t="shared" si="15"/>
        <v>18.852668677253504</v>
      </c>
      <c r="G123" s="55">
        <f t="shared" si="15"/>
        <v>2.3461098798359923</v>
      </c>
      <c r="H123" s="124">
        <f>(H$118)*('Product half-life and C flows'!L24/100)</f>
        <v>6.7881369062109966</v>
      </c>
      <c r="I123" s="124">
        <f>(($C$39*$C$118*0.28)*H$41)*('Product half-life and C flows'!N24/100)</f>
        <v>0.27199996237237795</v>
      </c>
      <c r="J123" s="124">
        <f>(($C$39*$C$118*0.28)*H$41)*(+'Product half-life and C flows'!P24/100)</f>
        <v>0.13586411706911983</v>
      </c>
      <c r="K123" s="55">
        <f t="shared" si="16"/>
        <v>4.1790082234578607</v>
      </c>
      <c r="L123" s="27"/>
      <c r="M123" s="80"/>
      <c r="N123" s="80"/>
      <c r="O123" s="80"/>
      <c r="P123" s="81"/>
      <c r="Q123" s="81"/>
      <c r="R123" s="81"/>
      <c r="S123" s="81"/>
      <c r="T123" s="81"/>
      <c r="U123" s="3"/>
      <c r="V123" s="88"/>
      <c r="W123" s="88"/>
      <c r="X123" s="88"/>
      <c r="Y123" s="88"/>
      <c r="Z123" s="88"/>
      <c r="AA123" s="88"/>
      <c r="AB123" s="88"/>
      <c r="AC123" s="88"/>
      <c r="AE123">
        <f t="shared" si="3"/>
        <v>-35</v>
      </c>
      <c r="AI123" s="3">
        <f t="shared" si="6"/>
        <v>69.750572916193107</v>
      </c>
      <c r="AJ123" s="113">
        <f t="shared" si="4"/>
        <v>69.750572916193107</v>
      </c>
      <c r="AK123" s="123">
        <f t="shared" si="7"/>
        <v>5.284380502889487</v>
      </c>
      <c r="AL123" s="123">
        <f t="shared" si="8"/>
        <v>0</v>
      </c>
      <c r="AM123" s="123">
        <f t="shared" si="9"/>
        <v>18.852668677253504</v>
      </c>
      <c r="AN123" s="123">
        <f t="shared" si="10"/>
        <v>2.3461098798359923</v>
      </c>
      <c r="AO123" s="123">
        <f t="shared" si="11"/>
        <v>6.7881369062109966</v>
      </c>
      <c r="AP123" s="123">
        <f t="shared" si="12"/>
        <v>0.27199996237237795</v>
      </c>
      <c r="AQ123" s="123">
        <f t="shared" si="13"/>
        <v>0.13586411706911983</v>
      </c>
      <c r="AR123" s="123">
        <f t="shared" si="14"/>
        <v>4.1790082234578607</v>
      </c>
      <c r="AS123" s="123">
        <f t="shared" si="17"/>
        <v>107.60874118528244</v>
      </c>
    </row>
    <row r="124" spans="1:45" ht="14">
      <c r="A124">
        <f t="shared" si="1"/>
        <v>-34</v>
      </c>
      <c r="B124" s="22">
        <v>46</v>
      </c>
      <c r="C124" s="126">
        <f t="shared" si="18"/>
        <v>73.251557124801195</v>
      </c>
      <c r="D124" s="124">
        <f>(($C$39*$C$118*0.72)*D$40)*('Product half-life and C flows'!B25/100)</f>
        <v>5.1043751036031004</v>
      </c>
      <c r="E124" s="27"/>
      <c r="F124" s="55">
        <f t="shared" si="15"/>
        <v>18.852668677253504</v>
      </c>
      <c r="G124" s="55">
        <f t="shared" si="15"/>
        <v>2.3461098798359923</v>
      </c>
      <c r="H124" s="124">
        <f>(H$118)*('Product half-life and C flows'!L25/100)</f>
        <v>6.6843785564846554</v>
      </c>
      <c r="I124" s="124">
        <f>(($C$39*$C$118*0.28)*H$41)*('Product half-life and C flows'!N25/100)</f>
        <v>0.3239310164104115</v>
      </c>
      <c r="J124" s="124">
        <f>(($C$39*$C$118*0.28)*H$41)*(+'Product half-life and C flows'!P25/100)</f>
        <v>0.16180370450070505</v>
      </c>
      <c r="K124" s="55">
        <f t="shared" si="16"/>
        <v>4.1790082234578607</v>
      </c>
      <c r="L124" s="27"/>
      <c r="M124" s="80"/>
      <c r="N124" s="80"/>
      <c r="O124" s="80"/>
      <c r="P124" s="81"/>
      <c r="Q124" s="81"/>
      <c r="R124" s="81"/>
      <c r="S124" s="81"/>
      <c r="T124" s="81"/>
      <c r="U124" s="3"/>
      <c r="V124" s="88"/>
      <c r="W124" s="88"/>
      <c r="X124" s="88"/>
      <c r="Y124" s="88"/>
      <c r="Z124" s="88"/>
      <c r="AA124" s="88"/>
      <c r="AB124" s="88"/>
      <c r="AC124" s="88"/>
      <c r="AE124">
        <f t="shared" si="3"/>
        <v>-34</v>
      </c>
      <c r="AI124" s="3">
        <f t="shared" si="6"/>
        <v>73.251557124801195</v>
      </c>
      <c r="AJ124" s="113">
        <f t="shared" si="4"/>
        <v>73.251557124801195</v>
      </c>
      <c r="AK124" s="123">
        <f t="shared" si="7"/>
        <v>5.1043751036031004</v>
      </c>
      <c r="AL124" s="123">
        <f t="shared" si="8"/>
        <v>0</v>
      </c>
      <c r="AM124" s="123">
        <f t="shared" si="9"/>
        <v>18.852668677253504</v>
      </c>
      <c r="AN124" s="123">
        <f t="shared" si="10"/>
        <v>2.3461098798359923</v>
      </c>
      <c r="AO124" s="123">
        <f t="shared" si="11"/>
        <v>6.6843785564846554</v>
      </c>
      <c r="AP124" s="123">
        <f t="shared" si="12"/>
        <v>0.3239310164104115</v>
      </c>
      <c r="AQ124" s="123">
        <f t="shared" si="13"/>
        <v>0.16180370450070505</v>
      </c>
      <c r="AR124" s="123">
        <f t="shared" si="14"/>
        <v>4.1790082234578607</v>
      </c>
      <c r="AS124" s="123">
        <f t="shared" si="17"/>
        <v>110.90383228634742</v>
      </c>
    </row>
    <row r="125" spans="1:45" ht="14">
      <c r="A125">
        <f t="shared" si="1"/>
        <v>-33</v>
      </c>
      <c r="B125" s="22">
        <v>47</v>
      </c>
      <c r="C125" s="126">
        <f t="shared" si="18"/>
        <v>76.752541333409283</v>
      </c>
      <c r="D125" s="124">
        <f>(($C$39*$C$118*0.72)*D$40)*('Product half-life and C flows'!B26/100)</f>
        <v>4.9305013490297576</v>
      </c>
      <c r="E125" s="27"/>
      <c r="F125" s="55">
        <f t="shared" si="15"/>
        <v>18.852668677253504</v>
      </c>
      <c r="G125" s="55">
        <f t="shared" si="15"/>
        <v>2.3461098798359923</v>
      </c>
      <c r="H125" s="124">
        <f>(H$118)*('Product half-life and C flows'!L26/100)</f>
        <v>6.5822061787689972</v>
      </c>
      <c r="I125" s="124">
        <f>(($C$39*$C$118*0.28)*H$41)*('Product half-life and C flows'!N26/100)</f>
        <v>0.37506829145709808</v>
      </c>
      <c r="J125" s="124">
        <f>(($C$39*$C$118*0.28)*H$41)*(+'Product half-life and C flows'!P26/100)</f>
        <v>0.18734679892961945</v>
      </c>
      <c r="K125" s="55">
        <f t="shared" si="16"/>
        <v>4.1790082234578607</v>
      </c>
      <c r="L125" s="27"/>
      <c r="M125" s="80"/>
      <c r="N125" s="80"/>
      <c r="O125" s="80"/>
      <c r="P125" s="81"/>
      <c r="Q125" s="81"/>
      <c r="R125" s="81"/>
      <c r="S125" s="81"/>
      <c r="T125" s="81"/>
      <c r="U125" s="3"/>
      <c r="V125" s="88"/>
      <c r="W125" s="88"/>
      <c r="X125" s="88"/>
      <c r="Y125" s="88"/>
      <c r="Z125" s="88"/>
      <c r="AA125" s="88"/>
      <c r="AB125" s="88"/>
      <c r="AC125" s="88"/>
      <c r="AE125">
        <f t="shared" si="3"/>
        <v>-33</v>
      </c>
      <c r="AI125" s="3">
        <f t="shared" si="6"/>
        <v>76.752541333409283</v>
      </c>
      <c r="AJ125" s="113">
        <f t="shared" si="4"/>
        <v>76.752541333409283</v>
      </c>
      <c r="AK125" s="123">
        <f t="shared" si="7"/>
        <v>4.9305013490297576</v>
      </c>
      <c r="AL125" s="123">
        <f t="shared" si="8"/>
        <v>0</v>
      </c>
      <c r="AM125" s="123">
        <f t="shared" si="9"/>
        <v>18.852668677253504</v>
      </c>
      <c r="AN125" s="123">
        <f t="shared" si="10"/>
        <v>2.3461098798359923</v>
      </c>
      <c r="AO125" s="123">
        <f t="shared" si="11"/>
        <v>6.5822061787689972</v>
      </c>
      <c r="AP125" s="123">
        <f t="shared" si="12"/>
        <v>0.37506829145709808</v>
      </c>
      <c r="AQ125" s="123">
        <f t="shared" si="13"/>
        <v>0.18734679892961945</v>
      </c>
      <c r="AR125" s="123">
        <f t="shared" si="14"/>
        <v>4.1790082234578607</v>
      </c>
      <c r="AS125" s="123">
        <f t="shared" si="17"/>
        <v>114.20545073214211</v>
      </c>
    </row>
    <row r="126" spans="1:45" ht="14">
      <c r="A126">
        <f t="shared" si="1"/>
        <v>-32</v>
      </c>
      <c r="B126" s="22">
        <v>48</v>
      </c>
      <c r="C126" s="126">
        <f t="shared" si="18"/>
        <v>80.253525542017371</v>
      </c>
      <c r="D126" s="124">
        <f>(($C$39*$C$118*0.72)*D$40)*('Product half-life and C flows'!B27/100)</f>
        <v>4.7625503728408027</v>
      </c>
      <c r="E126" s="27"/>
      <c r="F126" s="55">
        <f t="shared" si="15"/>
        <v>18.852668677253504</v>
      </c>
      <c r="G126" s="55">
        <f t="shared" si="15"/>
        <v>2.3461098798359923</v>
      </c>
      <c r="H126" s="124">
        <f>(H$118)*('Product half-life and C flows'!L27/100)</f>
        <v>6.4815955310900009</v>
      </c>
      <c r="I126" s="124">
        <f>(($C$39*$C$118*0.28)*H$41)*('Product half-life and C flows'!N27/100)</f>
        <v>0.42542392062043605</v>
      </c>
      <c r="J126" s="124">
        <f>(($C$39*$C$118*0.28)*H$41)*(+'Product half-life and C flows'!P27/100)</f>
        <v>0.21249946084936869</v>
      </c>
      <c r="K126" s="55">
        <f t="shared" si="16"/>
        <v>4.1790082234578607</v>
      </c>
      <c r="L126" s="27"/>
      <c r="M126" s="80"/>
      <c r="N126" s="80"/>
      <c r="O126" s="80"/>
      <c r="P126" s="81"/>
      <c r="Q126" s="81"/>
      <c r="R126" s="81"/>
      <c r="S126" s="81"/>
      <c r="T126" s="81"/>
      <c r="U126" s="3"/>
      <c r="V126" s="88"/>
      <c r="W126" s="88"/>
      <c r="X126" s="88"/>
      <c r="Y126" s="88"/>
      <c r="Z126" s="88"/>
      <c r="AA126" s="88"/>
      <c r="AB126" s="88"/>
      <c r="AC126" s="88"/>
      <c r="AE126">
        <f t="shared" si="3"/>
        <v>-32</v>
      </c>
      <c r="AI126" s="3">
        <f t="shared" si="6"/>
        <v>80.253525542017371</v>
      </c>
      <c r="AJ126" s="113">
        <f t="shared" si="4"/>
        <v>80.253525542017371</v>
      </c>
      <c r="AK126" s="123">
        <f t="shared" si="7"/>
        <v>4.7625503728408027</v>
      </c>
      <c r="AL126" s="123">
        <f t="shared" si="8"/>
        <v>0</v>
      </c>
      <c r="AM126" s="123">
        <f t="shared" si="9"/>
        <v>18.852668677253504</v>
      </c>
      <c r="AN126" s="123">
        <f t="shared" si="10"/>
        <v>2.3461098798359923</v>
      </c>
      <c r="AO126" s="123">
        <f t="shared" si="11"/>
        <v>6.4815955310900009</v>
      </c>
      <c r="AP126" s="123">
        <f t="shared" si="12"/>
        <v>0.42542392062043605</v>
      </c>
      <c r="AQ126" s="123">
        <f t="shared" si="13"/>
        <v>0.21249946084936869</v>
      </c>
      <c r="AR126" s="123">
        <f t="shared" si="14"/>
        <v>4.1790082234578607</v>
      </c>
      <c r="AS126" s="123">
        <f t="shared" si="17"/>
        <v>117.51338160796534</v>
      </c>
    </row>
    <row r="127" spans="1:45" ht="14">
      <c r="A127">
        <f t="shared" si="1"/>
        <v>-31</v>
      </c>
      <c r="B127" s="22">
        <v>49</v>
      </c>
      <c r="C127" s="126">
        <f t="shared" si="18"/>
        <v>83.754509750625459</v>
      </c>
      <c r="D127" s="124">
        <f>(($C$39*$C$118*0.72)*D$40)*('Product half-life and C flows'!B28/100)</f>
        <v>4.6003204234614987</v>
      </c>
      <c r="E127" s="27"/>
      <c r="F127" s="55">
        <f t="shared" si="15"/>
        <v>18.852668677253504</v>
      </c>
      <c r="G127" s="55">
        <f t="shared" si="15"/>
        <v>2.3461098798359923</v>
      </c>
      <c r="H127" s="124">
        <f>(H$118)*('Product half-life and C flows'!L28/100)</f>
        <v>6.3825227420182031</v>
      </c>
      <c r="I127" s="124">
        <f>(($C$39*$C$118*0.28)*H$41)*('Product half-life and C flows'!N28/100)</f>
        <v>0.47500985155087072</v>
      </c>
      <c r="J127" s="124">
        <f>(($C$39*$C$118*0.28)*H$41)*(+'Product half-life and C flows'!P28/100)</f>
        <v>0.23726765811731804</v>
      </c>
      <c r="K127" s="55">
        <f t="shared" si="16"/>
        <v>4.1790082234578607</v>
      </c>
      <c r="L127" s="27"/>
      <c r="M127" s="80"/>
      <c r="N127" s="80"/>
      <c r="O127" s="82"/>
      <c r="P127" s="81"/>
      <c r="Q127" s="81"/>
      <c r="R127" s="81"/>
      <c r="S127" s="81"/>
      <c r="T127" s="81"/>
      <c r="U127" s="3"/>
      <c r="V127" s="88"/>
      <c r="W127" s="88"/>
      <c r="X127" s="88"/>
      <c r="Y127" s="88"/>
      <c r="Z127" s="88"/>
      <c r="AA127" s="88"/>
      <c r="AB127" s="88"/>
      <c r="AC127" s="88"/>
      <c r="AE127">
        <f t="shared" si="3"/>
        <v>-31</v>
      </c>
      <c r="AI127" s="3">
        <f t="shared" si="6"/>
        <v>83.754509750625459</v>
      </c>
      <c r="AJ127" s="113">
        <f t="shared" si="4"/>
        <v>83.754509750625459</v>
      </c>
      <c r="AK127" s="123">
        <f t="shared" si="7"/>
        <v>4.6003204234614987</v>
      </c>
      <c r="AL127" s="123">
        <f t="shared" si="8"/>
        <v>0</v>
      </c>
      <c r="AM127" s="123">
        <f t="shared" si="9"/>
        <v>18.852668677253504</v>
      </c>
      <c r="AN127" s="123">
        <f t="shared" si="10"/>
        <v>2.3461098798359923</v>
      </c>
      <c r="AO127" s="123">
        <f t="shared" si="11"/>
        <v>6.3825227420182031</v>
      </c>
      <c r="AP127" s="123">
        <f t="shared" si="12"/>
        <v>0.47500985155087072</v>
      </c>
      <c r="AQ127" s="123">
        <f t="shared" si="13"/>
        <v>0.23726765811731804</v>
      </c>
      <c r="AR127" s="123">
        <f t="shared" si="14"/>
        <v>4.1790082234578607</v>
      </c>
      <c r="AS127" s="123">
        <f t="shared" si="17"/>
        <v>120.82741720632069</v>
      </c>
    </row>
    <row r="128" spans="1:45" ht="14">
      <c r="A128">
        <f t="shared" si="1"/>
        <v>-30</v>
      </c>
      <c r="B128" s="22">
        <v>50</v>
      </c>
      <c r="C128" s="126">
        <f t="shared" si="18"/>
        <v>87.255493959233547</v>
      </c>
      <c r="D128" s="124">
        <f>(($C$39*$C$118*0.72)*D$40)*('Product half-life and C flows'!B29/100)</f>
        <v>4.4436166217163917</v>
      </c>
      <c r="E128" s="27"/>
      <c r="F128" s="55">
        <f t="shared" si="15"/>
        <v>18.852668677253504</v>
      </c>
      <c r="G128" s="55">
        <f t="shared" si="15"/>
        <v>2.3461098798359923</v>
      </c>
      <c r="H128" s="124">
        <f>(H$118)*('Product half-life and C flows'!L29/100)</f>
        <v>6.2849643050048432</v>
      </c>
      <c r="I128" s="124">
        <f>(($C$39*$C$118*0.28)*H$41)*('Product half-life and C flows'!N29/100)</f>
        <v>0.52383784927605748</v>
      </c>
      <c r="J128" s="124">
        <f>(($C$39*$C$118*0.28)*H$41)*(+'Product half-life and C flows'!P29/100)</f>
        <v>0.26165726737065809</v>
      </c>
      <c r="K128" s="55">
        <f t="shared" si="16"/>
        <v>4.1790082234578607</v>
      </c>
      <c r="L128" s="27"/>
      <c r="M128" s="80"/>
      <c r="N128" s="80"/>
      <c r="O128" s="82"/>
      <c r="P128" s="81"/>
      <c r="Q128" s="81"/>
      <c r="R128" s="81"/>
      <c r="S128" s="81"/>
      <c r="T128" s="81"/>
      <c r="U128" s="3"/>
      <c r="V128" s="88"/>
      <c r="W128" s="88"/>
      <c r="X128" s="88"/>
      <c r="Y128" s="88"/>
      <c r="Z128" s="88"/>
      <c r="AA128" s="88"/>
      <c r="AB128" s="88"/>
      <c r="AC128" s="88"/>
      <c r="AE128">
        <f t="shared" si="3"/>
        <v>-30</v>
      </c>
      <c r="AI128" s="3">
        <f t="shared" si="6"/>
        <v>87.255493959233547</v>
      </c>
      <c r="AJ128" s="113">
        <f t="shared" si="4"/>
        <v>87.255493959233547</v>
      </c>
      <c r="AK128" s="123">
        <f t="shared" si="7"/>
        <v>4.4436166217163917</v>
      </c>
      <c r="AL128" s="123">
        <f t="shared" si="8"/>
        <v>0</v>
      </c>
      <c r="AM128" s="123">
        <f t="shared" si="9"/>
        <v>18.852668677253504</v>
      </c>
      <c r="AN128" s="123">
        <f t="shared" si="10"/>
        <v>2.3461098798359923</v>
      </c>
      <c r="AO128" s="123">
        <f t="shared" si="11"/>
        <v>6.2849643050048432</v>
      </c>
      <c r="AP128" s="123">
        <f t="shared" si="12"/>
        <v>0.52383784927605748</v>
      </c>
      <c r="AQ128" s="123">
        <f t="shared" si="13"/>
        <v>0.26165726737065809</v>
      </c>
      <c r="AR128" s="123">
        <f t="shared" si="14"/>
        <v>4.1790082234578607</v>
      </c>
      <c r="AS128" s="123">
        <f t="shared" si="17"/>
        <v>124.14735678314885</v>
      </c>
    </row>
    <row r="129" spans="1:45" ht="14">
      <c r="A129">
        <f t="shared" si="1"/>
        <v>-29</v>
      </c>
      <c r="B129" s="22">
        <v>51</v>
      </c>
      <c r="C129" s="126">
        <f t="shared" si="18"/>
        <v>90.756478167841635</v>
      </c>
      <c r="D129" s="124">
        <f>(($C$39*$C$118*0.72)*D$40)*('Product half-life and C flows'!B30/100)</f>
        <v>4.2922507267301544</v>
      </c>
      <c r="E129" s="27"/>
      <c r="F129" s="55">
        <f t="shared" si="15"/>
        <v>18.852668677253504</v>
      </c>
      <c r="G129" s="55">
        <f t="shared" si="15"/>
        <v>2.3461098798359923</v>
      </c>
      <c r="H129" s="124">
        <f>(H$118)*('Product half-life and C flows'!L30/100)</f>
        <v>6.188897072804564</v>
      </c>
      <c r="I129" s="124">
        <f>(($C$39*$C$118*0.28)*H$41)*('Product half-life and C flows'!N30/100)</f>
        <v>0.5719194989922971</v>
      </c>
      <c r="J129" s="124">
        <f>(($C$39*$C$118*0.28)*H$41)*(+'Product half-life and C flows'!P30/100)</f>
        <v>0.28567407542072787</v>
      </c>
      <c r="K129" s="55">
        <f t="shared" si="16"/>
        <v>4.1790082234578607</v>
      </c>
      <c r="L129" s="27"/>
      <c r="M129" s="80"/>
      <c r="N129" s="80"/>
      <c r="O129" s="82"/>
      <c r="P129" s="81"/>
      <c r="Q129" s="81"/>
      <c r="R129" s="81"/>
      <c r="S129" s="81"/>
      <c r="T129" s="81"/>
      <c r="U129" s="3"/>
      <c r="V129" s="88"/>
      <c r="W129" s="88"/>
      <c r="X129" s="88"/>
      <c r="Y129" s="88"/>
      <c r="Z129" s="88"/>
      <c r="AA129" s="88"/>
      <c r="AB129" s="88"/>
      <c r="AC129" s="88"/>
      <c r="AE129">
        <f t="shared" si="3"/>
        <v>-29</v>
      </c>
      <c r="AI129" s="3">
        <f t="shared" si="6"/>
        <v>90.756478167841635</v>
      </c>
      <c r="AJ129" s="113">
        <f t="shared" si="4"/>
        <v>90.756478167841635</v>
      </c>
      <c r="AK129" s="123">
        <f t="shared" si="7"/>
        <v>4.2922507267301544</v>
      </c>
      <c r="AL129" s="123">
        <f t="shared" si="8"/>
        <v>0</v>
      </c>
      <c r="AM129" s="123">
        <f t="shared" si="9"/>
        <v>18.852668677253504</v>
      </c>
      <c r="AN129" s="123">
        <f t="shared" si="10"/>
        <v>2.3461098798359923</v>
      </c>
      <c r="AO129" s="123">
        <f t="shared" si="11"/>
        <v>6.188897072804564</v>
      </c>
      <c r="AP129" s="123">
        <f t="shared" si="12"/>
        <v>0.5719194989922971</v>
      </c>
      <c r="AQ129" s="123">
        <f t="shared" si="13"/>
        <v>0.28567407542072787</v>
      </c>
      <c r="AR129" s="123">
        <f t="shared" si="14"/>
        <v>4.1790082234578607</v>
      </c>
      <c r="AS129" s="123">
        <f t="shared" si="17"/>
        <v>127.47300632233674</v>
      </c>
    </row>
    <row r="130" spans="1:45" ht="14">
      <c r="A130">
        <f t="shared" si="1"/>
        <v>-28</v>
      </c>
      <c r="B130" s="22">
        <v>52</v>
      </c>
      <c r="C130" s="126">
        <f t="shared" si="18"/>
        <v>94.257462376449723</v>
      </c>
      <c r="D130" s="124">
        <f>(($C$39*$C$118*0.72)*D$40)*('Product half-life and C flows'!B31/100)</f>
        <v>4.1460409098027258</v>
      </c>
      <c r="E130" s="27"/>
      <c r="F130" s="55">
        <f t="shared" si="15"/>
        <v>18.852668677253504</v>
      </c>
      <c r="G130" s="55">
        <f t="shared" si="15"/>
        <v>2.3461098798359923</v>
      </c>
      <c r="H130" s="124">
        <f>(H$118)*('Product half-life and C flows'!L31/100)</f>
        <v>6.0942982519833713</v>
      </c>
      <c r="I130" s="124">
        <f>(($C$39*$C$118*0.28)*H$41)*('Product half-life and C flows'!N31/100)</f>
        <v>0.61926620881330419</v>
      </c>
      <c r="J130" s="124">
        <f>(($C$39*$C$118*0.28)*H$41)*(+'Product half-life and C flows'!P31/100)</f>
        <v>0.30932378062602606</v>
      </c>
      <c r="K130" s="55">
        <f t="shared" si="16"/>
        <v>4.1790082234578607</v>
      </c>
      <c r="L130" s="27"/>
      <c r="M130" s="80"/>
      <c r="N130" s="80"/>
      <c r="O130" s="82"/>
      <c r="P130" s="81"/>
      <c r="Q130" s="81"/>
      <c r="R130" s="81"/>
      <c r="S130" s="81"/>
      <c r="T130" s="81"/>
      <c r="U130" s="3"/>
      <c r="V130" s="88"/>
      <c r="W130" s="88"/>
      <c r="X130" s="88"/>
      <c r="Y130" s="88"/>
      <c r="Z130" s="88"/>
      <c r="AA130" s="88"/>
      <c r="AB130" s="88"/>
      <c r="AC130" s="88"/>
      <c r="AE130">
        <f t="shared" si="3"/>
        <v>-28</v>
      </c>
      <c r="AI130" s="3">
        <f t="shared" si="6"/>
        <v>94.257462376449723</v>
      </c>
      <c r="AJ130" s="113">
        <f t="shared" si="4"/>
        <v>94.257462376449723</v>
      </c>
      <c r="AK130" s="123">
        <f t="shared" si="7"/>
        <v>4.1460409098027258</v>
      </c>
      <c r="AL130" s="123">
        <f t="shared" si="8"/>
        <v>0</v>
      </c>
      <c r="AM130" s="123">
        <f t="shared" si="9"/>
        <v>18.852668677253504</v>
      </c>
      <c r="AN130" s="123">
        <f t="shared" si="10"/>
        <v>2.3461098798359923</v>
      </c>
      <c r="AO130" s="123">
        <f t="shared" si="11"/>
        <v>6.0942982519833713</v>
      </c>
      <c r="AP130" s="123">
        <f t="shared" si="12"/>
        <v>0.61926620881330419</v>
      </c>
      <c r="AQ130" s="123">
        <f t="shared" si="13"/>
        <v>0.30932378062602606</v>
      </c>
      <c r="AR130" s="123">
        <f t="shared" si="14"/>
        <v>4.1790082234578607</v>
      </c>
      <c r="AS130" s="123">
        <f t="shared" si="17"/>
        <v>130.8041783082225</v>
      </c>
    </row>
    <row r="131" spans="1:45" ht="14">
      <c r="A131">
        <f t="shared" si="1"/>
        <v>-27</v>
      </c>
      <c r="B131" s="22">
        <v>53</v>
      </c>
      <c r="C131" s="126">
        <f t="shared" si="18"/>
        <v>97.758446585057811</v>
      </c>
      <c r="D131" s="124">
        <f>(($C$39*$C$118*0.72)*D$40)*('Product half-life and C flows'!B32/100)</f>
        <v>4.0048115359870726</v>
      </c>
      <c r="E131" s="27"/>
      <c r="F131" s="55">
        <f t="shared" si="15"/>
        <v>18.852668677253504</v>
      </c>
      <c r="G131" s="55">
        <f t="shared" si="15"/>
        <v>2.3461098798359923</v>
      </c>
      <c r="H131" s="124">
        <f>(H$118)*('Product half-life and C flows'!L32/100)</f>
        <v>6.0011453975105411</v>
      </c>
      <c r="I131" s="124">
        <f>(($C$39*$C$118*0.28)*H$41)*('Product half-life and C flows'!N32/100)</f>
        <v>0.66588921247695532</v>
      </c>
      <c r="J131" s="124">
        <f>(($C$39*$C$118*0.28)*H$41)*(+'Product half-life and C flows'!P32/100)</f>
        <v>0.33261199424423349</v>
      </c>
      <c r="K131" s="55">
        <f t="shared" si="16"/>
        <v>4.1790082234578607</v>
      </c>
      <c r="L131" s="27"/>
      <c r="M131" s="80"/>
      <c r="N131" s="80"/>
      <c r="O131" s="82"/>
      <c r="P131" s="81"/>
      <c r="Q131" s="81"/>
      <c r="R131" s="81"/>
      <c r="S131" s="81"/>
      <c r="T131" s="81"/>
      <c r="U131" s="3"/>
      <c r="V131" s="88"/>
      <c r="W131" s="88"/>
      <c r="X131" s="88"/>
      <c r="Y131" s="88"/>
      <c r="Z131" s="88"/>
      <c r="AA131" s="88"/>
      <c r="AB131" s="88"/>
      <c r="AC131" s="88"/>
      <c r="AE131">
        <f t="shared" si="3"/>
        <v>-27</v>
      </c>
      <c r="AI131" s="3">
        <f t="shared" si="6"/>
        <v>97.758446585057811</v>
      </c>
      <c r="AJ131" s="113">
        <f t="shared" si="4"/>
        <v>97.758446585057811</v>
      </c>
      <c r="AK131" s="123">
        <f t="shared" si="7"/>
        <v>4.0048115359870726</v>
      </c>
      <c r="AL131" s="123">
        <f t="shared" si="8"/>
        <v>0</v>
      </c>
      <c r="AM131" s="123">
        <f t="shared" si="9"/>
        <v>18.852668677253504</v>
      </c>
      <c r="AN131" s="123">
        <f t="shared" si="10"/>
        <v>2.3461098798359923</v>
      </c>
      <c r="AO131" s="123">
        <f t="shared" si="11"/>
        <v>6.0011453975105411</v>
      </c>
      <c r="AP131" s="123">
        <f t="shared" si="12"/>
        <v>0.66588921247695532</v>
      </c>
      <c r="AQ131" s="123">
        <f t="shared" si="13"/>
        <v>0.33261199424423349</v>
      </c>
      <c r="AR131" s="123">
        <f t="shared" si="14"/>
        <v>4.1790082234578607</v>
      </c>
      <c r="AS131" s="123">
        <f t="shared" si="17"/>
        <v>134.14069150582398</v>
      </c>
    </row>
    <row r="132" spans="1:45" ht="14">
      <c r="A132">
        <f t="shared" si="1"/>
        <v>-26</v>
      </c>
      <c r="B132" s="22">
        <v>54</v>
      </c>
      <c r="C132" s="126">
        <f t="shared" si="18"/>
        <v>101.2594307936659</v>
      </c>
      <c r="D132" s="124">
        <f>(($C$39*$C$118*0.72)*D$40)*('Product half-life and C flows'!B33/100)</f>
        <v>3.8683929531072248</v>
      </c>
      <c r="E132" s="27"/>
      <c r="F132" s="55">
        <f t="shared" si="15"/>
        <v>18.852668677253504</v>
      </c>
      <c r="G132" s="55">
        <f t="shared" si="15"/>
        <v>2.3461098798359923</v>
      </c>
      <c r="H132" s="124">
        <f>(H$118)*('Product half-life and C flows'!L33/100)</f>
        <v>5.9094164074331923</v>
      </c>
      <c r="I132" s="124">
        <f>(($C$39*$C$118*0.28)*H$41)*('Product half-life and C flows'!N33/100)</f>
        <v>0.71179957201066868</v>
      </c>
      <c r="J132" s="124">
        <f>(($C$39*$C$118*0.28)*H$41)*(+'Product half-life and C flows'!P33/100)</f>
        <v>0.35554424176357075</v>
      </c>
      <c r="K132" s="55">
        <f t="shared" si="16"/>
        <v>4.1790082234578607</v>
      </c>
      <c r="L132" s="27"/>
      <c r="M132" s="80"/>
      <c r="N132" s="80"/>
      <c r="O132" s="82"/>
      <c r="P132" s="81"/>
      <c r="Q132" s="81"/>
      <c r="R132" s="81"/>
      <c r="S132" s="81"/>
      <c r="T132" s="81"/>
      <c r="U132" s="3"/>
      <c r="V132" s="88"/>
      <c r="W132" s="88"/>
      <c r="X132" s="88"/>
      <c r="Y132" s="88"/>
      <c r="Z132" s="88"/>
      <c r="AA132" s="88"/>
      <c r="AB132" s="88"/>
      <c r="AC132" s="88"/>
      <c r="AE132">
        <f t="shared" si="3"/>
        <v>-26</v>
      </c>
      <c r="AI132" s="3">
        <f t="shared" si="6"/>
        <v>101.2594307936659</v>
      </c>
      <c r="AJ132" s="113">
        <f t="shared" si="4"/>
        <v>101.2594307936659</v>
      </c>
      <c r="AK132" s="123">
        <f t="shared" si="7"/>
        <v>3.8683929531072248</v>
      </c>
      <c r="AL132" s="123">
        <f t="shared" si="8"/>
        <v>0</v>
      </c>
      <c r="AM132" s="123">
        <f t="shared" si="9"/>
        <v>18.852668677253504</v>
      </c>
      <c r="AN132" s="123">
        <f t="shared" si="10"/>
        <v>2.3461098798359923</v>
      </c>
      <c r="AO132" s="123">
        <f t="shared" si="11"/>
        <v>5.9094164074331923</v>
      </c>
      <c r="AP132" s="123">
        <f t="shared" si="12"/>
        <v>0.71179957201066868</v>
      </c>
      <c r="AQ132" s="123">
        <f t="shared" si="13"/>
        <v>0.35554424176357075</v>
      </c>
      <c r="AR132" s="123">
        <f t="shared" si="14"/>
        <v>4.1790082234578607</v>
      </c>
      <c r="AS132" s="123">
        <f t="shared" si="17"/>
        <v>137.4823707485279</v>
      </c>
    </row>
    <row r="133" spans="1:45" ht="14">
      <c r="A133">
        <f t="shared" si="1"/>
        <v>-25</v>
      </c>
      <c r="B133" s="22">
        <v>55</v>
      </c>
      <c r="C133" s="126">
        <f t="shared" si="18"/>
        <v>104.76041500227399</v>
      </c>
      <c r="D133" s="124">
        <f>(($C$39*$C$118*0.72)*D$40)*('Product half-life and C flows'!B34/100)</f>
        <v>3.7366212879631346</v>
      </c>
      <c r="E133" s="27"/>
      <c r="F133" s="55">
        <f t="shared" si="15"/>
        <v>18.852668677253504</v>
      </c>
      <c r="G133" s="55">
        <f t="shared" si="15"/>
        <v>2.3461098798359923</v>
      </c>
      <c r="H133" s="124">
        <f>(H$118)*('Product half-life and C flows'!L34/100)</f>
        <v>5.8190895176322508</v>
      </c>
      <c r="I133" s="124">
        <f>(($C$39*$C$118*0.28)*H$41)*('Product half-life and C flows'!N34/100)</f>
        <v>0.75700818035604001</v>
      </c>
      <c r="J133" s="124">
        <f>(($C$39*$C$118*0.28)*H$41)*(+'Product half-life and C flows'!P34/100)</f>
        <v>0.37812596421380618</v>
      </c>
      <c r="K133" s="55">
        <f t="shared" si="16"/>
        <v>4.1790082234578607</v>
      </c>
      <c r="L133" s="27"/>
      <c r="M133" s="80"/>
      <c r="N133" s="80"/>
      <c r="O133" s="82"/>
      <c r="P133" s="81"/>
      <c r="Q133" s="81"/>
      <c r="R133" s="81"/>
      <c r="S133" s="81"/>
      <c r="T133" s="81"/>
      <c r="U133" s="3"/>
      <c r="V133" s="88"/>
      <c r="W133" s="88"/>
      <c r="X133" s="88"/>
      <c r="Y133" s="88"/>
      <c r="Z133" s="88"/>
      <c r="AA133" s="88"/>
      <c r="AB133" s="88"/>
      <c r="AC133" s="88"/>
      <c r="AE133">
        <f t="shared" si="3"/>
        <v>-25</v>
      </c>
      <c r="AI133" s="3">
        <f t="shared" si="6"/>
        <v>104.76041500227399</v>
      </c>
      <c r="AJ133" s="113">
        <f t="shared" si="4"/>
        <v>104.76041500227399</v>
      </c>
      <c r="AK133" s="123">
        <f t="shared" si="7"/>
        <v>3.7366212879631346</v>
      </c>
      <c r="AL133" s="123">
        <f t="shared" si="8"/>
        <v>0</v>
      </c>
      <c r="AM133" s="123">
        <f t="shared" si="9"/>
        <v>18.852668677253504</v>
      </c>
      <c r="AN133" s="123">
        <f t="shared" si="10"/>
        <v>2.3461098798359923</v>
      </c>
      <c r="AO133" s="123">
        <f t="shared" si="11"/>
        <v>5.8190895176322508</v>
      </c>
      <c r="AP133" s="123">
        <f t="shared" si="12"/>
        <v>0.75700818035604001</v>
      </c>
      <c r="AQ133" s="123">
        <f t="shared" si="13"/>
        <v>0.37812596421380618</v>
      </c>
      <c r="AR133" s="123">
        <f t="shared" si="14"/>
        <v>4.1790082234578607</v>
      </c>
      <c r="AS133" s="123">
        <f t="shared" si="17"/>
        <v>140.82904673298657</v>
      </c>
    </row>
    <row r="134" spans="1:45" ht="14">
      <c r="A134">
        <f t="shared" si="1"/>
        <v>-24</v>
      </c>
      <c r="B134" s="22">
        <v>56</v>
      </c>
      <c r="C134" s="126">
        <f t="shared" si="18"/>
        <v>108.26139921088208</v>
      </c>
      <c r="D134" s="124">
        <f>(($C$39*$C$118*0.72)*D$40)*('Product half-life and C flows'!B35/100)</f>
        <v>3.6093382494775388</v>
      </c>
      <c r="E134" s="27"/>
      <c r="F134" s="55">
        <f t="shared" si="15"/>
        <v>18.852668677253504</v>
      </c>
      <c r="G134" s="55">
        <f t="shared" si="15"/>
        <v>2.3461098798359923</v>
      </c>
      <c r="H134" s="124">
        <f>(H$118)*('Product half-life and C flows'!L35/100)</f>
        <v>5.7301432966585804</v>
      </c>
      <c r="I134" s="124">
        <f>(($C$39*$C$118*0.28)*H$41)*('Product half-life and C flows'!N35/100)</f>
        <v>0.80152576395336195</v>
      </c>
      <c r="J134" s="124">
        <f>(($C$39*$C$118*0.28)*H$41)*(+'Product half-life and C flows'!P35/100)</f>
        <v>0.40036251945722373</v>
      </c>
      <c r="K134" s="55">
        <f t="shared" si="16"/>
        <v>4.1790082234578607</v>
      </c>
      <c r="L134" s="27"/>
      <c r="M134" s="80"/>
      <c r="N134" s="80"/>
      <c r="O134" s="82"/>
      <c r="P134" s="81"/>
      <c r="Q134" s="81"/>
      <c r="R134" s="81"/>
      <c r="S134" s="81"/>
      <c r="T134" s="81"/>
      <c r="U134" s="3"/>
      <c r="V134" s="88"/>
      <c r="W134" s="88"/>
      <c r="X134" s="88"/>
      <c r="Y134" s="88"/>
      <c r="Z134" s="88"/>
      <c r="AA134" s="88"/>
      <c r="AB134" s="88"/>
      <c r="AC134" s="88"/>
      <c r="AE134">
        <f t="shared" si="3"/>
        <v>-24</v>
      </c>
      <c r="AI134" s="3">
        <f t="shared" si="6"/>
        <v>108.26139921088208</v>
      </c>
      <c r="AJ134" s="113">
        <f t="shared" si="4"/>
        <v>108.26139921088208</v>
      </c>
      <c r="AK134" s="123">
        <f t="shared" si="7"/>
        <v>3.6093382494775388</v>
      </c>
      <c r="AL134" s="123">
        <f t="shared" si="8"/>
        <v>0</v>
      </c>
      <c r="AM134" s="123">
        <f t="shared" si="9"/>
        <v>18.852668677253504</v>
      </c>
      <c r="AN134" s="123">
        <f t="shared" si="10"/>
        <v>2.3461098798359923</v>
      </c>
      <c r="AO134" s="123">
        <f t="shared" si="11"/>
        <v>5.7301432966585804</v>
      </c>
      <c r="AP134" s="123">
        <f t="shared" si="12"/>
        <v>0.80152576395336195</v>
      </c>
      <c r="AQ134" s="123">
        <f t="shared" si="13"/>
        <v>0.40036251945722373</v>
      </c>
      <c r="AR134" s="123">
        <f t="shared" si="14"/>
        <v>4.1790082234578607</v>
      </c>
      <c r="AS134" s="123">
        <f t="shared" si="17"/>
        <v>144.18055582097611</v>
      </c>
    </row>
    <row r="135" spans="1:45" ht="14">
      <c r="A135">
        <f t="shared" si="1"/>
        <v>-23</v>
      </c>
      <c r="B135" s="22">
        <v>57</v>
      </c>
      <c r="C135" s="126">
        <f t="shared" si="18"/>
        <v>111.76238341949016</v>
      </c>
      <c r="D135" s="124">
        <f>(($C$39*$C$118*0.72)*D$40)*('Product half-life and C flows'!B36/100)</f>
        <v>3.4863909385483618</v>
      </c>
      <c r="E135" s="27"/>
      <c r="F135" s="55">
        <f t="shared" si="15"/>
        <v>18.852668677253504</v>
      </c>
      <c r="G135" s="55">
        <f t="shared" si="15"/>
        <v>2.3461098798359923</v>
      </c>
      <c r="H135" s="124">
        <f>(H$118)*('Product half-life and C flows'!L36/100)</f>
        <v>5.6425566406480412</v>
      </c>
      <c r="I135" s="124">
        <f>(($C$39*$C$118*0.28)*H$41)*('Product half-life and C flows'!N36/100)</f>
        <v>0.84536288528663683</v>
      </c>
      <c r="J135" s="124">
        <f>(($C$39*$C$118*0.28)*H$41)*(+'Product half-life and C flows'!P36/100)</f>
        <v>0.42225918345985852</v>
      </c>
      <c r="K135" s="55">
        <f t="shared" si="16"/>
        <v>4.1790082234578607</v>
      </c>
      <c r="L135" s="27"/>
      <c r="M135" s="80"/>
      <c r="N135" s="80"/>
      <c r="O135" s="82"/>
      <c r="P135" s="81"/>
      <c r="Q135" s="81"/>
      <c r="R135" s="81"/>
      <c r="S135" s="81"/>
      <c r="T135" s="81"/>
      <c r="U135" s="3"/>
      <c r="V135" s="88"/>
      <c r="W135" s="88"/>
      <c r="X135" s="88"/>
      <c r="Y135" s="88"/>
      <c r="Z135" s="88"/>
      <c r="AA135" s="88"/>
      <c r="AB135" s="88"/>
      <c r="AC135" s="88"/>
      <c r="AE135">
        <f t="shared" si="3"/>
        <v>-23</v>
      </c>
      <c r="AI135" s="3">
        <f t="shared" si="6"/>
        <v>111.76238341949016</v>
      </c>
      <c r="AJ135" s="113">
        <f t="shared" si="4"/>
        <v>111.76238341949016</v>
      </c>
      <c r="AK135" s="123">
        <f t="shared" si="7"/>
        <v>3.4863909385483618</v>
      </c>
      <c r="AL135" s="123">
        <f t="shared" si="8"/>
        <v>0</v>
      </c>
      <c r="AM135" s="123">
        <f t="shared" si="9"/>
        <v>18.852668677253504</v>
      </c>
      <c r="AN135" s="123">
        <f t="shared" si="10"/>
        <v>2.3461098798359923</v>
      </c>
      <c r="AO135" s="123">
        <f t="shared" si="11"/>
        <v>5.6425566406480412</v>
      </c>
      <c r="AP135" s="123">
        <f t="shared" si="12"/>
        <v>0.84536288528663683</v>
      </c>
      <c r="AQ135" s="123">
        <f t="shared" si="13"/>
        <v>0.42225918345985852</v>
      </c>
      <c r="AR135" s="123">
        <f t="shared" si="14"/>
        <v>4.1790082234578607</v>
      </c>
      <c r="AS135" s="123">
        <f t="shared" si="17"/>
        <v>147.53673984798044</v>
      </c>
    </row>
    <row r="136" spans="1:45" ht="14">
      <c r="A136">
        <f t="shared" si="1"/>
        <v>-22</v>
      </c>
      <c r="B136" s="22">
        <v>58</v>
      </c>
      <c r="C136" s="126">
        <f t="shared" si="18"/>
        <v>115.26336762809825</v>
      </c>
      <c r="D136" s="124">
        <f>(($C$39*$C$118*0.72)*D$40)*('Product half-life and C flows'!B37/100)</f>
        <v>3.3676316643782513</v>
      </c>
      <c r="E136" s="27"/>
      <c r="F136" s="55">
        <f t="shared" ref="F136:G151" si="19">F135</f>
        <v>18.852668677253504</v>
      </c>
      <c r="G136" s="55">
        <f t="shared" si="19"/>
        <v>2.3461098798359923</v>
      </c>
      <c r="H136" s="124">
        <f>(H$118)*('Product half-life and C flows'!L37/100)</f>
        <v>5.5563087683142705</v>
      </c>
      <c r="I136" s="124">
        <f>(($C$39*$C$118*0.28)*H$41)*('Product half-life and C flows'!N37/100)</f>
        <v>0.88852994538968899</v>
      </c>
      <c r="J136" s="124">
        <f>(($C$39*$C$118*0.28)*H$41)*(+'Product half-life and C flows'!P37/100)</f>
        <v>0.44382115154330121</v>
      </c>
      <c r="K136" s="55">
        <f t="shared" si="16"/>
        <v>4.1790082234578607</v>
      </c>
      <c r="L136" s="27"/>
      <c r="M136" s="80"/>
      <c r="N136" s="80"/>
      <c r="O136" s="82"/>
      <c r="P136" s="81"/>
      <c r="Q136" s="81"/>
      <c r="R136" s="81"/>
      <c r="S136" s="81"/>
      <c r="T136" s="81"/>
      <c r="U136" s="3"/>
      <c r="V136" s="88"/>
      <c r="W136" s="88"/>
      <c r="X136" s="88"/>
      <c r="Y136" s="88"/>
      <c r="Z136" s="88"/>
      <c r="AA136" s="88"/>
      <c r="AB136" s="88"/>
      <c r="AC136" s="88"/>
      <c r="AE136">
        <f t="shared" si="3"/>
        <v>-22</v>
      </c>
      <c r="AI136" s="3">
        <f t="shared" si="6"/>
        <v>115.26336762809825</v>
      </c>
      <c r="AJ136" s="113">
        <f t="shared" si="4"/>
        <v>115.26336762809825</v>
      </c>
      <c r="AK136" s="123">
        <f t="shared" si="7"/>
        <v>3.3676316643782513</v>
      </c>
      <c r="AL136" s="123">
        <f t="shared" si="8"/>
        <v>0</v>
      </c>
      <c r="AM136" s="123">
        <f t="shared" si="9"/>
        <v>18.852668677253504</v>
      </c>
      <c r="AN136" s="123">
        <f t="shared" si="10"/>
        <v>2.3461098798359923</v>
      </c>
      <c r="AO136" s="123">
        <f t="shared" si="11"/>
        <v>5.5563087683142705</v>
      </c>
      <c r="AP136" s="123">
        <f t="shared" si="12"/>
        <v>0.88852994538968899</v>
      </c>
      <c r="AQ136" s="123">
        <f t="shared" si="13"/>
        <v>0.44382115154330121</v>
      </c>
      <c r="AR136" s="123">
        <f t="shared" si="14"/>
        <v>4.1790082234578607</v>
      </c>
      <c r="AS136" s="123">
        <f t="shared" si="17"/>
        <v>150.89744593827106</v>
      </c>
    </row>
    <row r="137" spans="1:45" ht="14">
      <c r="A137">
        <f t="shared" si="1"/>
        <v>-21</v>
      </c>
      <c r="B137" s="22">
        <v>59</v>
      </c>
      <c r="C137" s="126">
        <f t="shared" si="18"/>
        <v>118.76435183670634</v>
      </c>
      <c r="D137" s="124">
        <f>(($C$39*$C$118*0.72)*D$40)*('Product half-life and C flows'!B38/100)</f>
        <v>3.252917767060596</v>
      </c>
      <c r="E137" s="27"/>
      <c r="F137" s="55">
        <f t="shared" si="19"/>
        <v>18.852668677253504</v>
      </c>
      <c r="G137" s="55">
        <f t="shared" si="19"/>
        <v>2.3461098798359923</v>
      </c>
      <c r="H137" s="124">
        <f>(H$118)*('Product half-life and C flows'!L38/100)</f>
        <v>5.4713792160180006</v>
      </c>
      <c r="I137" s="124">
        <f>(($C$39*$C$118*0.28)*H$41)*('Product half-life and C flows'!N38/100)</f>
        <v>0.93103718631397248</v>
      </c>
      <c r="J137" s="124">
        <f>(($C$39*$C$118*0.28)*H$41)*(+'Product half-life and C flows'!P38/100)</f>
        <v>0.46505353961736884</v>
      </c>
      <c r="K137" s="55">
        <f t="shared" si="16"/>
        <v>4.1790082234578607</v>
      </c>
      <c r="L137" s="27"/>
      <c r="M137" s="80"/>
      <c r="N137" s="80"/>
      <c r="O137" s="82"/>
      <c r="P137" s="81"/>
      <c r="Q137" s="81"/>
      <c r="R137" s="81"/>
      <c r="S137" s="81"/>
      <c r="T137" s="81"/>
      <c r="U137" s="3"/>
      <c r="V137" s="88"/>
      <c r="W137" s="88"/>
      <c r="X137" s="88"/>
      <c r="Y137" s="88"/>
      <c r="Z137" s="88"/>
      <c r="AA137" s="88"/>
      <c r="AB137" s="88"/>
      <c r="AC137" s="88"/>
      <c r="AE137">
        <f t="shared" si="3"/>
        <v>-21</v>
      </c>
      <c r="AI137" s="3">
        <f t="shared" si="6"/>
        <v>118.76435183670634</v>
      </c>
      <c r="AJ137" s="113">
        <f t="shared" si="4"/>
        <v>118.76435183670634</v>
      </c>
      <c r="AK137" s="123">
        <f t="shared" si="7"/>
        <v>3.252917767060596</v>
      </c>
      <c r="AL137" s="123">
        <f t="shared" si="8"/>
        <v>0</v>
      </c>
      <c r="AM137" s="123">
        <f t="shared" si="9"/>
        <v>18.852668677253504</v>
      </c>
      <c r="AN137" s="123">
        <f t="shared" si="10"/>
        <v>2.3461098798359923</v>
      </c>
      <c r="AO137" s="123">
        <f t="shared" si="11"/>
        <v>5.4713792160180006</v>
      </c>
      <c r="AP137" s="123">
        <f t="shared" si="12"/>
        <v>0.93103718631397248</v>
      </c>
      <c r="AQ137" s="123">
        <f t="shared" si="13"/>
        <v>0.46505353961736884</v>
      </c>
      <c r="AR137" s="123">
        <f t="shared" si="14"/>
        <v>4.1790082234578607</v>
      </c>
      <c r="AS137" s="123">
        <f t="shared" si="17"/>
        <v>154.26252632626361</v>
      </c>
    </row>
    <row r="138" spans="1:45" ht="14">
      <c r="A138">
        <f t="shared" si="1"/>
        <v>-20</v>
      </c>
      <c r="B138" s="22">
        <v>60</v>
      </c>
      <c r="C138" s="126">
        <f t="shared" si="18"/>
        <v>122.26533604531443</v>
      </c>
      <c r="D138" s="124">
        <f>(($C$39*$C$118*0.72)*D$40)*('Product half-life and C flows'!B39/100)</f>
        <v>3.1421114462089177</v>
      </c>
      <c r="E138" s="27"/>
      <c r="F138" s="55">
        <f t="shared" si="19"/>
        <v>18.852668677253504</v>
      </c>
      <c r="G138" s="55">
        <f t="shared" si="19"/>
        <v>2.3461098798359923</v>
      </c>
      <c r="H138" s="124">
        <f>(H$118)*('Product half-life and C flows'!L39/100)</f>
        <v>5.3877478329117467</v>
      </c>
      <c r="I138" s="124">
        <f>(($C$39*$C$118*0.28)*H$41)*('Product half-life and C flows'!N39/100)</f>
        <v>0.9728946935586521</v>
      </c>
      <c r="J138" s="124">
        <f>(($C$39*$C$118*0.28)*H$41)*(+'Product half-life and C flows'!P39/100)</f>
        <v>0.48596138539393213</v>
      </c>
      <c r="K138" s="55">
        <f t="shared" si="16"/>
        <v>4.1790082234578607</v>
      </c>
      <c r="L138" s="27"/>
      <c r="M138" s="80"/>
      <c r="N138" s="80"/>
      <c r="O138" s="82"/>
      <c r="P138" s="81"/>
      <c r="Q138" s="81"/>
      <c r="R138" s="81"/>
      <c r="S138" s="81"/>
      <c r="T138" s="81"/>
      <c r="U138" s="3"/>
      <c r="V138" s="88"/>
      <c r="W138" s="88"/>
      <c r="X138" s="88"/>
      <c r="Y138" s="88"/>
      <c r="Z138" s="88"/>
      <c r="AA138" s="88"/>
      <c r="AB138" s="88"/>
      <c r="AC138" s="88"/>
      <c r="AE138">
        <f t="shared" si="3"/>
        <v>-20</v>
      </c>
      <c r="AI138" s="3">
        <f t="shared" si="6"/>
        <v>122.26533604531443</v>
      </c>
      <c r="AJ138" s="113">
        <f t="shared" si="4"/>
        <v>122.26533604531443</v>
      </c>
      <c r="AK138" s="123">
        <f t="shared" si="7"/>
        <v>3.1421114462089177</v>
      </c>
      <c r="AL138" s="123">
        <f t="shared" si="8"/>
        <v>0</v>
      </c>
      <c r="AM138" s="123">
        <f t="shared" si="9"/>
        <v>18.852668677253504</v>
      </c>
      <c r="AN138" s="123">
        <f t="shared" si="10"/>
        <v>2.3461098798359923</v>
      </c>
      <c r="AO138" s="123">
        <f t="shared" si="11"/>
        <v>5.3877478329117467</v>
      </c>
      <c r="AP138" s="123">
        <f t="shared" si="12"/>
        <v>0.9728946935586521</v>
      </c>
      <c r="AQ138" s="123">
        <f t="shared" si="13"/>
        <v>0.48596138539393213</v>
      </c>
      <c r="AR138" s="123">
        <f t="shared" si="14"/>
        <v>4.1790082234578607</v>
      </c>
      <c r="AS138" s="123">
        <f t="shared" si="17"/>
        <v>157.631838183935</v>
      </c>
    </row>
    <row r="139" spans="1:45" ht="14">
      <c r="A139">
        <f t="shared" si="1"/>
        <v>-19</v>
      </c>
      <c r="B139" s="22">
        <v>61</v>
      </c>
      <c r="C139" s="126">
        <f t="shared" si="18"/>
        <v>125.76632025392252</v>
      </c>
      <c r="D139" s="124">
        <f>(($C$39*$C$118*0.72)*D$40)*('Product half-life and C flows'!B40/100)</f>
        <v>3.0350795954237793</v>
      </c>
      <c r="E139" s="27"/>
      <c r="F139" s="55">
        <f t="shared" si="19"/>
        <v>18.852668677253504</v>
      </c>
      <c r="G139" s="55">
        <f t="shared" si="19"/>
        <v>2.3461098798359923</v>
      </c>
      <c r="H139" s="124">
        <f>(H$118)*('Product half-life and C flows'!L40/100)</f>
        <v>5.3053947761587077</v>
      </c>
      <c r="I139" s="124">
        <f>(($C$39*$C$118*0.28)*H$41)*('Product half-life and C flows'!N40/100)</f>
        <v>1.0141123984635481</v>
      </c>
      <c r="J139" s="124">
        <f>(($C$39*$C$118*0.28)*H$41)*(+'Product half-life and C flows'!P40/100)</f>
        <v>0.50654964958219173</v>
      </c>
      <c r="K139" s="55">
        <f t="shared" si="16"/>
        <v>4.1790082234578607</v>
      </c>
      <c r="L139" s="27"/>
      <c r="M139" s="80"/>
      <c r="N139" s="80"/>
      <c r="O139" s="82"/>
      <c r="P139" s="81"/>
      <c r="Q139" s="81"/>
      <c r="R139" s="81"/>
      <c r="S139" s="81"/>
      <c r="T139" s="81"/>
      <c r="U139" s="3"/>
      <c r="V139" s="88"/>
      <c r="W139" s="88"/>
      <c r="X139" s="88"/>
      <c r="Y139" s="88"/>
      <c r="Z139" s="88"/>
      <c r="AA139" s="88"/>
      <c r="AB139" s="88"/>
      <c r="AC139" s="88"/>
      <c r="AE139">
        <f t="shared" si="3"/>
        <v>-19</v>
      </c>
      <c r="AI139" s="3">
        <f t="shared" si="6"/>
        <v>125.76632025392252</v>
      </c>
      <c r="AJ139" s="113">
        <f t="shared" si="4"/>
        <v>125.76632025392252</v>
      </c>
      <c r="AK139" s="123">
        <f t="shared" si="7"/>
        <v>3.0350795954237793</v>
      </c>
      <c r="AL139" s="123">
        <f t="shared" si="8"/>
        <v>0</v>
      </c>
      <c r="AM139" s="123">
        <f t="shared" si="9"/>
        <v>18.852668677253504</v>
      </c>
      <c r="AN139" s="123">
        <f t="shared" si="10"/>
        <v>2.3461098798359923</v>
      </c>
      <c r="AO139" s="123">
        <f t="shared" si="11"/>
        <v>5.3053947761587077</v>
      </c>
      <c r="AP139" s="123">
        <f t="shared" si="12"/>
        <v>1.0141123984635481</v>
      </c>
      <c r="AQ139" s="123">
        <f t="shared" si="13"/>
        <v>0.50654964958219173</v>
      </c>
      <c r="AR139" s="123">
        <f t="shared" si="14"/>
        <v>4.1790082234578607</v>
      </c>
      <c r="AS139" s="123">
        <f t="shared" si="17"/>
        <v>161.00524345409809</v>
      </c>
    </row>
    <row r="140" spans="1:45" ht="14">
      <c r="A140">
        <f t="shared" si="1"/>
        <v>-18</v>
      </c>
      <c r="B140" s="22">
        <v>62</v>
      </c>
      <c r="C140" s="126">
        <f t="shared" si="18"/>
        <v>129.2673044625306</v>
      </c>
      <c r="D140" s="124">
        <f>(($C$39*$C$118*0.72)*D$40)*('Product half-life and C flows'!B41/100)</f>
        <v>2.9316936423983506</v>
      </c>
      <c r="E140" s="27"/>
      <c r="F140" s="55">
        <f t="shared" si="19"/>
        <v>18.852668677253504</v>
      </c>
      <c r="G140" s="55">
        <f t="shared" si="19"/>
        <v>2.3461098798359923</v>
      </c>
      <c r="H140" s="124">
        <f>(H$118)*('Product half-life and C flows'!L41/100)</f>
        <v>5.2243005062247461</v>
      </c>
      <c r="I140" s="124">
        <f>(($C$39*$C$118*0.28)*H$41)*('Product half-life and C flows'!N41/100)</f>
        <v>1.0547000805654965</v>
      </c>
      <c r="J140" s="124">
        <f>(($C$39*$C$118*0.28)*H$41)*(+'Product half-life and C flows'!P41/100)</f>
        <v>0.52682321706568258</v>
      </c>
      <c r="K140" s="55">
        <f t="shared" si="16"/>
        <v>4.1790082234578607</v>
      </c>
      <c r="L140" s="27"/>
      <c r="M140" s="80"/>
      <c r="N140" s="80"/>
      <c r="O140" s="82"/>
      <c r="P140" s="81"/>
      <c r="Q140" s="81"/>
      <c r="R140" s="81"/>
      <c r="S140" s="81"/>
      <c r="T140" s="81"/>
      <c r="U140" s="3"/>
      <c r="V140" s="88"/>
      <c r="W140" s="88"/>
      <c r="X140" s="88"/>
      <c r="Y140" s="88"/>
      <c r="Z140" s="88"/>
      <c r="AA140" s="88"/>
      <c r="AB140" s="88"/>
      <c r="AC140" s="88"/>
      <c r="AE140">
        <f t="shared" si="3"/>
        <v>-18</v>
      </c>
      <c r="AI140" s="3">
        <f t="shared" si="6"/>
        <v>129.2673044625306</v>
      </c>
      <c r="AJ140" s="113">
        <f t="shared" si="4"/>
        <v>129.2673044625306</v>
      </c>
      <c r="AK140" s="123">
        <f t="shared" si="7"/>
        <v>2.9316936423983506</v>
      </c>
      <c r="AL140" s="123">
        <f t="shared" si="8"/>
        <v>0</v>
      </c>
      <c r="AM140" s="123">
        <f t="shared" si="9"/>
        <v>18.852668677253504</v>
      </c>
      <c r="AN140" s="123">
        <f t="shared" si="10"/>
        <v>2.3461098798359923</v>
      </c>
      <c r="AO140" s="123">
        <f t="shared" si="11"/>
        <v>5.2243005062247461</v>
      </c>
      <c r="AP140" s="123">
        <f t="shared" si="12"/>
        <v>1.0547000805654965</v>
      </c>
      <c r="AQ140" s="123">
        <f t="shared" si="13"/>
        <v>0.52682321706568258</v>
      </c>
      <c r="AR140" s="123">
        <f t="shared" si="14"/>
        <v>4.1790082234578607</v>
      </c>
      <c r="AS140" s="123">
        <f t="shared" si="17"/>
        <v>164.38260868933222</v>
      </c>
    </row>
    <row r="141" spans="1:45" ht="14">
      <c r="A141">
        <f t="shared" si="1"/>
        <v>-17</v>
      </c>
      <c r="B141" s="22">
        <v>63</v>
      </c>
      <c r="C141" s="126">
        <f t="shared" si="18"/>
        <v>132.76828867113869</v>
      </c>
      <c r="D141" s="124">
        <f>(($C$39*$C$118*0.72)*D$40)*('Product half-life and C flows'!B42/100)</f>
        <v>2.8318293944705721</v>
      </c>
      <c r="E141" s="27"/>
      <c r="F141" s="55">
        <f t="shared" si="19"/>
        <v>18.852668677253504</v>
      </c>
      <c r="G141" s="55">
        <f t="shared" si="19"/>
        <v>2.3461098798359923</v>
      </c>
      <c r="H141" s="124">
        <f>(H$118)*('Product half-life and C flows'!L42/100)</f>
        <v>5.1444457822423235</v>
      </c>
      <c r="I141" s="124">
        <f>(($C$39*$C$118*0.28)*H$41)*('Product half-life and C flows'!N42/100)</f>
        <v>1.0946673699186986</v>
      </c>
      <c r="J141" s="124">
        <f>(($C$39*$C$118*0.28)*H$41)*(+'Product half-life and C flows'!P42/100)</f>
        <v>0.54678689806128788</v>
      </c>
      <c r="K141" s="55">
        <f t="shared" si="16"/>
        <v>4.1790082234578607</v>
      </c>
      <c r="L141" s="27"/>
      <c r="M141" s="80"/>
      <c r="N141" s="80"/>
      <c r="O141" s="82"/>
      <c r="P141" s="81"/>
      <c r="Q141" s="81"/>
      <c r="R141" s="81"/>
      <c r="S141" s="81"/>
      <c r="T141" s="81"/>
      <c r="U141" s="3"/>
      <c r="V141" s="88"/>
      <c r="W141" s="88"/>
      <c r="X141" s="88"/>
      <c r="Y141" s="88"/>
      <c r="Z141" s="88"/>
      <c r="AA141" s="88"/>
      <c r="AB141" s="88"/>
      <c r="AC141" s="88"/>
      <c r="AE141">
        <f t="shared" si="3"/>
        <v>-17</v>
      </c>
      <c r="AI141" s="3">
        <f t="shared" si="6"/>
        <v>132.76828867113869</v>
      </c>
      <c r="AJ141" s="113">
        <f t="shared" si="4"/>
        <v>132.76828867113869</v>
      </c>
      <c r="AK141" s="123">
        <f t="shared" si="7"/>
        <v>2.8318293944705721</v>
      </c>
      <c r="AL141" s="123">
        <f t="shared" si="8"/>
        <v>0</v>
      </c>
      <c r="AM141" s="123">
        <f t="shared" si="9"/>
        <v>18.852668677253504</v>
      </c>
      <c r="AN141" s="123">
        <f t="shared" si="10"/>
        <v>2.3461098798359923</v>
      </c>
      <c r="AO141" s="123">
        <f t="shared" si="11"/>
        <v>5.1444457822423235</v>
      </c>
      <c r="AP141" s="123">
        <f t="shared" si="12"/>
        <v>1.0946673699186986</v>
      </c>
      <c r="AQ141" s="123">
        <f t="shared" si="13"/>
        <v>0.54678689806128788</v>
      </c>
      <c r="AR141" s="123">
        <f t="shared" si="14"/>
        <v>4.1790082234578607</v>
      </c>
      <c r="AS141" s="123">
        <f t="shared" si="17"/>
        <v>167.76380489637893</v>
      </c>
    </row>
    <row r="142" spans="1:45" ht="14">
      <c r="A142">
        <f t="shared" ref="A142:A156" si="20">A143-1</f>
        <v>-16</v>
      </c>
      <c r="B142" s="22">
        <v>64</v>
      </c>
      <c r="C142" s="126">
        <f t="shared" si="18"/>
        <v>136.26927287974678</v>
      </c>
      <c r="D142" s="124">
        <f>(($C$39*$C$118*0.72)*D$40)*('Product half-life and C flows'!B43/100)</f>
        <v>2.7353668894363725</v>
      </c>
      <c r="E142" s="27"/>
      <c r="F142" s="55">
        <f t="shared" si="19"/>
        <v>18.852668677253504</v>
      </c>
      <c r="G142" s="55">
        <f t="shared" si="19"/>
        <v>2.3461098798359923</v>
      </c>
      <c r="H142" s="124">
        <f>(H$118)*('Product half-life and C flows'!L43/100)</f>
        <v>5.0658116574453258</v>
      </c>
      <c r="I142" s="124">
        <f>(($C$39*$C$118*0.28)*H$41)*('Product half-life and C flows'!N43/100)</f>
        <v>1.1340237493795959</v>
      </c>
      <c r="J142" s="124">
        <f>(($C$39*$C$118*0.28)*H$41)*(+'Product half-life and C flows'!P43/100)</f>
        <v>0.56644542926053743</v>
      </c>
      <c r="K142" s="55">
        <f t="shared" si="16"/>
        <v>4.1790082234578607</v>
      </c>
      <c r="L142" s="27"/>
      <c r="M142" s="80"/>
      <c r="N142" s="80"/>
      <c r="O142" s="82"/>
      <c r="P142" s="81"/>
      <c r="Q142" s="81"/>
      <c r="R142" s="81"/>
      <c r="S142" s="81"/>
      <c r="T142" s="81"/>
      <c r="U142" s="3"/>
      <c r="V142" s="88"/>
      <c r="W142" s="88"/>
      <c r="X142" s="88"/>
      <c r="Y142" s="88"/>
      <c r="Z142" s="88"/>
      <c r="AA142" s="88"/>
      <c r="AB142" s="88"/>
      <c r="AC142" s="88"/>
      <c r="AE142">
        <f t="shared" ref="AE142:AE205" si="21">A142</f>
        <v>-16</v>
      </c>
      <c r="AI142" s="3">
        <f t="shared" si="6"/>
        <v>136.26927287974678</v>
      </c>
      <c r="AJ142" s="113">
        <f t="shared" ref="AJ142:AJ205" si="22">C142</f>
        <v>136.26927287974678</v>
      </c>
      <c r="AK142" s="123">
        <f t="shared" si="7"/>
        <v>2.7353668894363725</v>
      </c>
      <c r="AL142" s="123">
        <f t="shared" si="8"/>
        <v>0</v>
      </c>
      <c r="AM142" s="123">
        <f t="shared" si="9"/>
        <v>18.852668677253504</v>
      </c>
      <c r="AN142" s="123">
        <f t="shared" si="10"/>
        <v>2.3461098798359923</v>
      </c>
      <c r="AO142" s="123">
        <f t="shared" si="11"/>
        <v>5.0658116574453258</v>
      </c>
      <c r="AP142" s="123">
        <f t="shared" si="12"/>
        <v>1.1340237493795959</v>
      </c>
      <c r="AQ142" s="123">
        <f t="shared" si="13"/>
        <v>0.56644542926053743</v>
      </c>
      <c r="AR142" s="123">
        <f t="shared" si="14"/>
        <v>4.1790082234578607</v>
      </c>
      <c r="AS142" s="123">
        <f t="shared" si="17"/>
        <v>171.14870738581595</v>
      </c>
    </row>
    <row r="143" spans="1:45" ht="14">
      <c r="A143">
        <f t="shared" si="20"/>
        <v>-15</v>
      </c>
      <c r="B143" s="22">
        <v>65</v>
      </c>
      <c r="C143" s="126">
        <f t="shared" si="18"/>
        <v>139.77025708835487</v>
      </c>
      <c r="D143" s="124">
        <f>(($C$39*$C$118*0.72)*D$40)*('Product half-life and C flows'!B44/100)</f>
        <v>2.6421902514447435</v>
      </c>
      <c r="E143" s="27"/>
      <c r="F143" s="55">
        <f t="shared" si="19"/>
        <v>18.852668677253504</v>
      </c>
      <c r="G143" s="55">
        <f t="shared" si="19"/>
        <v>2.3461098798359923</v>
      </c>
      <c r="H143" s="124">
        <f>(H$118)*('Product half-life and C flows'!L44/100)</f>
        <v>4.9883794746736365</v>
      </c>
      <c r="I143" s="124">
        <f>(($C$39*$C$118*0.28)*H$41)*('Product half-life and C flows'!N44/100)</f>
        <v>1.1727785568568267</v>
      </c>
      <c r="J143" s="124">
        <f>(($C$39*$C$118*0.28)*H$41)*(+'Product half-life and C flows'!P44/100)</f>
        <v>0.58580347495345986</v>
      </c>
      <c r="K143" s="55">
        <f t="shared" si="16"/>
        <v>4.1790082234578607</v>
      </c>
      <c r="L143" s="27"/>
      <c r="M143" s="80"/>
      <c r="N143" s="80"/>
      <c r="O143" s="82"/>
      <c r="P143" s="81"/>
      <c r="Q143" s="81"/>
      <c r="R143" s="81"/>
      <c r="S143" s="81"/>
      <c r="T143" s="81"/>
      <c r="U143" s="3"/>
      <c r="V143" s="88"/>
      <c r="W143" s="88"/>
      <c r="X143" s="88"/>
      <c r="Y143" s="88"/>
      <c r="Z143" s="88"/>
      <c r="AA143" s="88"/>
      <c r="AB143" s="88"/>
      <c r="AC143" s="88"/>
      <c r="AE143">
        <f t="shared" si="21"/>
        <v>-15</v>
      </c>
      <c r="AI143" s="3">
        <f t="shared" ref="AI143:AI157" si="23">AJ143+AF143+AG143+AH143</f>
        <v>139.77025708835487</v>
      </c>
      <c r="AJ143" s="113">
        <f t="shared" si="22"/>
        <v>139.77025708835487</v>
      </c>
      <c r="AK143" s="123">
        <f t="shared" si="7"/>
        <v>2.6421902514447435</v>
      </c>
      <c r="AL143" s="123">
        <f t="shared" si="8"/>
        <v>0</v>
      </c>
      <c r="AM143" s="123">
        <f t="shared" si="9"/>
        <v>18.852668677253504</v>
      </c>
      <c r="AN143" s="123">
        <f t="shared" si="10"/>
        <v>2.3461098798359923</v>
      </c>
      <c r="AO143" s="123">
        <f t="shared" si="11"/>
        <v>4.9883794746736365</v>
      </c>
      <c r="AP143" s="123">
        <f t="shared" si="12"/>
        <v>1.1727785568568267</v>
      </c>
      <c r="AQ143" s="123">
        <f t="shared" si="13"/>
        <v>0.58580347495345986</v>
      </c>
      <c r="AR143" s="123">
        <f t="shared" si="14"/>
        <v>4.1790082234578607</v>
      </c>
      <c r="AS143" s="123">
        <f t="shared" si="17"/>
        <v>174.53719562683088</v>
      </c>
    </row>
    <row r="144" spans="1:45" ht="14">
      <c r="A144">
        <f t="shared" si="20"/>
        <v>-14</v>
      </c>
      <c r="B144" s="22">
        <v>66</v>
      </c>
      <c r="C144" s="126">
        <f t="shared" si="18"/>
        <v>143.27124129696296</v>
      </c>
      <c r="D144" s="124">
        <f>(($C$39*$C$118*0.72)*D$40)*('Product half-life and C flows'!B45/100)</f>
        <v>2.5521875518015502</v>
      </c>
      <c r="E144" s="27"/>
      <c r="F144" s="55">
        <f t="shared" si="19"/>
        <v>18.852668677253504</v>
      </c>
      <c r="G144" s="55">
        <f t="shared" si="19"/>
        <v>2.3461098798359923</v>
      </c>
      <c r="H144" s="124">
        <f>(H$118)*('Product half-life and C flows'!L45/100)</f>
        <v>4.912130861946439</v>
      </c>
      <c r="I144" s="124">
        <f>(($C$39*$C$118*0.28)*H$41)*('Product half-life and C flows'!N45/100)</f>
        <v>1.2109409875267891</v>
      </c>
      <c r="J144" s="124">
        <f>(($C$39*$C$118*0.28)*H$41)*(+'Product half-life and C flows'!P45/100)</f>
        <v>0.60486562813525924</v>
      </c>
      <c r="K144" s="55">
        <f t="shared" si="16"/>
        <v>4.1790082234578607</v>
      </c>
      <c r="L144" s="27"/>
      <c r="M144" s="80"/>
      <c r="N144" s="80"/>
      <c r="O144" s="82"/>
      <c r="P144" s="81"/>
      <c r="Q144" s="81"/>
      <c r="R144" s="81"/>
      <c r="S144" s="81"/>
      <c r="T144" s="81"/>
      <c r="U144" s="3"/>
      <c r="V144" s="88"/>
      <c r="W144" s="88"/>
      <c r="X144" s="88"/>
      <c r="Y144" s="88"/>
      <c r="Z144" s="88"/>
      <c r="AA144" s="88"/>
      <c r="AB144" s="88"/>
      <c r="AC144" s="88"/>
      <c r="AE144">
        <f t="shared" si="21"/>
        <v>-14</v>
      </c>
      <c r="AI144" s="3">
        <f t="shared" si="23"/>
        <v>143.27124129696296</v>
      </c>
      <c r="AJ144" s="113">
        <f t="shared" si="22"/>
        <v>143.27124129696296</v>
      </c>
      <c r="AK144" s="123">
        <f t="shared" si="7"/>
        <v>2.5521875518015502</v>
      </c>
      <c r="AL144" s="123">
        <f t="shared" si="8"/>
        <v>0</v>
      </c>
      <c r="AM144" s="123">
        <f t="shared" si="9"/>
        <v>18.852668677253504</v>
      </c>
      <c r="AN144" s="123">
        <f t="shared" si="10"/>
        <v>2.3461098798359923</v>
      </c>
      <c r="AO144" s="123">
        <f t="shared" si="11"/>
        <v>4.912130861946439</v>
      </c>
      <c r="AP144" s="123">
        <f t="shared" si="12"/>
        <v>1.2109409875267891</v>
      </c>
      <c r="AQ144" s="123">
        <f t="shared" si="13"/>
        <v>0.60486562813525924</v>
      </c>
      <c r="AR144" s="123">
        <f t="shared" si="14"/>
        <v>4.1790082234578607</v>
      </c>
      <c r="AS144" s="123">
        <f t="shared" si="17"/>
        <v>177.92915310692032</v>
      </c>
    </row>
    <row r="145" spans="1:45" ht="14">
      <c r="A145">
        <f t="shared" si="20"/>
        <v>-13</v>
      </c>
      <c r="B145" s="22">
        <v>67</v>
      </c>
      <c r="C145" s="126">
        <f t="shared" si="18"/>
        <v>146.77222550557104</v>
      </c>
      <c r="D145" s="124">
        <f>(($C$39*$C$118*0.72)*D$40)*('Product half-life and C flows'!B46/100)</f>
        <v>2.4652506745148788</v>
      </c>
      <c r="E145" s="27"/>
      <c r="F145" s="55">
        <f t="shared" si="19"/>
        <v>18.852668677253504</v>
      </c>
      <c r="G145" s="55">
        <f t="shared" si="19"/>
        <v>2.3461098798359923</v>
      </c>
      <c r="H145" s="124">
        <f>(H$118)*('Product half-life and C flows'!L46/100)</f>
        <v>4.8370477281031814</v>
      </c>
      <c r="I145" s="124">
        <f>(($C$39*$C$118*0.28)*H$41)*('Product half-life and C flows'!N46/100)</f>
        <v>1.2485200960153398</v>
      </c>
      <c r="J145" s="124">
        <f>(($C$39*$C$118*0.28)*H$41)*(+'Product half-life and C flows'!P46/100)</f>
        <v>0.62363641159607375</v>
      </c>
      <c r="K145" s="55">
        <f t="shared" si="16"/>
        <v>4.1790082234578607</v>
      </c>
      <c r="L145" s="27"/>
      <c r="M145" s="80"/>
      <c r="N145" s="80"/>
      <c r="O145" s="82"/>
      <c r="P145" s="81"/>
      <c r="Q145" s="81"/>
      <c r="R145" s="81"/>
      <c r="S145" s="81"/>
      <c r="T145" s="81"/>
      <c r="U145" s="3"/>
      <c r="V145" s="88"/>
      <c r="W145" s="88"/>
      <c r="X145" s="88"/>
      <c r="Y145" s="88"/>
      <c r="Z145" s="88"/>
      <c r="AA145" s="88"/>
      <c r="AB145" s="88"/>
      <c r="AC145" s="88"/>
      <c r="AE145">
        <f t="shared" si="21"/>
        <v>-13</v>
      </c>
      <c r="AI145" s="3">
        <f t="shared" si="23"/>
        <v>146.77222550557104</v>
      </c>
      <c r="AJ145" s="113">
        <f t="shared" si="22"/>
        <v>146.77222550557104</v>
      </c>
      <c r="AK145" s="123">
        <f t="shared" si="7"/>
        <v>2.4652506745148788</v>
      </c>
      <c r="AL145" s="123">
        <f t="shared" si="8"/>
        <v>0</v>
      </c>
      <c r="AM145" s="123">
        <f t="shared" si="9"/>
        <v>18.852668677253504</v>
      </c>
      <c r="AN145" s="123">
        <f t="shared" si="10"/>
        <v>2.3461098798359923</v>
      </c>
      <c r="AO145" s="123">
        <f t="shared" si="11"/>
        <v>4.8370477281031814</v>
      </c>
      <c r="AP145" s="123">
        <f t="shared" si="12"/>
        <v>1.2485200960153398</v>
      </c>
      <c r="AQ145" s="123">
        <f t="shared" si="13"/>
        <v>0.62363641159607375</v>
      </c>
      <c r="AR145" s="123">
        <f t="shared" si="14"/>
        <v>4.1790082234578607</v>
      </c>
      <c r="AS145" s="123">
        <f t="shared" si="17"/>
        <v>181.32446719634788</v>
      </c>
    </row>
    <row r="146" spans="1:45" ht="14">
      <c r="A146">
        <f t="shared" si="20"/>
        <v>-12</v>
      </c>
      <c r="B146" s="22">
        <v>68</v>
      </c>
      <c r="C146" s="126">
        <f t="shared" si="18"/>
        <v>150.27320971417913</v>
      </c>
      <c r="D146" s="124">
        <f>(($C$39*$C$118*0.72)*D$40)*('Product half-life and C flows'!B47/100)</f>
        <v>2.3812751864204014</v>
      </c>
      <c r="E146" s="27"/>
      <c r="F146" s="55">
        <f t="shared" si="19"/>
        <v>18.852668677253504</v>
      </c>
      <c r="G146" s="55">
        <f t="shared" si="19"/>
        <v>2.3461098798359923</v>
      </c>
      <c r="H146" s="124">
        <f>(H$118)*('Product half-life and C flows'!L47/100)</f>
        <v>4.7631122585111765</v>
      </c>
      <c r="I146" s="124">
        <f>(($C$39*$C$118*0.28)*H$41)*('Product half-life and C flows'!N47/100)</f>
        <v>1.2855247985461375</v>
      </c>
      <c r="J146" s="124">
        <f>(($C$39*$C$118*0.28)*H$41)*(+'Product half-life and C flows'!P47/100)</f>
        <v>0.64212027899407464</v>
      </c>
      <c r="K146" s="55">
        <f t="shared" si="16"/>
        <v>4.1790082234578607</v>
      </c>
      <c r="L146" s="27"/>
      <c r="M146" s="80"/>
      <c r="N146" s="80"/>
      <c r="O146" s="82"/>
      <c r="P146" s="81"/>
      <c r="Q146" s="81"/>
      <c r="R146" s="81"/>
      <c r="S146" s="81"/>
      <c r="T146" s="81"/>
      <c r="U146" s="3"/>
      <c r="V146" s="88"/>
      <c r="W146" s="88"/>
      <c r="X146" s="88"/>
      <c r="Y146" s="88"/>
      <c r="Z146" s="88"/>
      <c r="AA146" s="88"/>
      <c r="AB146" s="88"/>
      <c r="AC146" s="88"/>
      <c r="AE146">
        <f t="shared" si="21"/>
        <v>-12</v>
      </c>
      <c r="AI146" s="3">
        <f t="shared" si="23"/>
        <v>150.27320971417913</v>
      </c>
      <c r="AJ146" s="113">
        <f t="shared" si="22"/>
        <v>150.27320971417913</v>
      </c>
      <c r="AK146" s="123">
        <f t="shared" si="7"/>
        <v>2.3812751864204014</v>
      </c>
      <c r="AL146" s="123">
        <f t="shared" si="8"/>
        <v>0</v>
      </c>
      <c r="AM146" s="123">
        <f t="shared" si="9"/>
        <v>18.852668677253504</v>
      </c>
      <c r="AN146" s="123">
        <f t="shared" si="10"/>
        <v>2.3461098798359923</v>
      </c>
      <c r="AO146" s="123">
        <f t="shared" si="11"/>
        <v>4.7631122585111765</v>
      </c>
      <c r="AP146" s="123">
        <f t="shared" si="12"/>
        <v>1.2855247985461375</v>
      </c>
      <c r="AQ146" s="123">
        <f t="shared" si="13"/>
        <v>0.64212027899407464</v>
      </c>
      <c r="AR146" s="123">
        <f t="shared" si="14"/>
        <v>4.1790082234578607</v>
      </c>
      <c r="AS146" s="123">
        <f t="shared" si="17"/>
        <v>184.72302901719826</v>
      </c>
    </row>
    <row r="147" spans="1:45" ht="14">
      <c r="A147">
        <f t="shared" si="20"/>
        <v>-11</v>
      </c>
      <c r="B147" s="22">
        <v>69</v>
      </c>
      <c r="C147" s="126">
        <f t="shared" si="18"/>
        <v>153.77419392278722</v>
      </c>
      <c r="D147" s="124">
        <f>(($C$39*$C$118*0.72)*D$40)*('Product half-life and C flows'!B48/100)</f>
        <v>2.3001602117307502</v>
      </c>
      <c r="E147" s="27"/>
      <c r="F147" s="55">
        <f t="shared" si="19"/>
        <v>18.852668677253504</v>
      </c>
      <c r="G147" s="55">
        <f t="shared" si="19"/>
        <v>2.3461098798359923</v>
      </c>
      <c r="H147" s="124">
        <f>(H$118)*('Product half-life and C flows'!L48/100)</f>
        <v>4.6903069108387934</v>
      </c>
      <c r="I147" s="124">
        <f>(($C$39*$C$118*0.28)*H$41)*('Product half-life and C flows'!N48/100)</f>
        <v>1.3219638750561655</v>
      </c>
      <c r="J147" s="124">
        <f>(($C$39*$C$118*0.28)*H$41)*(+'Product half-life and C flows'!P48/100)</f>
        <v>0.66032161591217053</v>
      </c>
      <c r="K147" s="55">
        <f t="shared" si="16"/>
        <v>4.1790082234578607</v>
      </c>
      <c r="L147" s="27"/>
      <c r="M147" s="80"/>
      <c r="N147" s="80"/>
      <c r="O147" s="82"/>
      <c r="P147" s="81"/>
      <c r="Q147" s="81"/>
      <c r="R147" s="81"/>
      <c r="S147" s="81"/>
      <c r="T147" s="81"/>
      <c r="U147" s="3"/>
      <c r="V147" s="88"/>
      <c r="W147" s="88"/>
      <c r="X147" s="88"/>
      <c r="Y147" s="88"/>
      <c r="Z147" s="88"/>
      <c r="AA147" s="88"/>
      <c r="AB147" s="88"/>
      <c r="AC147" s="88"/>
      <c r="AE147">
        <f t="shared" si="21"/>
        <v>-11</v>
      </c>
      <c r="AI147" s="3">
        <f t="shared" si="23"/>
        <v>153.77419392278722</v>
      </c>
      <c r="AJ147" s="113">
        <f t="shared" si="22"/>
        <v>153.77419392278722</v>
      </c>
      <c r="AK147" s="123">
        <f t="shared" si="7"/>
        <v>2.3001602117307502</v>
      </c>
      <c r="AL147" s="123">
        <f t="shared" si="8"/>
        <v>0</v>
      </c>
      <c r="AM147" s="123">
        <f t="shared" si="9"/>
        <v>18.852668677253504</v>
      </c>
      <c r="AN147" s="123">
        <f t="shared" si="10"/>
        <v>2.3461098798359923</v>
      </c>
      <c r="AO147" s="123">
        <f t="shared" si="11"/>
        <v>4.6903069108387934</v>
      </c>
      <c r="AP147" s="123">
        <f t="shared" si="12"/>
        <v>1.3219638750561655</v>
      </c>
      <c r="AQ147" s="123">
        <f t="shared" si="13"/>
        <v>0.66032161591217053</v>
      </c>
      <c r="AR147" s="123">
        <f t="shared" si="14"/>
        <v>4.1790082234578607</v>
      </c>
      <c r="AS147" s="123">
        <f t="shared" si="17"/>
        <v>188.12473331687241</v>
      </c>
    </row>
    <row r="148" spans="1:45" ht="14">
      <c r="A148">
        <f t="shared" si="20"/>
        <v>-10</v>
      </c>
      <c r="B148" s="22">
        <v>70</v>
      </c>
      <c r="C148" s="126">
        <f t="shared" si="18"/>
        <v>157.27517813139531</v>
      </c>
      <c r="D148" s="124">
        <f>(($C$39*$C$118*0.72)*D$40)*('Product half-life and C flows'!B49/100)</f>
        <v>2.2218083108581959</v>
      </c>
      <c r="E148" s="27"/>
      <c r="F148" s="55">
        <f t="shared" si="19"/>
        <v>18.852668677253504</v>
      </c>
      <c r="G148" s="55">
        <f t="shared" si="19"/>
        <v>2.3461098798359923</v>
      </c>
      <c r="H148" s="124">
        <f>(H$118)*('Product half-life and C flows'!L49/100)</f>
        <v>4.6186144108932785</v>
      </c>
      <c r="I148" s="124">
        <f>(($C$39*$C$118*0.28)*H$41)*('Product half-life and C flows'!N49/100)</f>
        <v>1.3578459712788962</v>
      </c>
      <c r="J148" s="124">
        <f>(($C$39*$C$118*0.28)*H$41)*(+'Product half-life and C flows'!P49/100)</f>
        <v>0.67824474089854936</v>
      </c>
      <c r="K148" s="55">
        <f t="shared" si="16"/>
        <v>4.1790082234578607</v>
      </c>
      <c r="L148" s="27"/>
      <c r="M148" s="80"/>
      <c r="N148" s="80"/>
      <c r="O148" s="82"/>
      <c r="P148" s="81"/>
      <c r="Q148" s="81"/>
      <c r="R148" s="81"/>
      <c r="S148" s="81"/>
      <c r="T148" s="81"/>
      <c r="U148" s="3"/>
      <c r="V148" s="88"/>
      <c r="W148" s="88"/>
      <c r="X148" s="88"/>
      <c r="Y148" s="88"/>
      <c r="Z148" s="88"/>
      <c r="AA148" s="88"/>
      <c r="AB148" s="88"/>
      <c r="AC148" s="88"/>
      <c r="AE148">
        <f t="shared" si="21"/>
        <v>-10</v>
      </c>
      <c r="AI148" s="3">
        <f t="shared" si="23"/>
        <v>157.27517813139531</v>
      </c>
      <c r="AJ148" s="113">
        <f t="shared" si="22"/>
        <v>157.27517813139531</v>
      </c>
      <c r="AK148" s="123">
        <f t="shared" si="7"/>
        <v>2.2218083108581959</v>
      </c>
      <c r="AL148" s="123">
        <f t="shared" si="8"/>
        <v>0</v>
      </c>
      <c r="AM148" s="123">
        <f t="shared" si="9"/>
        <v>18.852668677253504</v>
      </c>
      <c r="AN148" s="123">
        <f t="shared" si="10"/>
        <v>2.3461098798359923</v>
      </c>
      <c r="AO148" s="123">
        <f t="shared" si="11"/>
        <v>4.6186144108932785</v>
      </c>
      <c r="AP148" s="123">
        <f t="shared" si="12"/>
        <v>1.3578459712788962</v>
      </c>
      <c r="AQ148" s="123">
        <f t="shared" si="13"/>
        <v>0.67824474089854936</v>
      </c>
      <c r="AR148" s="123">
        <f t="shared" si="14"/>
        <v>4.1790082234578607</v>
      </c>
      <c r="AS148" s="123">
        <f t="shared" si="17"/>
        <v>191.52947834587158</v>
      </c>
    </row>
    <row r="149" spans="1:45" ht="14">
      <c r="A149">
        <f t="shared" si="20"/>
        <v>-9</v>
      </c>
      <c r="B149" s="22">
        <v>71</v>
      </c>
      <c r="C149" s="126">
        <f t="shared" si="18"/>
        <v>160.7761623400034</v>
      </c>
      <c r="D149" s="124">
        <f>(($C$39*$C$118*0.72)*D$40)*('Product half-life and C flows'!B50/100)</f>
        <v>2.1461253633650776</v>
      </c>
      <c r="E149" s="27"/>
      <c r="F149" s="55">
        <f t="shared" si="19"/>
        <v>18.852668677253504</v>
      </c>
      <c r="G149" s="55">
        <f t="shared" si="19"/>
        <v>2.3461098798359923</v>
      </c>
      <c r="H149" s="124">
        <f>(H$118)*('Product half-life and C flows'!L50/100)</f>
        <v>4.5480177485221782</v>
      </c>
      <c r="I149" s="124">
        <f>(($C$39*$C$118*0.28)*H$41)*('Product half-life and C flows'!N50/100)</f>
        <v>1.3931796007956316</v>
      </c>
      <c r="J149" s="124">
        <f>(($C$39*$C$118*0.28)*H$41)*(+'Product half-life and C flows'!P50/100)</f>
        <v>0.69589390649132432</v>
      </c>
      <c r="K149" s="55">
        <f t="shared" si="16"/>
        <v>4.1790082234578607</v>
      </c>
      <c r="L149" s="27"/>
      <c r="M149" s="80"/>
      <c r="N149" s="80"/>
      <c r="O149" s="82"/>
      <c r="P149" s="81"/>
      <c r="Q149" s="81"/>
      <c r="R149" s="81"/>
      <c r="S149" s="81"/>
      <c r="T149" s="81"/>
      <c r="U149" s="3"/>
      <c r="V149" s="88"/>
      <c r="W149" s="88"/>
      <c r="X149" s="88"/>
      <c r="Y149" s="88"/>
      <c r="Z149" s="88"/>
      <c r="AA149" s="88"/>
      <c r="AB149" s="88"/>
      <c r="AC149" s="88"/>
      <c r="AE149">
        <f t="shared" si="21"/>
        <v>-9</v>
      </c>
      <c r="AI149" s="3">
        <f t="shared" si="23"/>
        <v>160.7761623400034</v>
      </c>
      <c r="AJ149" s="113">
        <f t="shared" si="22"/>
        <v>160.7761623400034</v>
      </c>
      <c r="AK149" s="123">
        <f t="shared" si="7"/>
        <v>2.1461253633650776</v>
      </c>
      <c r="AL149" s="123">
        <f t="shared" si="8"/>
        <v>0</v>
      </c>
      <c r="AM149" s="123">
        <f t="shared" si="9"/>
        <v>18.852668677253504</v>
      </c>
      <c r="AN149" s="123">
        <f t="shared" si="10"/>
        <v>2.3461098798359923</v>
      </c>
      <c r="AO149" s="123">
        <f t="shared" si="11"/>
        <v>4.5480177485221782</v>
      </c>
      <c r="AP149" s="123">
        <f t="shared" si="12"/>
        <v>1.3931796007956316</v>
      </c>
      <c r="AQ149" s="123">
        <f t="shared" si="13"/>
        <v>0.69589390649132432</v>
      </c>
      <c r="AR149" s="123">
        <f t="shared" si="14"/>
        <v>4.1790082234578607</v>
      </c>
      <c r="AS149" s="123">
        <f t="shared" si="17"/>
        <v>194.93716573972495</v>
      </c>
    </row>
    <row r="150" spans="1:45" ht="14">
      <c r="A150">
        <f t="shared" si="20"/>
        <v>-8</v>
      </c>
      <c r="B150" s="22">
        <v>72</v>
      </c>
      <c r="C150" s="126">
        <f t="shared" si="18"/>
        <v>164.27714654861148</v>
      </c>
      <c r="D150" s="124">
        <f>(($C$39*$C$118*0.72)*D$40)*('Product half-life and C flows'!B51/100)</f>
        <v>2.0730204549013633</v>
      </c>
      <c r="E150" s="27"/>
      <c r="F150" s="55">
        <f t="shared" si="19"/>
        <v>18.852668677253504</v>
      </c>
      <c r="G150" s="55">
        <f t="shared" si="19"/>
        <v>2.3461098798359923</v>
      </c>
      <c r="H150" s="124">
        <f>(H$118)*('Product half-life and C flows'!L51/100)</f>
        <v>4.4785001735774248</v>
      </c>
      <c r="I150" s="124">
        <f>(($C$39*$C$118*0.28)*H$41)*('Product half-life and C flows'!N51/100)</f>
        <v>1.4279731470554804</v>
      </c>
      <c r="J150" s="124">
        <f>(($C$39*$C$118*0.28)*H$41)*(+'Product half-life and C flows'!P51/100)</f>
        <v>0.71327330022751256</v>
      </c>
      <c r="K150" s="55">
        <f t="shared" si="16"/>
        <v>4.1790082234578607</v>
      </c>
      <c r="L150" s="27"/>
      <c r="M150" s="80"/>
      <c r="N150" s="80"/>
      <c r="O150" s="82"/>
      <c r="P150" s="81"/>
      <c r="Q150" s="81"/>
      <c r="R150" s="81"/>
      <c r="S150" s="81"/>
      <c r="T150" s="81"/>
      <c r="U150" s="3"/>
      <c r="V150" s="88"/>
      <c r="W150" s="88"/>
      <c r="X150" s="88"/>
      <c r="Y150" s="88"/>
      <c r="Z150" s="88"/>
      <c r="AA150" s="88"/>
      <c r="AB150" s="88"/>
      <c r="AC150" s="88"/>
      <c r="AE150">
        <f t="shared" si="21"/>
        <v>-8</v>
      </c>
      <c r="AI150" s="3">
        <f t="shared" si="23"/>
        <v>164.27714654861148</v>
      </c>
      <c r="AJ150" s="113">
        <f t="shared" si="22"/>
        <v>164.27714654861148</v>
      </c>
      <c r="AK150" s="123">
        <f t="shared" ref="AK150:AK181" si="24">D150+M150+V150</f>
        <v>2.0730204549013633</v>
      </c>
      <c r="AL150" s="123">
        <f t="shared" ref="AL150:AL181" si="25">E150+N150+W150</f>
        <v>0</v>
      </c>
      <c r="AM150" s="123">
        <f t="shared" ref="AM150:AM181" si="26">F150+O150+X150</f>
        <v>18.852668677253504</v>
      </c>
      <c r="AN150" s="123">
        <f t="shared" ref="AN150:AN181" si="27">G150+P150+Y150</f>
        <v>2.3461098798359923</v>
      </c>
      <c r="AO150" s="123">
        <f t="shared" ref="AO150:AO181" si="28">H150+Q150+Z150</f>
        <v>4.4785001735774248</v>
      </c>
      <c r="AP150" s="123">
        <f t="shared" ref="AP150:AP181" si="29">I150+R150+AA150</f>
        <v>1.4279731470554804</v>
      </c>
      <c r="AQ150" s="123">
        <f t="shared" ref="AQ150:AQ181" si="30">J150+S150+AB150</f>
        <v>0.71327330022751256</v>
      </c>
      <c r="AR150" s="123">
        <f t="shared" ref="AR150:AR181" si="31">K150+T150+AC150</f>
        <v>4.1790082234578607</v>
      </c>
      <c r="AS150" s="123">
        <f t="shared" si="17"/>
        <v>198.34770040492057</v>
      </c>
    </row>
    <row r="151" spans="1:45" ht="14">
      <c r="A151">
        <f t="shared" si="20"/>
        <v>-7</v>
      </c>
      <c r="B151" s="22">
        <v>73</v>
      </c>
      <c r="C151" s="126">
        <f t="shared" si="18"/>
        <v>167.77813075721957</v>
      </c>
      <c r="D151" s="124">
        <f>(($C$39*$C$118*0.72)*D$40)*('Product half-life and C flows'!B52/100)</f>
        <v>2.0024057679935363</v>
      </c>
      <c r="E151" s="27"/>
      <c r="F151" s="55">
        <f t="shared" si="19"/>
        <v>18.852668677253504</v>
      </c>
      <c r="G151" s="55">
        <f t="shared" si="19"/>
        <v>2.3461098798359923</v>
      </c>
      <c r="H151" s="124">
        <f>(H$118)*('Product half-life and C flows'!L52/100)</f>
        <v>4.4100451919411015</v>
      </c>
      <c r="I151" s="124">
        <f>(($C$39*$C$118*0.28)*H$41)*('Product half-life and C flows'!N52/100)</f>
        <v>1.4622348653644603</v>
      </c>
      <c r="J151" s="124">
        <f>(($C$39*$C$118*0.28)*H$41)*(+'Product half-life and C flows'!P52/100)</f>
        <v>0.73038704563659351</v>
      </c>
      <c r="K151" s="55">
        <f t="shared" si="16"/>
        <v>4.1790082234578607</v>
      </c>
      <c r="L151" s="27"/>
      <c r="M151" s="80"/>
      <c r="N151" s="80"/>
      <c r="O151" s="82"/>
      <c r="P151" s="81"/>
      <c r="Q151" s="81"/>
      <c r="R151" s="81"/>
      <c r="S151" s="81"/>
      <c r="T151" s="81"/>
      <c r="U151" s="3"/>
      <c r="V151" s="88"/>
      <c r="W151" s="88"/>
      <c r="X151" s="88"/>
      <c r="Y151" s="88"/>
      <c r="Z151" s="88"/>
      <c r="AA151" s="88"/>
      <c r="AB151" s="88"/>
      <c r="AC151" s="88"/>
      <c r="AE151">
        <f t="shared" si="21"/>
        <v>-7</v>
      </c>
      <c r="AI151" s="3">
        <f t="shared" si="23"/>
        <v>167.77813075721957</v>
      </c>
      <c r="AJ151" s="113">
        <f t="shared" si="22"/>
        <v>167.77813075721957</v>
      </c>
      <c r="AK151" s="123">
        <f t="shared" si="24"/>
        <v>2.0024057679935363</v>
      </c>
      <c r="AL151" s="123">
        <f t="shared" si="25"/>
        <v>0</v>
      </c>
      <c r="AM151" s="123">
        <f t="shared" si="26"/>
        <v>18.852668677253504</v>
      </c>
      <c r="AN151" s="123">
        <f t="shared" si="27"/>
        <v>2.3461098798359923</v>
      </c>
      <c r="AO151" s="123">
        <f t="shared" si="28"/>
        <v>4.4100451919411015</v>
      </c>
      <c r="AP151" s="123">
        <f t="shared" si="29"/>
        <v>1.4622348653644603</v>
      </c>
      <c r="AQ151" s="123">
        <f t="shared" si="30"/>
        <v>0.73038704563659351</v>
      </c>
      <c r="AR151" s="123">
        <f t="shared" si="31"/>
        <v>4.1790082234578607</v>
      </c>
      <c r="AS151" s="123">
        <f t="shared" si="17"/>
        <v>201.76099040870261</v>
      </c>
    </row>
    <row r="152" spans="1:45" ht="14">
      <c r="A152">
        <f t="shared" si="20"/>
        <v>-6</v>
      </c>
      <c r="B152" s="22">
        <v>74</v>
      </c>
      <c r="C152" s="126">
        <f t="shared" si="18"/>
        <v>171.27911496582766</v>
      </c>
      <c r="D152" s="124">
        <f>(($C$39*$C$118*0.72)*D$40)*('Product half-life and C flows'!B53/100)</f>
        <v>1.9341964765536124</v>
      </c>
      <c r="E152" s="27"/>
      <c r="F152" s="55">
        <f t="shared" ref="F152:G167" si="32">F151</f>
        <v>18.852668677253504</v>
      </c>
      <c r="G152" s="55">
        <f t="shared" si="32"/>
        <v>2.3461098798359923</v>
      </c>
      <c r="H152" s="124">
        <f>(H$118)*('Product half-life and C flows'!L53/100)</f>
        <v>4.3426365616119584</v>
      </c>
      <c r="I152" s="124">
        <f>(($C$39*$C$118*0.28)*H$41)*('Product half-life and C flows'!N53/100)</f>
        <v>1.4959728848441967</v>
      </c>
      <c r="J152" s="124">
        <f>(($C$39*$C$118*0.28)*H$41)*(+'Product half-life and C flows'!P53/100)</f>
        <v>0.74723920321887938</v>
      </c>
      <c r="K152" s="55">
        <f t="shared" si="16"/>
        <v>4.1790082234578607</v>
      </c>
      <c r="L152" s="27"/>
      <c r="M152" s="80"/>
      <c r="N152" s="80"/>
      <c r="O152" s="82"/>
      <c r="P152" s="81"/>
      <c r="Q152" s="81"/>
      <c r="R152" s="81"/>
      <c r="S152" s="81"/>
      <c r="T152" s="81"/>
      <c r="U152" s="3"/>
      <c r="V152" s="88"/>
      <c r="W152" s="88"/>
      <c r="X152" s="88"/>
      <c r="Y152" s="88"/>
      <c r="Z152" s="88"/>
      <c r="AA152" s="88"/>
      <c r="AB152" s="88"/>
      <c r="AC152" s="88"/>
      <c r="AE152">
        <f t="shared" si="21"/>
        <v>-6</v>
      </c>
      <c r="AI152" s="3">
        <f t="shared" si="23"/>
        <v>171.27911496582766</v>
      </c>
      <c r="AJ152" s="113">
        <f t="shared" si="22"/>
        <v>171.27911496582766</v>
      </c>
      <c r="AK152" s="123">
        <f t="shared" si="24"/>
        <v>1.9341964765536124</v>
      </c>
      <c r="AL152" s="123">
        <f t="shared" si="25"/>
        <v>0</v>
      </c>
      <c r="AM152" s="123">
        <f t="shared" si="26"/>
        <v>18.852668677253504</v>
      </c>
      <c r="AN152" s="123">
        <f t="shared" si="27"/>
        <v>2.3461098798359923</v>
      </c>
      <c r="AO152" s="123">
        <f t="shared" si="28"/>
        <v>4.3426365616119584</v>
      </c>
      <c r="AP152" s="123">
        <f t="shared" si="29"/>
        <v>1.4959728848441967</v>
      </c>
      <c r="AQ152" s="123">
        <f t="shared" si="30"/>
        <v>0.74723920321887938</v>
      </c>
      <c r="AR152" s="123">
        <f t="shared" si="31"/>
        <v>4.1790082234578607</v>
      </c>
      <c r="AS152" s="123">
        <f t="shared" si="17"/>
        <v>205.17694687260365</v>
      </c>
    </row>
    <row r="153" spans="1:45" ht="14">
      <c r="A153">
        <f t="shared" si="20"/>
        <v>-5</v>
      </c>
      <c r="B153" s="22">
        <v>75</v>
      </c>
      <c r="C153" s="126">
        <f t="shared" si="18"/>
        <v>174.78009917443575</v>
      </c>
      <c r="D153" s="124">
        <f>(($C$39*$C$118*0.72)*D$40)*('Product half-life and C flows'!B54/100)</f>
        <v>1.8683106439815675</v>
      </c>
      <c r="E153" s="27"/>
      <c r="F153" s="55">
        <f t="shared" si="32"/>
        <v>18.852668677253504</v>
      </c>
      <c r="G153" s="55">
        <f t="shared" si="32"/>
        <v>2.3461098798359923</v>
      </c>
      <c r="H153" s="124">
        <f>(H$118)*('Product half-life and C flows'!L54/100)</f>
        <v>4.2762582888517473</v>
      </c>
      <c r="I153" s="124">
        <f>(($C$39*$C$118*0.28)*H$41)*('Product half-life and C flows'!N54/100)</f>
        <v>1.5291952103606823</v>
      </c>
      <c r="J153" s="124">
        <f>(($C$39*$C$118*0.28)*H$41)*(+'Product half-life and C flows'!P54/100)</f>
        <v>0.76383377140893216</v>
      </c>
      <c r="K153" s="55">
        <f t="shared" si="16"/>
        <v>4.1790082234578607</v>
      </c>
      <c r="L153" s="27"/>
      <c r="M153" s="80"/>
      <c r="N153" s="80"/>
      <c r="O153" s="82"/>
      <c r="P153" s="81"/>
      <c r="Q153" s="81"/>
      <c r="R153" s="81"/>
      <c r="S153" s="81"/>
      <c r="T153" s="81"/>
      <c r="U153" s="3"/>
      <c r="V153" s="88"/>
      <c r="W153" s="88"/>
      <c r="X153" s="88"/>
      <c r="Y153" s="88"/>
      <c r="Z153" s="88"/>
      <c r="AA153" s="88"/>
      <c r="AB153" s="88"/>
      <c r="AC153" s="88"/>
      <c r="AE153">
        <f t="shared" si="21"/>
        <v>-5</v>
      </c>
      <c r="AI153" s="3">
        <f t="shared" si="23"/>
        <v>174.78009917443575</v>
      </c>
      <c r="AJ153" s="113">
        <f t="shared" si="22"/>
        <v>174.78009917443575</v>
      </c>
      <c r="AK153" s="123">
        <f t="shared" si="24"/>
        <v>1.8683106439815675</v>
      </c>
      <c r="AL153" s="123">
        <f t="shared" si="25"/>
        <v>0</v>
      </c>
      <c r="AM153" s="123">
        <f t="shared" si="26"/>
        <v>18.852668677253504</v>
      </c>
      <c r="AN153" s="123">
        <f t="shared" si="27"/>
        <v>2.3461098798359923</v>
      </c>
      <c r="AO153" s="123">
        <f t="shared" si="28"/>
        <v>4.2762582888517473</v>
      </c>
      <c r="AP153" s="123">
        <f t="shared" si="29"/>
        <v>1.5291952103606823</v>
      </c>
      <c r="AQ153" s="123">
        <f t="shared" si="30"/>
        <v>0.76383377140893216</v>
      </c>
      <c r="AR153" s="123">
        <f t="shared" si="31"/>
        <v>4.1790082234578607</v>
      </c>
      <c r="AS153" s="123">
        <f t="shared" si="17"/>
        <v>208.59548386958602</v>
      </c>
    </row>
    <row r="154" spans="1:45" ht="14">
      <c r="A154">
        <f t="shared" si="20"/>
        <v>-4</v>
      </c>
      <c r="B154" s="22">
        <v>76</v>
      </c>
      <c r="C154" s="126">
        <f t="shared" si="18"/>
        <v>178.28108338304384</v>
      </c>
      <c r="D154" s="124">
        <f>(($C$39*$C$118*0.72)*D$40)*('Product half-life and C flows'!B55/100)</f>
        <v>1.8046691247387694</v>
      </c>
      <c r="E154" s="27"/>
      <c r="F154" s="55">
        <f t="shared" si="32"/>
        <v>18.852668677253504</v>
      </c>
      <c r="G154" s="55">
        <f t="shared" si="32"/>
        <v>2.3461098798359923</v>
      </c>
      <c r="H154" s="124">
        <f>(H$118)*('Product half-life and C flows'!L55/100)</f>
        <v>4.2108946243904626</v>
      </c>
      <c r="I154" s="124">
        <f>(($C$39*$C$118*0.28)*H$41)*('Product half-life and C flows'!N55/100)</f>
        <v>1.5619097244235554</v>
      </c>
      <c r="J154" s="124">
        <f>(($C$39*$C$118*0.28)*H$41)*(+'Product half-life and C flows'!P55/100)</f>
        <v>0.78017468752425334</v>
      </c>
      <c r="K154" s="55">
        <f t="shared" si="16"/>
        <v>4.1790082234578607</v>
      </c>
      <c r="L154" s="27"/>
      <c r="M154" s="80"/>
      <c r="N154" s="80"/>
      <c r="O154" s="82"/>
      <c r="P154" s="81"/>
      <c r="Q154" s="81"/>
      <c r="R154" s="81"/>
      <c r="S154" s="81"/>
      <c r="T154" s="81"/>
      <c r="U154" s="3"/>
      <c r="V154" s="88"/>
      <c r="W154" s="88"/>
      <c r="X154" s="88"/>
      <c r="Y154" s="88"/>
      <c r="Z154" s="88"/>
      <c r="AA154" s="88"/>
      <c r="AB154" s="88"/>
      <c r="AC154" s="88"/>
      <c r="AE154">
        <f t="shared" si="21"/>
        <v>-4</v>
      </c>
      <c r="AI154" s="3">
        <f t="shared" si="23"/>
        <v>178.28108338304384</v>
      </c>
      <c r="AJ154" s="113">
        <f t="shared" si="22"/>
        <v>178.28108338304384</v>
      </c>
      <c r="AK154" s="123">
        <f t="shared" si="24"/>
        <v>1.8046691247387694</v>
      </c>
      <c r="AL154" s="123">
        <f t="shared" si="25"/>
        <v>0</v>
      </c>
      <c r="AM154" s="123">
        <f t="shared" si="26"/>
        <v>18.852668677253504</v>
      </c>
      <c r="AN154" s="123">
        <f t="shared" si="27"/>
        <v>2.3461098798359923</v>
      </c>
      <c r="AO154" s="123">
        <f t="shared" si="28"/>
        <v>4.2108946243904626</v>
      </c>
      <c r="AP154" s="123">
        <f t="shared" si="29"/>
        <v>1.5619097244235554</v>
      </c>
      <c r="AQ154" s="123">
        <f t="shared" si="30"/>
        <v>0.78017468752425334</v>
      </c>
      <c r="AR154" s="123">
        <f t="shared" si="31"/>
        <v>4.1790082234578607</v>
      </c>
      <c r="AS154" s="123">
        <f t="shared" si="17"/>
        <v>212.01651832466823</v>
      </c>
    </row>
    <row r="155" spans="1:45" ht="14">
      <c r="A155">
        <f t="shared" si="20"/>
        <v>-3</v>
      </c>
      <c r="B155" s="22">
        <v>77</v>
      </c>
      <c r="C155" s="126">
        <f t="shared" si="18"/>
        <v>181.78206759165192</v>
      </c>
      <c r="D155" s="124">
        <f>(($C$39*$C$118*0.72)*D$40)*('Product half-life and C flows'!B56/100)</f>
        <v>1.7431954692741809</v>
      </c>
      <c r="E155" s="27"/>
      <c r="F155" s="55">
        <f t="shared" si="32"/>
        <v>18.852668677253504</v>
      </c>
      <c r="G155" s="55">
        <f t="shared" si="32"/>
        <v>2.3461098798359923</v>
      </c>
      <c r="H155" s="124">
        <f>(H$118)*('Product half-life and C flows'!L56/100)</f>
        <v>4.1465300596895789</v>
      </c>
      <c r="I155" s="124">
        <f>(($C$39*$C$118*0.28)*H$41)*('Product half-life and C flows'!N56/100)</f>
        <v>1.5941241890563478</v>
      </c>
      <c r="J155" s="124">
        <f>(($C$39*$C$118*0.28)*H$41)*(+'Product half-life and C flows'!P56/100)</f>
        <v>0.79626582869947427</v>
      </c>
      <c r="K155" s="55">
        <f t="shared" si="16"/>
        <v>4.1790082234578607</v>
      </c>
      <c r="L155" s="27"/>
      <c r="M155" s="80"/>
      <c r="N155" s="80"/>
      <c r="O155" s="82"/>
      <c r="P155" s="81"/>
      <c r="Q155" s="81"/>
      <c r="R155" s="81"/>
      <c r="S155" s="81"/>
      <c r="T155" s="81"/>
      <c r="U155" s="3"/>
      <c r="V155" s="88"/>
      <c r="W155" s="88"/>
      <c r="X155" s="88"/>
      <c r="Y155" s="88"/>
      <c r="Z155" s="88"/>
      <c r="AA155" s="88"/>
      <c r="AB155" s="88"/>
      <c r="AC155" s="88"/>
      <c r="AE155">
        <f t="shared" si="21"/>
        <v>-3</v>
      </c>
      <c r="AI155" s="3">
        <f t="shared" si="23"/>
        <v>181.78206759165192</v>
      </c>
      <c r="AJ155" s="113">
        <f t="shared" si="22"/>
        <v>181.78206759165192</v>
      </c>
      <c r="AK155" s="123">
        <f t="shared" si="24"/>
        <v>1.7431954692741809</v>
      </c>
      <c r="AL155" s="123">
        <f t="shared" si="25"/>
        <v>0</v>
      </c>
      <c r="AM155" s="123">
        <f t="shared" si="26"/>
        <v>18.852668677253504</v>
      </c>
      <c r="AN155" s="123">
        <f t="shared" si="27"/>
        <v>2.3461098798359923</v>
      </c>
      <c r="AO155" s="123">
        <f t="shared" si="28"/>
        <v>4.1465300596895789</v>
      </c>
      <c r="AP155" s="123">
        <f t="shared" si="29"/>
        <v>1.5941241890563478</v>
      </c>
      <c r="AQ155" s="123">
        <f t="shared" si="30"/>
        <v>0.79626582869947427</v>
      </c>
      <c r="AR155" s="123">
        <f t="shared" si="31"/>
        <v>4.1790082234578607</v>
      </c>
      <c r="AS155" s="123">
        <f t="shared" si="17"/>
        <v>215.43996991891882</v>
      </c>
    </row>
    <row r="156" spans="1:45" ht="14">
      <c r="A156">
        <f t="shared" si="20"/>
        <v>-2</v>
      </c>
      <c r="B156" s="22">
        <v>78</v>
      </c>
      <c r="C156" s="126">
        <f t="shared" si="18"/>
        <v>185.28305180026001</v>
      </c>
      <c r="D156" s="124">
        <f>(($C$39*$C$118*0.72)*D$40)*('Product half-life and C flows'!B57/100)</f>
        <v>1.6838158321891257</v>
      </c>
      <c r="E156" s="27"/>
      <c r="F156" s="55">
        <f t="shared" si="32"/>
        <v>18.852668677253504</v>
      </c>
      <c r="G156" s="55">
        <f t="shared" si="32"/>
        <v>2.3461098798359923</v>
      </c>
      <c r="H156" s="124">
        <f>(H$118)*('Product half-life and C flows'!L57/100)</f>
        <v>4.0831493232624156</v>
      </c>
      <c r="I156" s="124">
        <f>(($C$39*$C$118*0.28)*H$41)*('Product half-life and C flows'!N57/100)</f>
        <v>1.6258462476381428</v>
      </c>
      <c r="J156" s="124">
        <f>(($C$39*$C$118*0.28)*H$41)*(+'Product half-life and C flows'!P57/100)</f>
        <v>0.81211101280626496</v>
      </c>
      <c r="K156" s="55">
        <f t="shared" si="16"/>
        <v>4.1790082234578607</v>
      </c>
      <c r="L156" s="27"/>
      <c r="M156" s="80"/>
      <c r="N156" s="80"/>
      <c r="O156" s="82"/>
      <c r="P156" s="81"/>
      <c r="Q156" s="81"/>
      <c r="R156" s="81"/>
      <c r="S156" s="81"/>
      <c r="T156" s="81"/>
      <c r="U156" s="3"/>
      <c r="V156" s="88"/>
      <c r="W156" s="88"/>
      <c r="X156" s="88"/>
      <c r="Y156" s="88"/>
      <c r="Z156" s="88"/>
      <c r="AA156" s="88"/>
      <c r="AB156" s="88"/>
      <c r="AC156" s="88"/>
      <c r="AE156">
        <f t="shared" si="21"/>
        <v>-2</v>
      </c>
      <c r="AI156" s="3">
        <f t="shared" si="23"/>
        <v>185.28305180026001</v>
      </c>
      <c r="AJ156" s="113">
        <f t="shared" si="22"/>
        <v>185.28305180026001</v>
      </c>
      <c r="AK156" s="123">
        <f t="shared" si="24"/>
        <v>1.6838158321891257</v>
      </c>
      <c r="AL156" s="123">
        <f t="shared" si="25"/>
        <v>0</v>
      </c>
      <c r="AM156" s="123">
        <f t="shared" si="26"/>
        <v>18.852668677253504</v>
      </c>
      <c r="AN156" s="123">
        <f t="shared" si="27"/>
        <v>2.3461098798359923</v>
      </c>
      <c r="AO156" s="123">
        <f t="shared" si="28"/>
        <v>4.0831493232624156</v>
      </c>
      <c r="AP156" s="123">
        <f t="shared" si="29"/>
        <v>1.6258462476381428</v>
      </c>
      <c r="AQ156" s="123">
        <f t="shared" si="30"/>
        <v>0.81211101280626496</v>
      </c>
      <c r="AR156" s="123">
        <f t="shared" si="31"/>
        <v>4.1790082234578607</v>
      </c>
      <c r="AS156" s="123">
        <f t="shared" si="17"/>
        <v>218.8657609967033</v>
      </c>
    </row>
    <row r="157" spans="1:45" ht="14">
      <c r="A157">
        <f>A158-1</f>
        <v>-1</v>
      </c>
      <c r="B157" s="22">
        <v>79</v>
      </c>
      <c r="C157" s="126">
        <f t="shared" si="18"/>
        <v>188.7840360088681</v>
      </c>
      <c r="D157" s="124">
        <f>(($C$39*$C$118*0.72)*D$40)*('Product half-life and C flows'!B58/100)</f>
        <v>1.626458883530298</v>
      </c>
      <c r="E157" s="27"/>
      <c r="F157" s="55">
        <f t="shared" si="32"/>
        <v>18.852668677253504</v>
      </c>
      <c r="G157" s="55">
        <f t="shared" si="32"/>
        <v>2.3461098798359923</v>
      </c>
      <c r="H157" s="124">
        <f>(H$118)*('Product half-life and C flows'!L58/100)</f>
        <v>4.0207373770507395</v>
      </c>
      <c r="I157" s="124">
        <f>(($C$39*$C$118*0.28)*H$41)*('Product half-life and C flows'!N58/100)</f>
        <v>1.6570834267170866</v>
      </c>
      <c r="J157" s="124">
        <f>(($C$39*$C$118*0.28)*H$41)*(+'Product half-life and C flows'!P58/100)</f>
        <v>0.82771399935918399</v>
      </c>
      <c r="K157" s="55">
        <f t="shared" si="16"/>
        <v>4.1790082234578607</v>
      </c>
      <c r="L157" s="27"/>
      <c r="M157" s="80"/>
      <c r="N157" s="80"/>
      <c r="O157" s="82"/>
      <c r="P157" s="81"/>
      <c r="Q157" s="81"/>
      <c r="R157" s="81"/>
      <c r="S157" s="81"/>
      <c r="T157" s="81"/>
      <c r="U157" s="3"/>
      <c r="V157" s="88"/>
      <c r="W157" s="88"/>
      <c r="X157" s="88"/>
      <c r="Y157" s="88"/>
      <c r="Z157" s="88"/>
      <c r="AA157" s="88"/>
      <c r="AB157" s="88"/>
      <c r="AC157" s="88"/>
      <c r="AE157">
        <f t="shared" si="21"/>
        <v>-1</v>
      </c>
      <c r="AI157" s="3">
        <f t="shared" si="23"/>
        <v>188.7840360088681</v>
      </c>
      <c r="AJ157" s="113">
        <f t="shared" si="22"/>
        <v>188.7840360088681</v>
      </c>
      <c r="AK157" s="123">
        <f t="shared" si="24"/>
        <v>1.626458883530298</v>
      </c>
      <c r="AL157" s="123">
        <f t="shared" si="25"/>
        <v>0</v>
      </c>
      <c r="AM157" s="123">
        <f t="shared" si="26"/>
        <v>18.852668677253504</v>
      </c>
      <c r="AN157" s="123">
        <f t="shared" si="27"/>
        <v>2.3461098798359923</v>
      </c>
      <c r="AO157" s="123">
        <f t="shared" si="28"/>
        <v>4.0207373770507395</v>
      </c>
      <c r="AP157" s="123">
        <f t="shared" si="29"/>
        <v>1.6570834267170866</v>
      </c>
      <c r="AQ157" s="123">
        <f t="shared" si="30"/>
        <v>0.82771399935918399</v>
      </c>
      <c r="AR157" s="123">
        <f t="shared" si="31"/>
        <v>4.1790082234578607</v>
      </c>
      <c r="AS157" s="123">
        <f t="shared" si="17"/>
        <v>222.29381647607278</v>
      </c>
    </row>
    <row r="158" spans="1:45" ht="14">
      <c r="A158">
        <v>0</v>
      </c>
      <c r="B158" s="22">
        <v>80</v>
      </c>
      <c r="C158" s="27">
        <f t="shared" ref="C158:C189" si="33">B$8*(1-EXP(-B$9*$B158))^3</f>
        <v>192.28502021747596</v>
      </c>
      <c r="D158" s="124">
        <f>(($C$39*$C$118*0.72)*D$40)*('Product half-life and C flows'!B59/100)</f>
        <v>1.5710557231044588</v>
      </c>
      <c r="E158" s="27"/>
      <c r="F158" s="55">
        <f t="shared" si="32"/>
        <v>18.852668677253504</v>
      </c>
      <c r="G158" s="55">
        <f t="shared" si="32"/>
        <v>2.3461098798359923</v>
      </c>
      <c r="H158" s="124">
        <f>(H$118)*('Product half-life and C flows'!L59/100)</f>
        <v>3.9592794128567523</v>
      </c>
      <c r="I158" s="124">
        <f>(($C$39*$C$118*0.28)*H$41)*('Product half-life and C flows'!N59/100)</f>
        <v>1.6878431377961773</v>
      </c>
      <c r="J158" s="124">
        <f>(($C$39*$C$118*0.28)*H$41)*(+'Product half-life and C flows'!P59/100)</f>
        <v>0.84307849040768079</v>
      </c>
      <c r="K158" s="55">
        <f t="shared" si="16"/>
        <v>4.1790082234578607</v>
      </c>
      <c r="L158" s="27"/>
      <c r="M158" s="83">
        <f>C$158*(0.4*D$14)*('Product half-life and C flows'!B19/100)</f>
        <v>19.228502021747598</v>
      </c>
      <c r="N158" s="83">
        <f t="shared" ref="N158:N189" si="34">C$8*(1-EXP(-C$9*$B78))^3</f>
        <v>0</v>
      </c>
      <c r="O158" s="84">
        <f>(C$158*((0.4*B$14))-(C$158*0.03))</f>
        <v>51.916955458718519</v>
      </c>
      <c r="P158" s="83">
        <f>(C$158*((0.6*B$15)))</f>
        <v>27.689042911316537</v>
      </c>
      <c r="Q158" s="83">
        <f>C$158*(0.6*C$15)*('Product half-life and C flows'!L19/100)</f>
        <v>86.528259097864179</v>
      </c>
      <c r="R158" s="83">
        <f>C$158*0.6*('Product half-life and C flows'!N19/100)</f>
        <v>0</v>
      </c>
      <c r="S158" s="83">
        <f>C$158*0.6*('Product half-life and C flows'!P19/100)</f>
        <v>0</v>
      </c>
      <c r="T158" s="83">
        <f>(Q158*T$42)</f>
        <v>49.321107685782579</v>
      </c>
      <c r="U158" s="3"/>
      <c r="V158" s="88"/>
      <c r="W158" s="88"/>
      <c r="X158" s="88"/>
      <c r="Y158" s="88"/>
      <c r="Z158" s="88"/>
      <c r="AA158" s="88"/>
      <c r="AB158" s="88"/>
      <c r="AC158" s="88"/>
      <c r="AE158">
        <f t="shared" si="21"/>
        <v>0</v>
      </c>
      <c r="AF158" s="3">
        <f>(C$158*$AF$76)*('Product half-life and C flows'!B19/100)</f>
        <v>144.21376516310698</v>
      </c>
      <c r="AG158" s="3">
        <f t="shared" ref="AG158:AG189" si="35">D$8*(1-EXP(-D$9*$B78))^3</f>
        <v>0</v>
      </c>
      <c r="AH158" s="3"/>
      <c r="AI158" s="3">
        <f>AF158+AG158+AH158</f>
        <v>144.21376516310698</v>
      </c>
      <c r="AJ158" s="113">
        <f t="shared" si="22"/>
        <v>192.28502021747596</v>
      </c>
      <c r="AK158" s="123">
        <f t="shared" si="24"/>
        <v>20.799557744852056</v>
      </c>
      <c r="AL158" s="123">
        <f t="shared" si="25"/>
        <v>0</v>
      </c>
      <c r="AM158" s="123">
        <f t="shared" si="26"/>
        <v>70.769624135972023</v>
      </c>
      <c r="AN158" s="123">
        <f t="shared" si="27"/>
        <v>30.03515279115253</v>
      </c>
      <c r="AO158" s="123">
        <f t="shared" si="28"/>
        <v>90.487538510720938</v>
      </c>
      <c r="AP158" s="123">
        <f t="shared" si="29"/>
        <v>1.6878431377961773</v>
      </c>
      <c r="AQ158" s="123">
        <f t="shared" si="30"/>
        <v>0.84307849040768079</v>
      </c>
      <c r="AR158" s="123">
        <f t="shared" si="31"/>
        <v>53.500115909240442</v>
      </c>
      <c r="AS158" s="3">
        <f>SUM(AK158:AR158)</f>
        <v>268.12291072014187</v>
      </c>
    </row>
    <row r="159" spans="1:45" ht="14">
      <c r="A159">
        <f>A158+1</f>
        <v>1</v>
      </c>
      <c r="B159" s="22">
        <v>81</v>
      </c>
      <c r="C159" s="27">
        <f t="shared" si="33"/>
        <v>193.9909627396743</v>
      </c>
      <c r="D159" s="124">
        <f>(($C$39*$C$118*0.72)*D$40)*('Product half-life and C flows'!B60/100)</f>
        <v>1.5175397977118901</v>
      </c>
      <c r="E159" s="27"/>
      <c r="F159" s="55">
        <f t="shared" si="32"/>
        <v>18.852668677253504</v>
      </c>
      <c r="G159" s="55">
        <f t="shared" si="32"/>
        <v>2.3461098798359923</v>
      </c>
      <c r="H159" s="124">
        <f>(H$118)*('Product half-life and C flows'!L60/100)</f>
        <v>3.8987608488296175</v>
      </c>
      <c r="I159" s="124">
        <f>(($C$39*$C$118*0.28)*H$41)*('Product half-life and C flows'!N60/100)</f>
        <v>1.7181326790917586</v>
      </c>
      <c r="J159" s="124">
        <f>(($C$39*$C$118*0.28)*H$41)*(+'Product half-life and C flows'!P60/100)</f>
        <v>0.8582081314144645</v>
      </c>
      <c r="K159" s="55">
        <f t="shared" si="16"/>
        <v>4.1790082234578607</v>
      </c>
      <c r="L159" s="27"/>
      <c r="M159" s="83">
        <f>C$158*(0.4*D$14)*('Product half-life and C flows'!B20/100)</f>
        <v>18.573508653610848</v>
      </c>
      <c r="N159" s="83">
        <f t="shared" si="34"/>
        <v>2.3299439689354041E-2</v>
      </c>
      <c r="O159" s="83">
        <f>O158</f>
        <v>51.916955458718519</v>
      </c>
      <c r="P159" s="83">
        <f>P158</f>
        <v>27.689042911316537</v>
      </c>
      <c r="Q159" s="83">
        <f>C$158*(0.6*C$15)*('Product half-life and C flows'!L20/100)</f>
        <v>85.205653279399783</v>
      </c>
      <c r="R159" s="83">
        <f>C$158*0.6*('Product half-life and C flows'!N20/100)</f>
        <v>0.88261894952191289</v>
      </c>
      <c r="S159" s="83">
        <f>C$158*0.6*('Product half-life and C flows'!P20/100)</f>
        <v>0.44086860615480167</v>
      </c>
      <c r="T159" s="83">
        <f>T158</f>
        <v>49.321107685782579</v>
      </c>
      <c r="U159" s="3"/>
      <c r="V159" s="88"/>
      <c r="W159" s="88"/>
      <c r="X159" s="88"/>
      <c r="Y159" s="88"/>
      <c r="Z159" s="88"/>
      <c r="AA159" s="88"/>
      <c r="AB159" s="88"/>
      <c r="AC159" s="88"/>
      <c r="AE159">
        <f t="shared" si="21"/>
        <v>1</v>
      </c>
      <c r="AF159" s="3">
        <f>(C$158*$AF$76)*('Product half-life and C flows'!B20/100)</f>
        <v>139.30131490208134</v>
      </c>
      <c r="AG159" s="3">
        <f t="shared" si="35"/>
        <v>4.5413628458847548E-2</v>
      </c>
      <c r="AH159" s="3"/>
      <c r="AI159" s="3">
        <f t="shared" ref="AI159:AI222" si="36">AF159+AG159+AH159</f>
        <v>139.34672853054019</v>
      </c>
      <c r="AJ159" s="113">
        <f t="shared" si="22"/>
        <v>193.9909627396743</v>
      </c>
      <c r="AK159" s="123">
        <f t="shared" si="24"/>
        <v>20.091048451322738</v>
      </c>
      <c r="AL159" s="123">
        <f t="shared" si="25"/>
        <v>2.3299439689354041E-2</v>
      </c>
      <c r="AM159" s="123">
        <f t="shared" si="26"/>
        <v>70.769624135972023</v>
      </c>
      <c r="AN159" s="123">
        <f t="shared" si="27"/>
        <v>30.03515279115253</v>
      </c>
      <c r="AO159" s="123">
        <f t="shared" si="28"/>
        <v>89.104414128229394</v>
      </c>
      <c r="AP159" s="123">
        <f t="shared" si="29"/>
        <v>2.6007516286136716</v>
      </c>
      <c r="AQ159" s="123">
        <f t="shared" si="30"/>
        <v>1.2990767375692662</v>
      </c>
      <c r="AR159" s="123">
        <f t="shared" si="31"/>
        <v>53.500115909240442</v>
      </c>
      <c r="AS159" s="3">
        <f t="shared" ref="AS159:AS222" si="37">SUM(AK159:AR159)</f>
        <v>267.42348322178941</v>
      </c>
    </row>
    <row r="160" spans="1:45" ht="14">
      <c r="A160">
        <f t="shared" ref="A160:B180" si="38">A159+1</f>
        <v>2</v>
      </c>
      <c r="B160" s="22">
        <v>82</v>
      </c>
      <c r="C160" s="27">
        <f t="shared" si="33"/>
        <v>195.65610546470202</v>
      </c>
      <c r="D160" s="124">
        <f>(($C$39*$C$118*0.72)*D$40)*('Product half-life and C flows'!B61/100)</f>
        <v>1.4658468211991753</v>
      </c>
      <c r="E160" s="27"/>
      <c r="F160" s="55">
        <f t="shared" si="32"/>
        <v>18.852668677253504</v>
      </c>
      <c r="G160" s="55">
        <f t="shared" si="32"/>
        <v>2.3461098798359923</v>
      </c>
      <c r="H160" s="124">
        <f>(H$118)*('Product half-life and C flows'!L61/100)</f>
        <v>3.8391673260056898</v>
      </c>
      <c r="I160" s="124">
        <f>(($C$39*$C$118*0.28)*H$41)*('Product half-life and C flows'!N61/100)</f>
        <v>1.7479592372651345</v>
      </c>
      <c r="J160" s="124">
        <f>(($C$39*$C$118*0.28)*H$41)*(+'Product half-life and C flows'!P61/100)</f>
        <v>0.87310651212044643</v>
      </c>
      <c r="K160" s="55">
        <f t="shared" si="16"/>
        <v>4.1790082234578607</v>
      </c>
      <c r="L160" s="27"/>
      <c r="M160" s="83">
        <f>C$158*(0.4*D$14)*('Product half-life and C flows'!B21/100)</f>
        <v>17.940826764122711</v>
      </c>
      <c r="N160" s="83">
        <f t="shared" si="34"/>
        <v>0.17308940564749506</v>
      </c>
      <c r="O160" s="83">
        <f t="shared" ref="O160:P175" si="39">O159</f>
        <v>51.916955458718519</v>
      </c>
      <c r="P160" s="83">
        <f t="shared" si="39"/>
        <v>27.689042911316537</v>
      </c>
      <c r="Q160" s="83">
        <f>C$158*(0.6*C$15)*('Product half-life and C flows'!L21/100)</f>
        <v>83.903263817640962</v>
      </c>
      <c r="R160" s="83">
        <f>C$158*0.6*('Product half-life and C flows'!N21/100)</f>
        <v>1.7517468503356259</v>
      </c>
      <c r="S160" s="83">
        <f>C$158*0.6*('Product half-life and C flows'!P21/100)</f>
        <v>0.87499842674107187</v>
      </c>
      <c r="T160" s="83">
        <f t="shared" ref="T160:T223" si="40">T159</f>
        <v>49.321107685782579</v>
      </c>
      <c r="U160" s="3"/>
      <c r="V160" s="88"/>
      <c r="W160" s="88"/>
      <c r="X160" s="88"/>
      <c r="Y160" s="88"/>
      <c r="Z160" s="88"/>
      <c r="AA160" s="88"/>
      <c r="AB160" s="88"/>
      <c r="AC160" s="88"/>
      <c r="AE160">
        <f t="shared" si="21"/>
        <v>2</v>
      </c>
      <c r="AF160" s="3">
        <f>(C$158*$AF$76)*('Product half-life and C flows'!B21/100)</f>
        <v>134.55620073092032</v>
      </c>
      <c r="AG160" s="3">
        <f t="shared" si="35"/>
        <v>0.30944767108822763</v>
      </c>
      <c r="AH160" s="3"/>
      <c r="AI160" s="3">
        <f t="shared" si="36"/>
        <v>134.86564840200856</v>
      </c>
      <c r="AJ160" s="113">
        <f t="shared" si="22"/>
        <v>195.65610546470202</v>
      </c>
      <c r="AK160" s="123">
        <f t="shared" si="24"/>
        <v>19.406673585321887</v>
      </c>
      <c r="AL160" s="123">
        <f t="shared" si="25"/>
        <v>0.17308940564749506</v>
      </c>
      <c r="AM160" s="123">
        <f t="shared" si="26"/>
        <v>70.769624135972023</v>
      </c>
      <c r="AN160" s="123">
        <f t="shared" si="27"/>
        <v>30.03515279115253</v>
      </c>
      <c r="AO160" s="123">
        <f t="shared" si="28"/>
        <v>87.742431143646655</v>
      </c>
      <c r="AP160" s="123">
        <f t="shared" si="29"/>
        <v>3.4997060876007602</v>
      </c>
      <c r="AQ160" s="123">
        <f t="shared" si="30"/>
        <v>1.7481049388615184</v>
      </c>
      <c r="AR160" s="123">
        <f t="shared" si="31"/>
        <v>53.500115909240442</v>
      </c>
      <c r="AS160" s="3">
        <f t="shared" si="37"/>
        <v>266.87489799744333</v>
      </c>
    </row>
    <row r="161" spans="1:45" ht="14">
      <c r="A161">
        <f t="shared" si="38"/>
        <v>3</v>
      </c>
      <c r="B161" s="22">
        <v>83</v>
      </c>
      <c r="C161" s="27">
        <f t="shared" si="33"/>
        <v>197.28111992770428</v>
      </c>
      <c r="D161" s="124">
        <f>(($C$39*$C$118*0.72)*D$40)*('Product half-life and C flows'!B62/100)</f>
        <v>1.4159146972352861</v>
      </c>
      <c r="E161" s="27"/>
      <c r="F161" s="55">
        <f t="shared" si="32"/>
        <v>18.852668677253504</v>
      </c>
      <c r="G161" s="55">
        <f t="shared" si="32"/>
        <v>2.3461098798359923</v>
      </c>
      <c r="H161" s="124">
        <f>(H$118)*('Product half-life and C flows'!L62/100)</f>
        <v>3.7804847049016339</v>
      </c>
      <c r="I161" s="124">
        <f>(($C$39*$C$118*0.28)*H$41)*('Product half-life and C flows'!N62/100)</f>
        <v>1.7773298891277145</v>
      </c>
      <c r="J161" s="124">
        <f>(($C$39*$C$118*0.28)*H$41)*(+'Product half-life and C flows'!P62/100)</f>
        <v>0.8877771673964604</v>
      </c>
      <c r="K161" s="55">
        <f t="shared" si="16"/>
        <v>4.1790082234578607</v>
      </c>
      <c r="L161" s="27"/>
      <c r="M161" s="83">
        <f>C$158*(0.4*D$14)*('Product half-life and C flows'!B22/100)</f>
        <v>17.329696342413307</v>
      </c>
      <c r="N161" s="83">
        <f t="shared" si="34"/>
        <v>0.54281342361735241</v>
      </c>
      <c r="O161" s="83">
        <f t="shared" si="39"/>
        <v>51.916955458718519</v>
      </c>
      <c r="P161" s="83">
        <f t="shared" si="39"/>
        <v>27.689042911316537</v>
      </c>
      <c r="Q161" s="83">
        <f>C$158*(0.6*C$15)*('Product half-life and C flows'!L22/100)</f>
        <v>82.620781700580721</v>
      </c>
      <c r="R161" s="83">
        <f>C$158*0.6*('Product half-life and C flows'!N22/100)</f>
        <v>2.6075899164538248</v>
      </c>
      <c r="S161" s="83">
        <f>C$158*0.6*('Product half-life and C flows'!P22/100)</f>
        <v>1.302492465761151</v>
      </c>
      <c r="T161" s="83">
        <f t="shared" si="40"/>
        <v>49.321107685782579</v>
      </c>
      <c r="U161" s="3"/>
      <c r="V161" s="88"/>
      <c r="W161" s="88"/>
      <c r="X161" s="88"/>
      <c r="Y161" s="88"/>
      <c r="Z161" s="88"/>
      <c r="AA161" s="88"/>
      <c r="AB161" s="88"/>
      <c r="AC161" s="88"/>
      <c r="AE161">
        <f t="shared" si="21"/>
        <v>3</v>
      </c>
      <c r="AF161" s="3">
        <f>(C$158*$AF$76)*('Product half-life and C flows'!B22/100)</f>
        <v>129.97272256809978</v>
      </c>
      <c r="AG161" s="3">
        <f t="shared" si="35"/>
        <v>0.89224158647924967</v>
      </c>
      <c r="AH161" s="3"/>
      <c r="AI161" s="3">
        <f t="shared" si="36"/>
        <v>130.86496415457904</v>
      </c>
      <c r="AJ161" s="113">
        <f t="shared" si="22"/>
        <v>197.28111992770428</v>
      </c>
      <c r="AK161" s="123">
        <f t="shared" si="24"/>
        <v>18.745611039648594</v>
      </c>
      <c r="AL161" s="123">
        <f t="shared" si="25"/>
        <v>0.54281342361735241</v>
      </c>
      <c r="AM161" s="123">
        <f t="shared" si="26"/>
        <v>70.769624135972023</v>
      </c>
      <c r="AN161" s="123">
        <f t="shared" si="27"/>
        <v>30.03515279115253</v>
      </c>
      <c r="AO161" s="123">
        <f t="shared" si="28"/>
        <v>86.40126640548236</v>
      </c>
      <c r="AP161" s="123">
        <f t="shared" si="29"/>
        <v>4.3849198055815393</v>
      </c>
      <c r="AQ161" s="123">
        <f t="shared" si="30"/>
        <v>2.1902696331576115</v>
      </c>
      <c r="AR161" s="123">
        <f t="shared" si="31"/>
        <v>53.500115909240442</v>
      </c>
      <c r="AS161" s="3">
        <f t="shared" si="37"/>
        <v>266.56977314385244</v>
      </c>
    </row>
    <row r="162" spans="1:45" ht="14">
      <c r="A162">
        <f t="shared" si="38"/>
        <v>4</v>
      </c>
      <c r="B162" s="22">
        <v>84</v>
      </c>
      <c r="C162" s="27">
        <f t="shared" si="33"/>
        <v>198.86668670599443</v>
      </c>
      <c r="D162" s="124">
        <f>(($C$39*$C$118*0.72)*D$40)*('Product half-life and C flows'!B63/100)</f>
        <v>1.3676834447181863</v>
      </c>
      <c r="E162" s="27"/>
      <c r="F162" s="55">
        <f t="shared" si="32"/>
        <v>18.852668677253504</v>
      </c>
      <c r="G162" s="55">
        <f t="shared" si="32"/>
        <v>2.3461098798359923</v>
      </c>
      <c r="H162" s="124">
        <f>(H$118)*('Product half-life and C flows'!L63/100)</f>
        <v>3.7226990621596086</v>
      </c>
      <c r="I162" s="124">
        <f>(($C$39*$C$118*0.28)*H$41)*('Product half-life and C flows'!N63/100)</f>
        <v>1.8062516033200982</v>
      </c>
      <c r="J162" s="124">
        <f>(($C$39*$C$118*0.28)*H$41)*(+'Product half-life and C flows'!P63/100)</f>
        <v>0.90222357808196674</v>
      </c>
      <c r="K162" s="55">
        <f t="shared" si="16"/>
        <v>4.1790082234578607</v>
      </c>
      <c r="L162" s="27"/>
      <c r="M162" s="83">
        <f>C$158*(0.4*D$14)*('Product half-life and C flows'!B23/100)</f>
        <v>16.739383266373032</v>
      </c>
      <c r="N162" s="83">
        <f t="shared" si="34"/>
        <v>1.1963113621512833</v>
      </c>
      <c r="O162" s="83">
        <f t="shared" si="39"/>
        <v>51.916955458718519</v>
      </c>
      <c r="P162" s="83">
        <f t="shared" si="39"/>
        <v>27.689042911316537</v>
      </c>
      <c r="Q162" s="83">
        <f>C$158*(0.6*C$15)*('Product half-life and C flows'!L23/100)</f>
        <v>81.357902639536931</v>
      </c>
      <c r="R162" s="83">
        <f>C$158*0.6*('Product half-life and C flows'!N23/100)</f>
        <v>3.4503512098570486</v>
      </c>
      <c r="S162" s="83">
        <f>C$158*0.6*('Product half-life and C flows'!P23/100)</f>
        <v>1.7234521527757483</v>
      </c>
      <c r="T162" s="83">
        <f t="shared" si="40"/>
        <v>49.321107685782579</v>
      </c>
      <c r="U162" s="3"/>
      <c r="V162" s="88"/>
      <c r="W162" s="88"/>
      <c r="X162" s="88"/>
      <c r="Y162" s="88"/>
      <c r="Z162" s="88"/>
      <c r="AA162" s="88"/>
      <c r="AB162" s="88"/>
      <c r="AC162" s="88"/>
      <c r="AE162">
        <f t="shared" si="21"/>
        <v>4</v>
      </c>
      <c r="AF162" s="3">
        <f>(C$158*$AF$76)*('Product half-life and C flows'!B23/100)</f>
        <v>125.54537449779775</v>
      </c>
      <c r="AG162" s="3">
        <f t="shared" si="35"/>
        <v>1.81228554374809</v>
      </c>
      <c r="AH162" s="3"/>
      <c r="AI162" s="3">
        <f t="shared" si="36"/>
        <v>127.35766004154584</v>
      </c>
      <c r="AJ162" s="113">
        <f t="shared" si="22"/>
        <v>198.86668670599443</v>
      </c>
      <c r="AK162" s="123">
        <f t="shared" si="24"/>
        <v>18.107066711091218</v>
      </c>
      <c r="AL162" s="123">
        <f t="shared" si="25"/>
        <v>1.1963113621512833</v>
      </c>
      <c r="AM162" s="123">
        <f t="shared" si="26"/>
        <v>70.769624135972023</v>
      </c>
      <c r="AN162" s="123">
        <f t="shared" si="27"/>
        <v>30.03515279115253</v>
      </c>
      <c r="AO162" s="123">
        <f t="shared" si="28"/>
        <v>85.080601701696537</v>
      </c>
      <c r="AP162" s="123">
        <f t="shared" si="29"/>
        <v>5.2566028131771469</v>
      </c>
      <c r="AQ162" s="123">
        <f t="shared" si="30"/>
        <v>2.625675730857715</v>
      </c>
      <c r="AR162" s="123">
        <f t="shared" si="31"/>
        <v>53.500115909240442</v>
      </c>
      <c r="AS162" s="3">
        <f t="shared" si="37"/>
        <v>266.5711511553389</v>
      </c>
    </row>
    <row r="163" spans="1:45" ht="14">
      <c r="A163">
        <f t="shared" si="38"/>
        <v>5</v>
      </c>
      <c r="B163" s="22">
        <v>85</v>
      </c>
      <c r="C163" s="27">
        <f t="shared" si="33"/>
        <v>200.41349366096094</v>
      </c>
      <c r="D163" s="124">
        <f>(($C$39*$C$118*0.72)*D$40)*('Product half-life and C flows'!B64/100)</f>
        <v>1.321095125722372</v>
      </c>
      <c r="E163" s="27"/>
      <c r="F163" s="55">
        <f t="shared" si="32"/>
        <v>18.852668677253504</v>
      </c>
      <c r="G163" s="55">
        <f t="shared" si="32"/>
        <v>2.3461098798359923</v>
      </c>
      <c r="H163" s="124">
        <f>(H$118)*('Product half-life and C flows'!L64/100)</f>
        <v>3.6657966872437378</v>
      </c>
      <c r="I163" s="124">
        <f>(($C$39*$C$118*0.28)*H$41)*('Product half-life and C flows'!N64/100)</f>
        <v>1.8347312419654918</v>
      </c>
      <c r="J163" s="124">
        <f>(($C$39*$C$118*0.28)*H$41)*(+'Product half-life and C flows'!P64/100)</f>
        <v>0.91644917181093444</v>
      </c>
      <c r="K163" s="55">
        <f t="shared" si="16"/>
        <v>4.1790082234578607</v>
      </c>
      <c r="L163" s="27"/>
      <c r="M163" s="83">
        <f>C$158*(0.4*D$14)*('Product half-life and C flows'!B24/100)</f>
        <v>16.169178420786356</v>
      </c>
      <c r="N163" s="83">
        <f t="shared" si="34"/>
        <v>2.1738150521394615</v>
      </c>
      <c r="O163" s="83">
        <f t="shared" si="39"/>
        <v>51.916955458718519</v>
      </c>
      <c r="P163" s="83">
        <f t="shared" si="39"/>
        <v>27.689042911316537</v>
      </c>
      <c r="Q163" s="83">
        <f>C$158*(0.6*C$15)*('Product half-life and C flows'!L24/100)</f>
        <v>80.114326996955114</v>
      </c>
      <c r="R163" s="83">
        <f>C$158*0.6*('Product half-life and C flows'!N24/100)</f>
        <v>4.2802306886733135</v>
      </c>
      <c r="S163" s="83">
        <f>C$158*0.6*('Product half-life and C flows'!P24/100)</f>
        <v>2.1379773669696873</v>
      </c>
      <c r="T163" s="83">
        <f t="shared" si="40"/>
        <v>49.321107685782579</v>
      </c>
      <c r="U163" s="3"/>
      <c r="V163" s="88"/>
      <c r="W163" s="88"/>
      <c r="X163" s="88"/>
      <c r="Y163" s="88"/>
      <c r="Z163" s="88"/>
      <c r="AA163" s="88"/>
      <c r="AB163" s="88"/>
      <c r="AC163" s="88"/>
      <c r="AE163">
        <f t="shared" si="21"/>
        <v>5</v>
      </c>
      <c r="AF163" s="3">
        <f>(C$158*$AF$76)*('Product half-life and C flows'!B24/100)</f>
        <v>121.26883815589768</v>
      </c>
      <c r="AG163" s="3">
        <f t="shared" si="35"/>
        <v>3.0421849573207438</v>
      </c>
      <c r="AH163" s="3"/>
      <c r="AI163" s="3">
        <f t="shared" si="36"/>
        <v>124.31102311321843</v>
      </c>
      <c r="AJ163" s="113">
        <f t="shared" si="22"/>
        <v>200.41349366096094</v>
      </c>
      <c r="AK163" s="123">
        <f t="shared" si="24"/>
        <v>17.490273546508728</v>
      </c>
      <c r="AL163" s="123">
        <f t="shared" si="25"/>
        <v>2.1738150521394615</v>
      </c>
      <c r="AM163" s="123">
        <f t="shared" si="26"/>
        <v>70.769624135972023</v>
      </c>
      <c r="AN163" s="123">
        <f t="shared" si="27"/>
        <v>30.03515279115253</v>
      </c>
      <c r="AO163" s="123">
        <f t="shared" si="28"/>
        <v>83.780123684198855</v>
      </c>
      <c r="AP163" s="123">
        <f t="shared" si="29"/>
        <v>6.1149619306388052</v>
      </c>
      <c r="AQ163" s="123">
        <f t="shared" si="30"/>
        <v>3.0544265387806218</v>
      </c>
      <c r="AR163" s="123">
        <f t="shared" si="31"/>
        <v>53.500115909240442</v>
      </c>
      <c r="AS163" s="3">
        <f t="shared" si="37"/>
        <v>266.91849358863146</v>
      </c>
    </row>
    <row r="164" spans="1:45" ht="14">
      <c r="A164">
        <f t="shared" si="38"/>
        <v>6</v>
      </c>
      <c r="B164" s="22">
        <v>86</v>
      </c>
      <c r="C164" s="27">
        <f t="shared" si="33"/>
        <v>201.92223430227185</v>
      </c>
      <c r="D164" s="124">
        <f>(($C$39*$C$118*0.72)*D$40)*('Product half-life and C flows'!B65/100)</f>
        <v>1.2760937759007753</v>
      </c>
      <c r="E164" s="27"/>
      <c r="F164" s="55">
        <f t="shared" si="32"/>
        <v>18.852668677253504</v>
      </c>
      <c r="G164" s="55">
        <f t="shared" si="32"/>
        <v>2.3461098798359923</v>
      </c>
      <c r="H164" s="124">
        <f>(H$118)*('Product half-life and C flows'!L65/100)</f>
        <v>3.609764079187074</v>
      </c>
      <c r="I164" s="124">
        <f>(($C$39*$C$118*0.28)*H$41)*('Product half-life and C flows'!N65/100)</f>
        <v>1.8627755622978521</v>
      </c>
      <c r="J164" s="124">
        <f>(($C$39*$C$118*0.28)*H$41)*(+'Product half-life and C flows'!P65/100)</f>
        <v>0.93045732382510038</v>
      </c>
      <c r="K164" s="55">
        <f t="shared" si="16"/>
        <v>4.1790082234578607</v>
      </c>
      <c r="L164" s="27"/>
      <c r="M164" s="83">
        <f>C$158*(0.4*D$14)*('Product half-life and C flows'!B25/100)</f>
        <v>15.618396845505206</v>
      </c>
      <c r="N164" s="83">
        <f t="shared" si="34"/>
        <v>3.4969162977871946</v>
      </c>
      <c r="O164" s="83">
        <f t="shared" si="39"/>
        <v>51.916955458718519</v>
      </c>
      <c r="P164" s="83">
        <f t="shared" si="39"/>
        <v>27.689042911316537</v>
      </c>
      <c r="Q164" s="83">
        <f>C$158*(0.6*C$15)*('Product half-life and C flows'!L25/100)</f>
        <v>78.889759715314895</v>
      </c>
      <c r="R164" s="83">
        <f>C$158*0.6*('Product half-life and C flows'!N25/100)</f>
        <v>5.0974252546212249</v>
      </c>
      <c r="S164" s="83">
        <f>C$158*0.6*('Product half-life and C flows'!P25/100)</f>
        <v>2.5461664608497627</v>
      </c>
      <c r="T164" s="83">
        <f t="shared" si="40"/>
        <v>49.321107685782579</v>
      </c>
      <c r="U164" s="3"/>
      <c r="V164" s="88"/>
      <c r="W164" s="88"/>
      <c r="X164" s="88"/>
      <c r="Y164" s="88"/>
      <c r="Z164" s="88"/>
      <c r="AA164" s="88"/>
      <c r="AB164" s="88"/>
      <c r="AC164" s="88"/>
      <c r="AE164">
        <f t="shared" si="21"/>
        <v>6</v>
      </c>
      <c r="AF164" s="3">
        <f>(C$158*$AF$76)*('Product half-life and C flows'!B25/100)</f>
        <v>117.13797634128903</v>
      </c>
      <c r="AG164" s="3">
        <f t="shared" si="35"/>
        <v>4.5316074841825058</v>
      </c>
      <c r="AH164" s="3"/>
      <c r="AI164" s="3">
        <f t="shared" si="36"/>
        <v>121.66958382547153</v>
      </c>
      <c r="AJ164" s="113">
        <f t="shared" si="22"/>
        <v>201.92223430227185</v>
      </c>
      <c r="AK164" s="123">
        <f t="shared" si="24"/>
        <v>16.894490621405982</v>
      </c>
      <c r="AL164" s="123">
        <f t="shared" si="25"/>
        <v>3.4969162977871946</v>
      </c>
      <c r="AM164" s="123">
        <f t="shared" si="26"/>
        <v>70.769624135972023</v>
      </c>
      <c r="AN164" s="123">
        <f t="shared" si="27"/>
        <v>30.03515279115253</v>
      </c>
      <c r="AO164" s="123">
        <f t="shared" si="28"/>
        <v>82.499523794501968</v>
      </c>
      <c r="AP164" s="123">
        <f t="shared" si="29"/>
        <v>6.9602008169190768</v>
      </c>
      <c r="AQ164" s="123">
        <f t="shared" si="30"/>
        <v>3.4766237846748629</v>
      </c>
      <c r="AR164" s="123">
        <f t="shared" si="31"/>
        <v>53.500115909240442</v>
      </c>
      <c r="AS164" s="3">
        <f t="shared" si="37"/>
        <v>267.63264815165411</v>
      </c>
    </row>
    <row r="165" spans="1:45" ht="14">
      <c r="A165">
        <f t="shared" si="38"/>
        <v>7</v>
      </c>
      <c r="B165" s="22">
        <v>87</v>
      </c>
      <c r="C165" s="27">
        <f t="shared" si="33"/>
        <v>203.3936062680844</v>
      </c>
      <c r="D165" s="124">
        <f>(($C$39*$C$118*0.72)*D$40)*('Product half-life and C flows'!B66/100)</f>
        <v>1.2326253372574394</v>
      </c>
      <c r="E165" s="27"/>
      <c r="F165" s="55">
        <f t="shared" si="32"/>
        <v>18.852668677253504</v>
      </c>
      <c r="G165" s="55">
        <f t="shared" si="32"/>
        <v>2.3461098798359923</v>
      </c>
      <c r="H165" s="124">
        <f>(H$118)*('Product half-life and C flows'!L66/100)</f>
        <v>3.5545879433882841</v>
      </c>
      <c r="I165" s="124">
        <f>(($C$39*$C$118*0.28)*H$41)*('Product half-life and C flows'!N66/100)</f>
        <v>1.8903912182651463</v>
      </c>
      <c r="J165" s="124">
        <f>(($C$39*$C$118*0.28)*H$41)*(+'Product half-life and C flows'!P66/100)</f>
        <v>0.94425135777479796</v>
      </c>
      <c r="K165" s="55">
        <f t="shared" si="16"/>
        <v>4.1790082234578607</v>
      </c>
      <c r="L165" s="27"/>
      <c r="M165" s="83">
        <f>C$158*(0.4*D$14)*('Product half-life and C flows'!B26/100)</f>
        <v>15.086376912638688</v>
      </c>
      <c r="N165" s="83">
        <f t="shared" si="34"/>
        <v>5.1726694305274696</v>
      </c>
      <c r="O165" s="83">
        <f t="shared" si="39"/>
        <v>51.916955458718519</v>
      </c>
      <c r="P165" s="83">
        <f t="shared" si="39"/>
        <v>27.689042911316537</v>
      </c>
      <c r="Q165" s="83">
        <f>C$158*(0.6*C$15)*('Product half-life and C flows'!L26/100)</f>
        <v>77.683910247122952</v>
      </c>
      <c r="R165" s="83">
        <f>C$158*0.6*('Product half-life and C flows'!N26/100)</f>
        <v>5.9021287997279783</v>
      </c>
      <c r="S165" s="83">
        <f>C$158*0.6*('Product half-life and C flows'!P26/100)</f>
        <v>2.9481162835804091</v>
      </c>
      <c r="T165" s="83">
        <f t="shared" si="40"/>
        <v>49.321107685782579</v>
      </c>
      <c r="U165" s="3"/>
      <c r="V165" s="88"/>
      <c r="W165" s="88"/>
      <c r="X165" s="88"/>
      <c r="Y165" s="88"/>
      <c r="Z165" s="88"/>
      <c r="AA165" s="88"/>
      <c r="AB165" s="88"/>
      <c r="AC165" s="88"/>
      <c r="AE165">
        <f t="shared" si="21"/>
        <v>7</v>
      </c>
      <c r="AF165" s="3">
        <f>(C$158*$AF$76)*('Product half-life and C flows'!B26/100)</f>
        <v>113.14782684479016</v>
      </c>
      <c r="AG165" s="3">
        <f t="shared" si="35"/>
        <v>6.2215856241059271</v>
      </c>
      <c r="AH165" s="3"/>
      <c r="AI165" s="3">
        <f t="shared" si="36"/>
        <v>119.36941246889609</v>
      </c>
      <c r="AJ165" s="113">
        <f t="shared" si="22"/>
        <v>203.3936062680844</v>
      </c>
      <c r="AK165" s="123">
        <f t="shared" si="24"/>
        <v>16.319002249896126</v>
      </c>
      <c r="AL165" s="123">
        <f t="shared" si="25"/>
        <v>5.1726694305274696</v>
      </c>
      <c r="AM165" s="123">
        <f t="shared" si="26"/>
        <v>70.769624135972023</v>
      </c>
      <c r="AN165" s="123">
        <f t="shared" si="27"/>
        <v>30.03515279115253</v>
      </c>
      <c r="AO165" s="123">
        <f t="shared" si="28"/>
        <v>81.238498190511237</v>
      </c>
      <c r="AP165" s="123">
        <f t="shared" si="29"/>
        <v>7.7925200179931249</v>
      </c>
      <c r="AQ165" s="123">
        <f t="shared" si="30"/>
        <v>3.8923676413552073</v>
      </c>
      <c r="AR165" s="123">
        <f t="shared" si="31"/>
        <v>53.500115909240442</v>
      </c>
      <c r="AS165" s="3">
        <f t="shared" si="37"/>
        <v>268.71995036664816</v>
      </c>
    </row>
    <row r="166" spans="1:45" ht="14">
      <c r="A166">
        <f t="shared" si="38"/>
        <v>8</v>
      </c>
      <c r="B166" s="22">
        <v>88</v>
      </c>
      <c r="C166" s="27">
        <f t="shared" si="33"/>
        <v>204.82830991518776</v>
      </c>
      <c r="D166" s="124">
        <f>(($C$39*$C$118*0.72)*D$40)*('Product half-life and C flows'!B67/100)</f>
        <v>1.1906375932102005</v>
      </c>
      <c r="E166" s="27"/>
      <c r="F166" s="55">
        <f t="shared" si="32"/>
        <v>18.852668677253504</v>
      </c>
      <c r="G166" s="55">
        <f t="shared" si="32"/>
        <v>2.3461098798359923</v>
      </c>
      <c r="H166" s="124">
        <f>(H$118)*('Product half-life and C flows'!L67/100)</f>
        <v>3.5002551884573019</v>
      </c>
      <c r="I166" s="124">
        <f>(($C$39*$C$118*0.28)*H$41)*('Product half-life and C flows'!N67/100)</f>
        <v>1.9175847621081028</v>
      </c>
      <c r="J166" s="124">
        <f>(($C$39*$C$118*0.28)*H$41)*(+'Product half-life and C flows'!P67/100)</f>
        <v>0.95783454650754329</v>
      </c>
      <c r="K166" s="55">
        <f t="shared" si="16"/>
        <v>4.1790082234578607</v>
      </c>
      <c r="L166" s="27"/>
      <c r="M166" s="83">
        <f>C$158*(0.4*D$14)*('Product half-life and C flows'!B27/100)</f>
        <v>14.57247953177076</v>
      </c>
      <c r="N166" s="83">
        <f t="shared" si="34"/>
        <v>7.196966127491617</v>
      </c>
      <c r="O166" s="83">
        <f t="shared" si="39"/>
        <v>51.916955458718519</v>
      </c>
      <c r="P166" s="83">
        <f t="shared" si="39"/>
        <v>27.689042911316537</v>
      </c>
      <c r="Q166" s="83">
        <f>C$158*(0.6*C$15)*('Product half-life and C flows'!L27/100)</f>
        <v>76.496492485976219</v>
      </c>
      <c r="R166" s="83">
        <f>C$158*0.6*('Product half-life and C flows'!N27/100)</f>
        <v>6.694532252333234</v>
      </c>
      <c r="S166" s="83">
        <f>C$158*0.6*('Product half-life and C flows'!P27/100)</f>
        <v>3.3439222039626548</v>
      </c>
      <c r="T166" s="83">
        <f t="shared" si="40"/>
        <v>49.321107685782579</v>
      </c>
      <c r="U166" s="3"/>
      <c r="V166" s="88"/>
      <c r="W166" s="88"/>
      <c r="X166" s="88"/>
      <c r="Y166" s="88"/>
      <c r="Z166" s="88"/>
      <c r="AA166" s="88"/>
      <c r="AB166" s="88"/>
      <c r="AC166" s="88"/>
      <c r="AE166">
        <f t="shared" si="21"/>
        <v>8</v>
      </c>
      <c r="AF166" s="3">
        <f>(C$158*$AF$76)*('Product half-life and C flows'!B27/100)</f>
        <v>109.2935964882807</v>
      </c>
      <c r="AG166" s="3">
        <f t="shared" si="35"/>
        <v>8.0530599003571037</v>
      </c>
      <c r="AH166" s="3"/>
      <c r="AI166" s="3">
        <f t="shared" si="36"/>
        <v>117.3466563886378</v>
      </c>
      <c r="AJ166" s="113">
        <f t="shared" si="22"/>
        <v>204.82830991518776</v>
      </c>
      <c r="AK166" s="123">
        <f t="shared" si="24"/>
        <v>15.76311712498096</v>
      </c>
      <c r="AL166" s="123">
        <f t="shared" si="25"/>
        <v>7.196966127491617</v>
      </c>
      <c r="AM166" s="123">
        <f t="shared" si="26"/>
        <v>70.769624135972023</v>
      </c>
      <c r="AN166" s="123">
        <f t="shared" si="27"/>
        <v>30.03515279115253</v>
      </c>
      <c r="AO166" s="123">
        <f t="shared" si="28"/>
        <v>79.996747674433522</v>
      </c>
      <c r="AP166" s="123">
        <f t="shared" si="29"/>
        <v>8.6121170144413366</v>
      </c>
      <c r="AQ166" s="123">
        <f t="shared" si="30"/>
        <v>4.3017567504701981</v>
      </c>
      <c r="AR166" s="123">
        <f t="shared" si="31"/>
        <v>53.500115909240442</v>
      </c>
      <c r="AS166" s="3">
        <f t="shared" si="37"/>
        <v>270.17559752818266</v>
      </c>
    </row>
    <row r="167" spans="1:45" ht="14">
      <c r="A167">
        <f t="shared" si="38"/>
        <v>9</v>
      </c>
      <c r="B167" s="22">
        <v>89</v>
      </c>
      <c r="C167" s="27">
        <f t="shared" si="33"/>
        <v>206.2270470132288</v>
      </c>
      <c r="D167" s="124">
        <f>(($C$39*$C$118*0.72)*D$40)*('Product half-life and C flows'!B68/100)</f>
        <v>1.1500801058653747</v>
      </c>
      <c r="E167" s="27"/>
      <c r="F167" s="55">
        <f t="shared" si="32"/>
        <v>18.852668677253504</v>
      </c>
      <c r="G167" s="55">
        <f t="shared" si="32"/>
        <v>2.3461098798359923</v>
      </c>
      <c r="H167" s="124">
        <f>(H$118)*('Product half-life and C flows'!L68/100)</f>
        <v>3.4467529231091936</v>
      </c>
      <c r="I167" s="124">
        <f>(($C$39*$C$118*0.28)*H$41)*('Product half-life and C flows'!N68/100)</f>
        <v>1.9443626459148311</v>
      </c>
      <c r="J167" s="124">
        <f>(($C$39*$C$118*0.28)*H$41)*(+'Product half-life and C flows'!P68/100)</f>
        <v>0.97121011284457037</v>
      </c>
      <c r="K167" s="55">
        <f t="shared" si="16"/>
        <v>4.1790082234578607</v>
      </c>
      <c r="L167" s="27"/>
      <c r="M167" s="83">
        <f>C$158*(0.4*D$14)*('Product half-life and C flows'!B28/100)</f>
        <v>14.076087382251099</v>
      </c>
      <c r="N167" s="83">
        <f t="shared" si="34"/>
        <v>9.5572993662711845</v>
      </c>
      <c r="O167" s="83">
        <f t="shared" si="39"/>
        <v>51.916955458718519</v>
      </c>
      <c r="P167" s="83">
        <f t="shared" si="39"/>
        <v>27.689042911316537</v>
      </c>
      <c r="Q167" s="83">
        <f>C$158*(0.6*C$15)*('Product half-life and C flows'!L28/100)</f>
        <v>75.327224698678634</v>
      </c>
      <c r="R167" s="83">
        <f>C$158*0.6*('Product half-life and C flows'!N28/100)</f>
        <v>7.4748236223898168</v>
      </c>
      <c r="S167" s="83">
        <f>C$158*0.6*('Product half-life and C flows'!P28/100)</f>
        <v>3.7336781330618467</v>
      </c>
      <c r="T167" s="83">
        <f t="shared" si="40"/>
        <v>49.321107685782579</v>
      </c>
      <c r="U167" s="3"/>
      <c r="V167" s="88"/>
      <c r="W167" s="88"/>
      <c r="X167" s="88"/>
      <c r="Y167" s="88"/>
      <c r="Z167" s="88"/>
      <c r="AA167" s="88"/>
      <c r="AB167" s="88"/>
      <c r="AC167" s="88"/>
      <c r="AE167">
        <f t="shared" si="21"/>
        <v>9</v>
      </c>
      <c r="AF167" s="3">
        <f>(C$158*$AF$76)*('Product half-life and C flows'!B28/100)</f>
        <v>105.57065536688324</v>
      </c>
      <c r="AG167" s="3">
        <f t="shared" si="35"/>
        <v>9.9716445205211208</v>
      </c>
      <c r="AH167" s="3"/>
      <c r="AI167" s="3">
        <f t="shared" si="36"/>
        <v>115.54229988740437</v>
      </c>
      <c r="AJ167" s="113">
        <f t="shared" si="22"/>
        <v>206.2270470132288</v>
      </c>
      <c r="AK167" s="123">
        <f t="shared" si="24"/>
        <v>15.226167488116474</v>
      </c>
      <c r="AL167" s="123">
        <f t="shared" si="25"/>
        <v>9.5572993662711845</v>
      </c>
      <c r="AM167" s="123">
        <f t="shared" si="26"/>
        <v>70.769624135972023</v>
      </c>
      <c r="AN167" s="123">
        <f t="shared" si="27"/>
        <v>30.03515279115253</v>
      </c>
      <c r="AO167" s="123">
        <f t="shared" si="28"/>
        <v>78.773977621787822</v>
      </c>
      <c r="AP167" s="123">
        <f t="shared" si="29"/>
        <v>9.4191862683046477</v>
      </c>
      <c r="AQ167" s="123">
        <f t="shared" si="30"/>
        <v>4.7048882459064174</v>
      </c>
      <c r="AR167" s="123">
        <f t="shared" si="31"/>
        <v>53.500115909240442</v>
      </c>
      <c r="AS167" s="3">
        <f t="shared" si="37"/>
        <v>271.98641182675152</v>
      </c>
    </row>
    <row r="168" spans="1:45" ht="14">
      <c r="A168">
        <f t="shared" si="38"/>
        <v>10</v>
      </c>
      <c r="B168" s="22">
        <v>90</v>
      </c>
      <c r="C168" s="27">
        <f t="shared" si="33"/>
        <v>207.59051953739234</v>
      </c>
      <c r="D168" s="124">
        <f>(($C$39*$C$118*0.72)*D$40)*('Product half-life and C flows'!B69/100)</f>
        <v>1.1109041554290979</v>
      </c>
      <c r="E168" s="27"/>
      <c r="F168" s="55">
        <f t="shared" ref="F168:G183" si="41">F167</f>
        <v>18.852668677253504</v>
      </c>
      <c r="G168" s="55">
        <f t="shared" si="41"/>
        <v>2.3461098798359923</v>
      </c>
      <c r="H168" s="124">
        <f>(H$118)*('Product half-life and C flows'!L69/100)</f>
        <v>3.3940684531054983</v>
      </c>
      <c r="I168" s="124">
        <f>(($C$39*$C$118*0.28)*H$41)*('Product half-life and C flows'!N69/100)</f>
        <v>1.9707312231516807</v>
      </c>
      <c r="J168" s="124">
        <f>(($C$39*$C$118*0.28)*H$41)*(+'Product half-life and C flows'!P69/100)</f>
        <v>0.98438123034549441</v>
      </c>
      <c r="K168" s="55">
        <f t="shared" si="16"/>
        <v>4.1790082234578607</v>
      </c>
      <c r="L168" s="27"/>
      <c r="M168" s="83">
        <f>C$158*(0.4*D$14)*('Product half-life and C flows'!B29/100)</f>
        <v>13.596604171636967</v>
      </c>
      <c r="N168" s="83">
        <f t="shared" si="34"/>
        <v>12.235015602193171</v>
      </c>
      <c r="O168" s="83">
        <f t="shared" si="39"/>
        <v>51.916955458718519</v>
      </c>
      <c r="P168" s="83">
        <f t="shared" si="39"/>
        <v>27.689042911316537</v>
      </c>
      <c r="Q168" s="83">
        <f>C$158*(0.6*C$15)*('Product half-life and C flows'!L29/100)</f>
        <v>74.175829458395711</v>
      </c>
      <c r="R168" s="83">
        <f>C$158*0.6*('Product half-life and C flows'!N29/100)</f>
        <v>8.2431880460719533</v>
      </c>
      <c r="S168" s="83">
        <f>C$158*0.6*('Product half-life and C flows'!P29/100)</f>
        <v>4.1174765464894874</v>
      </c>
      <c r="T168" s="83">
        <f t="shared" si="40"/>
        <v>49.321107685782579</v>
      </c>
      <c r="U168" s="3"/>
      <c r="V168" s="88"/>
      <c r="W168" s="88"/>
      <c r="X168" s="88"/>
      <c r="Y168" s="88"/>
      <c r="Z168" s="88"/>
      <c r="AA168" s="88"/>
      <c r="AB168" s="88"/>
      <c r="AC168" s="88"/>
      <c r="AE168">
        <f t="shared" si="21"/>
        <v>10</v>
      </c>
      <c r="AF168" s="3">
        <f>(C$158*$AF$76)*('Product half-life and C flows'!B29/100)</f>
        <v>101.97453128727724</v>
      </c>
      <c r="AG168" s="3">
        <f t="shared" si="35"/>
        <v>11.929966613847396</v>
      </c>
      <c r="AH168" s="3"/>
      <c r="AI168" s="3">
        <f t="shared" si="36"/>
        <v>113.90449790112464</v>
      </c>
      <c r="AJ168" s="113">
        <f t="shared" si="22"/>
        <v>207.59051953739234</v>
      </c>
      <c r="AK168" s="123">
        <f t="shared" si="24"/>
        <v>14.707508327066066</v>
      </c>
      <c r="AL168" s="123">
        <f t="shared" si="25"/>
        <v>12.235015602193171</v>
      </c>
      <c r="AM168" s="123">
        <f t="shared" si="26"/>
        <v>70.769624135972023</v>
      </c>
      <c r="AN168" s="123">
        <f t="shared" si="27"/>
        <v>30.03515279115253</v>
      </c>
      <c r="AO168" s="123">
        <f t="shared" si="28"/>
        <v>77.569897911501215</v>
      </c>
      <c r="AP168" s="123">
        <f t="shared" si="29"/>
        <v>10.213919269223634</v>
      </c>
      <c r="AQ168" s="123">
        <f t="shared" si="30"/>
        <v>5.101857776834982</v>
      </c>
      <c r="AR168" s="123">
        <f t="shared" si="31"/>
        <v>53.500115909240442</v>
      </c>
      <c r="AS168" s="3">
        <f t="shared" si="37"/>
        <v>274.13309172318407</v>
      </c>
    </row>
    <row r="169" spans="1:45" ht="14">
      <c r="A169">
        <f t="shared" si="38"/>
        <v>11</v>
      </c>
      <c r="B169" s="22">
        <v>91</v>
      </c>
      <c r="C169" s="27">
        <f t="shared" si="33"/>
        <v>208.91942855413095</v>
      </c>
      <c r="D169" s="124">
        <f>(($C$39*$C$118*0.72)*D$40)*('Product half-life and C flows'!B70/100)</f>
        <v>1.0730626816825393</v>
      </c>
      <c r="E169" s="27"/>
      <c r="F169" s="55">
        <f t="shared" si="41"/>
        <v>18.852668677253504</v>
      </c>
      <c r="G169" s="55">
        <f t="shared" si="41"/>
        <v>2.3461098798359923</v>
      </c>
      <c r="H169" s="124">
        <f>(H$118)*('Product half-life and C flows'!L70/100)</f>
        <v>3.3421892782423281</v>
      </c>
      <c r="I169" s="124">
        <f>(($C$39*$C$118*0.28)*H$41)*('Product half-life and C flows'!N70/100)</f>
        <v>1.9966967501706971</v>
      </c>
      <c r="J169" s="124">
        <f>(($C$39*$C$118*0.28)*H$41)*(+'Product half-life and C flows'!P70/100)</f>
        <v>0.99735102406128684</v>
      </c>
      <c r="K169" s="55">
        <f t="shared" si="16"/>
        <v>4.1790082234578607</v>
      </c>
      <c r="L169" s="27"/>
      <c r="M169" s="83">
        <f>C$158*(0.4*D$14)*('Product half-life and C flows'!B30/100)</f>
        <v>13.133453919395251</v>
      </c>
      <c r="N169" s="83">
        <f t="shared" si="34"/>
        <v>15.207139091037117</v>
      </c>
      <c r="O169" s="83">
        <f t="shared" si="39"/>
        <v>51.916955458718519</v>
      </c>
      <c r="P169" s="83">
        <f t="shared" si="39"/>
        <v>27.689042911316537</v>
      </c>
      <c r="Q169" s="83">
        <f>C$158*(0.6*C$15)*('Product half-life and C flows'!L30/100)</f>
        <v>73.042033578830655</v>
      </c>
      <c r="R169" s="83">
        <f>C$158*0.6*('Product half-life and C flows'!N30/100)</f>
        <v>8.999807829701707</v>
      </c>
      <c r="S169" s="83">
        <f>C$158*0.6*('Product half-life and C flows'!P30/100)</f>
        <v>4.4954085063445088</v>
      </c>
      <c r="T169" s="83">
        <f t="shared" si="40"/>
        <v>49.321107685782579</v>
      </c>
      <c r="U169" s="3"/>
      <c r="V169" s="88"/>
      <c r="W169" s="88"/>
      <c r="X169" s="88"/>
      <c r="Y169" s="88"/>
      <c r="Z169" s="88"/>
      <c r="AA169" s="88"/>
      <c r="AB169" s="88"/>
      <c r="AC169" s="88"/>
      <c r="AE169">
        <f t="shared" si="21"/>
        <v>11</v>
      </c>
      <c r="AF169" s="3">
        <f>(C$158*$AF$76)*('Product half-life and C flows'!B30/100)</f>
        <v>98.500904395464374</v>
      </c>
      <c r="AG169" s="3">
        <f t="shared" si="35"/>
        <v>13.888491416526435</v>
      </c>
      <c r="AH169" s="3"/>
      <c r="AI169" s="3">
        <f t="shared" si="36"/>
        <v>112.38939581199081</v>
      </c>
      <c r="AJ169" s="113">
        <f t="shared" si="22"/>
        <v>208.91942855413095</v>
      </c>
      <c r="AK169" s="123">
        <f t="shared" si="24"/>
        <v>14.206516601077791</v>
      </c>
      <c r="AL169" s="123">
        <f t="shared" si="25"/>
        <v>15.207139091037117</v>
      </c>
      <c r="AM169" s="123">
        <f t="shared" si="26"/>
        <v>70.769624135972023</v>
      </c>
      <c r="AN169" s="123">
        <f t="shared" si="27"/>
        <v>30.03515279115253</v>
      </c>
      <c r="AO169" s="123">
        <f t="shared" si="28"/>
        <v>76.384222857072984</v>
      </c>
      <c r="AP169" s="123">
        <f t="shared" si="29"/>
        <v>10.996504579872404</v>
      </c>
      <c r="AQ169" s="123">
        <f t="shared" si="30"/>
        <v>5.4927595304057952</v>
      </c>
      <c r="AR169" s="123">
        <f t="shared" si="31"/>
        <v>53.500115909240442</v>
      </c>
      <c r="AS169" s="3">
        <f t="shared" si="37"/>
        <v>276.59203549583111</v>
      </c>
    </row>
    <row r="170" spans="1:45" ht="14">
      <c r="A170">
        <f t="shared" si="38"/>
        <v>12</v>
      </c>
      <c r="B170" s="22">
        <v>92</v>
      </c>
      <c r="C170" s="27">
        <f t="shared" si="33"/>
        <v>210.21447319475655</v>
      </c>
      <c r="D170" s="124">
        <f>(($C$39*$C$118*0.72)*D$40)*('Product half-life and C flows'!B71/100)</f>
        <v>1.0365102274506814</v>
      </c>
      <c r="E170" s="27"/>
      <c r="F170" s="55">
        <f t="shared" si="41"/>
        <v>18.852668677253504</v>
      </c>
      <c r="G170" s="55">
        <f t="shared" si="41"/>
        <v>2.3461098798359923</v>
      </c>
      <c r="H170" s="124">
        <f>(H$118)*('Product half-life and C flows'!L71/100)</f>
        <v>3.2911030893844986</v>
      </c>
      <c r="I170" s="124">
        <f>(($C$39*$C$118*0.28)*H$41)*('Product half-life and C flows'!N71/100)</f>
        <v>2.0222653876940404</v>
      </c>
      <c r="J170" s="124">
        <f>(($C$39*$C$118*0.28)*H$41)*(+'Product half-life and C flows'!P71/100)</f>
        <v>1.0101225712757442</v>
      </c>
      <c r="K170" s="55">
        <f t="shared" si="16"/>
        <v>4.1790082234578607</v>
      </c>
      <c r="L170" s="27"/>
      <c r="M170" s="83">
        <f>C$158*(0.4*D$14)*('Product half-life and C flows'!B31/100)</f>
        <v>12.686080265004273</v>
      </c>
      <c r="N170" s="83">
        <f t="shared" si="34"/>
        <v>18.447839359936097</v>
      </c>
      <c r="O170" s="83">
        <f t="shared" si="39"/>
        <v>51.916955458718519</v>
      </c>
      <c r="P170" s="83">
        <f t="shared" si="39"/>
        <v>27.689042911316537</v>
      </c>
      <c r="Q170" s="83">
        <f>C$158*(0.6*C$15)*('Product half-life and C flows'!L31/100)</f>
        <v>71.92556804940665</v>
      </c>
      <c r="R170" s="83">
        <f>C$158*0.6*('Product half-life and C flows'!N31/100)</f>
        <v>9.7448624930039873</v>
      </c>
      <c r="S170" s="83">
        <f>C$158*0.6*('Product half-life and C flows'!P31/100)</f>
        <v>4.8675636828191742</v>
      </c>
      <c r="T170" s="83">
        <f t="shared" si="40"/>
        <v>49.321107685782579</v>
      </c>
      <c r="U170" s="3"/>
      <c r="V170" s="88"/>
      <c r="W170" s="88"/>
      <c r="X170" s="88"/>
      <c r="Y170" s="88"/>
      <c r="Z170" s="88"/>
      <c r="AA170" s="88"/>
      <c r="AB170" s="88"/>
      <c r="AC170" s="88"/>
      <c r="AE170">
        <f t="shared" si="21"/>
        <v>12</v>
      </c>
      <c r="AF170" s="3">
        <f>(C$158*$AF$76)*('Product half-life and C flows'!B31/100)</f>
        <v>95.145601987532046</v>
      </c>
      <c r="AG170" s="3">
        <f t="shared" si="35"/>
        <v>15.815442201126219</v>
      </c>
      <c r="AH170" s="3"/>
      <c r="AI170" s="3">
        <f t="shared" si="36"/>
        <v>110.96104418865826</v>
      </c>
      <c r="AJ170" s="113">
        <f t="shared" si="22"/>
        <v>210.21447319475655</v>
      </c>
      <c r="AK170" s="123">
        <f t="shared" si="24"/>
        <v>13.722590492454955</v>
      </c>
      <c r="AL170" s="123">
        <f t="shared" si="25"/>
        <v>18.447839359936097</v>
      </c>
      <c r="AM170" s="123">
        <f t="shared" si="26"/>
        <v>70.769624135972023</v>
      </c>
      <c r="AN170" s="123">
        <f t="shared" si="27"/>
        <v>30.03515279115253</v>
      </c>
      <c r="AO170" s="123">
        <f t="shared" si="28"/>
        <v>75.216671138791142</v>
      </c>
      <c r="AP170" s="123">
        <f t="shared" si="29"/>
        <v>11.767127880698027</v>
      </c>
      <c r="AQ170" s="123">
        <f t="shared" si="30"/>
        <v>5.8776862540949182</v>
      </c>
      <c r="AR170" s="123">
        <f t="shared" si="31"/>
        <v>53.500115909240442</v>
      </c>
      <c r="AS170" s="3">
        <f t="shared" si="37"/>
        <v>279.33680796234017</v>
      </c>
    </row>
    <row r="171" spans="1:45" ht="14">
      <c r="A171">
        <f t="shared" si="38"/>
        <v>13</v>
      </c>
      <c r="B171" s="22">
        <v>93</v>
      </c>
      <c r="C171" s="27">
        <f t="shared" si="33"/>
        <v>211.47634971192613</v>
      </c>
      <c r="D171" s="124">
        <f>(($C$39*$C$118*0.72)*D$40)*('Product half-life and C flows'!B72/100)</f>
        <v>1.0012028839967684</v>
      </c>
      <c r="E171" s="27"/>
      <c r="F171" s="55">
        <f t="shared" si="41"/>
        <v>18.852668677253504</v>
      </c>
      <c r="G171" s="55">
        <f t="shared" si="41"/>
        <v>2.3461098798359923</v>
      </c>
      <c r="H171" s="124">
        <f>(H$118)*('Product half-life and C flows'!L72/100)</f>
        <v>3.240797765545</v>
      </c>
      <c r="I171" s="124">
        <f>(($C$39*$C$118*0.28)*H$41)*('Product half-life and C flows'!N72/100)</f>
        <v>2.0474432022757099</v>
      </c>
      <c r="J171" s="124">
        <f>(($C$39*$C$118*0.28)*H$41)*(+'Product half-life and C flows'!P72/100)</f>
        <v>1.022698902235619</v>
      </c>
      <c r="K171" s="55">
        <f t="shared" si="16"/>
        <v>4.1790082234578607</v>
      </c>
      <c r="L171" s="27"/>
      <c r="M171" s="83">
        <f>C$158*(0.4*D$14)*('Product half-life and C flows'!B32/100)</f>
        <v>12.253945799624161</v>
      </c>
      <c r="N171" s="83">
        <f t="shared" si="34"/>
        <v>21.929601827142822</v>
      </c>
      <c r="O171" s="83">
        <f t="shared" si="39"/>
        <v>51.916955458718519</v>
      </c>
      <c r="P171" s="83">
        <f t="shared" si="39"/>
        <v>27.689042911316537</v>
      </c>
      <c r="Q171" s="83">
        <f>C$158*(0.6*C$15)*('Product half-life and C flows'!L32/100)</f>
        <v>70.8261679714401</v>
      </c>
      <c r="R171" s="83">
        <f>C$158*0.6*('Product half-life and C flows'!N32/100)</f>
        <v>10.478528811700336</v>
      </c>
      <c r="S171" s="83">
        <f>C$158*0.6*('Product half-life and C flows'!P32/100)</f>
        <v>5.2340303754746937</v>
      </c>
      <c r="T171" s="83">
        <f t="shared" si="40"/>
        <v>49.321107685782579</v>
      </c>
      <c r="U171" s="3"/>
      <c r="V171" s="88"/>
      <c r="W171" s="88"/>
      <c r="X171" s="88"/>
      <c r="Y171" s="88"/>
      <c r="Z171" s="88"/>
      <c r="AA171" s="88"/>
      <c r="AB171" s="88"/>
      <c r="AC171" s="88"/>
      <c r="AE171">
        <f t="shared" si="21"/>
        <v>13</v>
      </c>
      <c r="AF171" s="3">
        <f>(C$158*$AF$76)*('Product half-life and C flows'!B32/100)</f>
        <v>91.904593497181196</v>
      </c>
      <c r="AG171" s="3">
        <f t="shared" si="35"/>
        <v>17.68621497668914</v>
      </c>
      <c r="AH171" s="3"/>
      <c r="AI171" s="3">
        <f t="shared" si="36"/>
        <v>109.59080847387034</v>
      </c>
      <c r="AJ171" s="113">
        <f t="shared" si="22"/>
        <v>211.47634971192613</v>
      </c>
      <c r="AK171" s="123">
        <f t="shared" si="24"/>
        <v>13.255148683620929</v>
      </c>
      <c r="AL171" s="123">
        <f t="shared" si="25"/>
        <v>21.929601827142822</v>
      </c>
      <c r="AM171" s="123">
        <f t="shared" si="26"/>
        <v>70.769624135972023</v>
      </c>
      <c r="AN171" s="123">
        <f t="shared" si="27"/>
        <v>30.03515279115253</v>
      </c>
      <c r="AO171" s="123">
        <f t="shared" si="28"/>
        <v>74.066965736985097</v>
      </c>
      <c r="AP171" s="123">
        <f t="shared" si="29"/>
        <v>12.525972013976046</v>
      </c>
      <c r="AQ171" s="123">
        <f t="shared" si="30"/>
        <v>6.2567292777103125</v>
      </c>
      <c r="AR171" s="123">
        <f t="shared" si="31"/>
        <v>53.500115909240442</v>
      </c>
      <c r="AS171" s="3">
        <f t="shared" si="37"/>
        <v>282.33931037580027</v>
      </c>
    </row>
    <row r="172" spans="1:45" ht="14">
      <c r="A172">
        <f t="shared" si="38"/>
        <v>14</v>
      </c>
      <c r="B172" s="22">
        <v>94</v>
      </c>
      <c r="C172" s="27">
        <f t="shared" si="33"/>
        <v>212.70575061426524</v>
      </c>
      <c r="D172" s="124">
        <f>(($C$39*$C$118*0.72)*D$40)*('Product half-life and C flows'!B73/100)</f>
        <v>0.96709823827680619</v>
      </c>
      <c r="E172" s="27"/>
      <c r="F172" s="55">
        <f t="shared" si="41"/>
        <v>18.852668677253504</v>
      </c>
      <c r="G172" s="55">
        <f t="shared" si="41"/>
        <v>2.3461098798359923</v>
      </c>
      <c r="H172" s="124">
        <f>(H$118)*('Product half-life and C flows'!L73/100)</f>
        <v>3.1912613710091016</v>
      </c>
      <c r="I172" s="124">
        <f>(($C$39*$C$118*0.28)*H$41)*('Product half-life and C flows'!N73/100)</f>
        <v>2.0722361677409267</v>
      </c>
      <c r="J172" s="124">
        <f>(($C$39*$C$118*0.28)*H$41)*(+'Product half-life and C flows'!P73/100)</f>
        <v>1.0350830008695935</v>
      </c>
      <c r="K172" s="55">
        <f t="shared" si="16"/>
        <v>4.1790082234578607</v>
      </c>
      <c r="L172" s="27"/>
      <c r="M172" s="83">
        <f>C$158*(0.4*D$14)*('Product half-life and C flows'!B33/100)</f>
        <v>11.836531420532992</v>
      </c>
      <c r="N172" s="83">
        <f t="shared" si="34"/>
        <v>25.624152208889779</v>
      </c>
      <c r="O172" s="83">
        <f t="shared" si="39"/>
        <v>51.916955458718519</v>
      </c>
      <c r="P172" s="83">
        <f t="shared" si="39"/>
        <v>27.689042911316537</v>
      </c>
      <c r="Q172" s="83">
        <f>C$158*(0.6*C$15)*('Product half-life and C flows'!L33/100)</f>
        <v>69.743572495289172</v>
      </c>
      <c r="R172" s="83">
        <f>C$158*0.6*('Product half-life and C flows'!N33/100)</f>
        <v>11.200980859451724</v>
      </c>
      <c r="S172" s="83">
        <f>C$158*0.6*('Product half-life and C flows'!P33/100)</f>
        <v>5.5948955341916697</v>
      </c>
      <c r="T172" s="83">
        <f t="shared" si="40"/>
        <v>49.321107685782579</v>
      </c>
      <c r="U172" s="3"/>
      <c r="V172" s="88"/>
      <c r="W172" s="88"/>
      <c r="X172" s="88"/>
      <c r="Y172" s="88"/>
      <c r="Z172" s="88"/>
      <c r="AA172" s="88"/>
      <c r="AB172" s="88"/>
      <c r="AC172" s="88"/>
      <c r="AE172">
        <f t="shared" si="21"/>
        <v>14</v>
      </c>
      <c r="AF172" s="3">
        <f>(C$158*$AF$76)*('Product half-life and C flows'!B33/100)</f>
        <v>88.773985653997443</v>
      </c>
      <c r="AG172" s="3">
        <f t="shared" si="35"/>
        <v>19.482545484729361</v>
      </c>
      <c r="AH172" s="3"/>
      <c r="AI172" s="3">
        <f t="shared" si="36"/>
        <v>108.2565311387268</v>
      </c>
      <c r="AJ172" s="113">
        <f t="shared" si="22"/>
        <v>212.70575061426524</v>
      </c>
      <c r="AK172" s="123">
        <f t="shared" si="24"/>
        <v>12.803629658809799</v>
      </c>
      <c r="AL172" s="123">
        <f t="shared" si="25"/>
        <v>25.624152208889779</v>
      </c>
      <c r="AM172" s="123">
        <f t="shared" si="26"/>
        <v>70.769624135972023</v>
      </c>
      <c r="AN172" s="123">
        <f t="shared" si="27"/>
        <v>30.03515279115253</v>
      </c>
      <c r="AO172" s="123">
        <f t="shared" si="28"/>
        <v>72.934833866298277</v>
      </c>
      <c r="AP172" s="123">
        <f t="shared" si="29"/>
        <v>13.273217027192651</v>
      </c>
      <c r="AQ172" s="123">
        <f t="shared" si="30"/>
        <v>6.6299785350612632</v>
      </c>
      <c r="AR172" s="123">
        <f t="shared" si="31"/>
        <v>53.500115909240442</v>
      </c>
      <c r="AS172" s="3">
        <f t="shared" si="37"/>
        <v>285.57070413261681</v>
      </c>
    </row>
    <row r="173" spans="1:45" ht="14">
      <c r="A173">
        <f t="shared" si="38"/>
        <v>15</v>
      </c>
      <c r="B173" s="22">
        <v>95</v>
      </c>
      <c r="C173" s="27">
        <f t="shared" si="33"/>
        <v>213.90336387458598</v>
      </c>
      <c r="D173" s="124">
        <f>(($C$39*$C$118*0.72)*D$40)*('Product half-life and C flows'!B74/100)</f>
        <v>0.93415532199078366</v>
      </c>
      <c r="E173" s="27"/>
      <c r="F173" s="55">
        <f t="shared" si="41"/>
        <v>18.852668677253504</v>
      </c>
      <c r="G173" s="55">
        <f t="shared" si="41"/>
        <v>2.3461098798359923</v>
      </c>
      <c r="H173" s="124">
        <f>(H$118)*('Product half-life and C flows'!L74/100)</f>
        <v>3.1424821525024216</v>
      </c>
      <c r="I173" s="124">
        <f>(($C$39*$C$118*0.28)*H$41)*('Product half-life and C flows'!N74/100)</f>
        <v>2.0966501666035202</v>
      </c>
      <c r="J173" s="124">
        <f>(($C$39*$C$118*0.28)*H$41)*(+'Product half-life and C flows'!P74/100)</f>
        <v>1.0472778054962635</v>
      </c>
      <c r="K173" s="55">
        <f t="shared" si="16"/>
        <v>4.1790082234578607</v>
      </c>
      <c r="L173" s="27"/>
      <c r="M173" s="83">
        <f>C$158*(0.4*D$14)*('Product half-life and C flows'!B34/100)</f>
        <v>11.433335707553224</v>
      </c>
      <c r="N173" s="83">
        <f t="shared" si="34"/>
        <v>29.503177390087529</v>
      </c>
      <c r="O173" s="83">
        <f t="shared" si="39"/>
        <v>51.916955458718519</v>
      </c>
      <c r="P173" s="83">
        <f t="shared" si="39"/>
        <v>27.689042911316537</v>
      </c>
      <c r="Q173" s="83">
        <f>C$158*(0.6*C$15)*('Product half-life and C flows'!L34/100)</f>
        <v>68.677524758463264</v>
      </c>
      <c r="R173" s="83">
        <f>C$158*0.6*('Product half-life and C flows'!N34/100)</f>
        <v>11.912390049160207</v>
      </c>
      <c r="S173" s="83">
        <f>C$158*0.6*('Product half-life and C flows'!P34/100)</f>
        <v>5.9502447798003022</v>
      </c>
      <c r="T173" s="83">
        <f t="shared" si="40"/>
        <v>49.321107685782579</v>
      </c>
      <c r="U173" s="3"/>
      <c r="V173" s="88"/>
      <c r="W173" s="88"/>
      <c r="X173" s="88"/>
      <c r="Y173" s="88"/>
      <c r="Z173" s="88"/>
      <c r="AA173" s="88"/>
      <c r="AB173" s="88"/>
      <c r="AC173" s="88"/>
      <c r="AE173">
        <f t="shared" si="21"/>
        <v>15</v>
      </c>
      <c r="AF173" s="3">
        <f>(C$158*$AF$76)*('Product half-life and C flows'!B34/100)</f>
        <v>85.750017806649183</v>
      </c>
      <c r="AG173" s="3">
        <f t="shared" si="35"/>
        <v>21.191589642630458</v>
      </c>
      <c r="AH173" s="3"/>
      <c r="AI173" s="3">
        <f t="shared" si="36"/>
        <v>106.94160744927964</v>
      </c>
      <c r="AJ173" s="113">
        <f t="shared" si="22"/>
        <v>213.90336387458598</v>
      </c>
      <c r="AK173" s="123">
        <f t="shared" si="24"/>
        <v>12.367491029544007</v>
      </c>
      <c r="AL173" s="123">
        <f t="shared" si="25"/>
        <v>29.503177390087529</v>
      </c>
      <c r="AM173" s="123">
        <f t="shared" si="26"/>
        <v>70.769624135972023</v>
      </c>
      <c r="AN173" s="123">
        <f t="shared" si="27"/>
        <v>30.03515279115253</v>
      </c>
      <c r="AO173" s="123">
        <f t="shared" si="28"/>
        <v>71.820006910965688</v>
      </c>
      <c r="AP173" s="123">
        <f t="shared" si="29"/>
        <v>14.009040215763727</v>
      </c>
      <c r="AQ173" s="123">
        <f t="shared" si="30"/>
        <v>6.9975225852965659</v>
      </c>
      <c r="AR173" s="123">
        <f t="shared" si="31"/>
        <v>53.500115909240442</v>
      </c>
      <c r="AS173" s="3">
        <f t="shared" si="37"/>
        <v>289.00213096802253</v>
      </c>
    </row>
    <row r="174" spans="1:45" ht="14">
      <c r="A174">
        <f t="shared" si="38"/>
        <v>16</v>
      </c>
      <c r="B174" s="22">
        <v>96</v>
      </c>
      <c r="C174" s="27">
        <f t="shared" si="33"/>
        <v>215.06987220735667</v>
      </c>
      <c r="D174" s="124">
        <f>(($C$39*$C$118*0.72)*D$40)*('Product half-life and C flows'!B75/100)</f>
        <v>0.90233456236938481</v>
      </c>
      <c r="E174" s="27"/>
      <c r="F174" s="55">
        <f t="shared" si="41"/>
        <v>18.852668677253504</v>
      </c>
      <c r="G174" s="55">
        <f t="shared" si="41"/>
        <v>2.3461098798359923</v>
      </c>
      <c r="H174" s="124">
        <f>(H$118)*('Product half-life and C flows'!L75/100)</f>
        <v>3.094448536402282</v>
      </c>
      <c r="I174" s="124">
        <f>(($C$39*$C$118*0.28)*H$41)*('Product half-life and C flows'!N75/100)</f>
        <v>2.1206909914616401</v>
      </c>
      <c r="J174" s="124">
        <f>(($C$39*$C$118*0.28)*H$41)*(+'Product half-life and C flows'!P75/100)</f>
        <v>1.0592862095212983</v>
      </c>
      <c r="K174" s="55">
        <f t="shared" si="16"/>
        <v>4.1790082234578607</v>
      </c>
      <c r="L174" s="27"/>
      <c r="M174" s="83">
        <f>C$158*(0.4*D$14)*('Product half-life and C flows'!B35/100)</f>
        <v>11.043874320719315</v>
      </c>
      <c r="N174" s="83">
        <f t="shared" si="34"/>
        <v>33.538878670669241</v>
      </c>
      <c r="O174" s="83">
        <f t="shared" si="39"/>
        <v>51.916955458718519</v>
      </c>
      <c r="P174" s="83">
        <f t="shared" si="39"/>
        <v>27.689042911316537</v>
      </c>
      <c r="Q174" s="83">
        <f>C$158*(0.6*C$15)*('Product half-life and C flows'!L35/100)</f>
        <v>67.627771824678447</v>
      </c>
      <c r="R174" s="83">
        <f>C$158*0.6*('Product half-life and C flows'!N35/100)</f>
        <v>12.61292517363928</v>
      </c>
      <c r="S174" s="83">
        <f>C$158*0.6*('Product half-life and C flows'!P35/100)</f>
        <v>6.3001624243952445</v>
      </c>
      <c r="T174" s="83">
        <f t="shared" si="40"/>
        <v>49.321107685782579</v>
      </c>
      <c r="U174" s="3"/>
      <c r="V174" s="88"/>
      <c r="W174" s="88"/>
      <c r="X174" s="88"/>
      <c r="Y174" s="88"/>
      <c r="Z174" s="88"/>
      <c r="AA174" s="88"/>
      <c r="AB174" s="88"/>
      <c r="AC174" s="88"/>
      <c r="AE174">
        <f t="shared" si="21"/>
        <v>16</v>
      </c>
      <c r="AF174" s="3">
        <f>(C$158*$AF$76)*('Product half-life and C flows'!B35/100)</f>
        <v>82.829057405394863</v>
      </c>
      <c r="AG174" s="3">
        <f t="shared" si="35"/>
        <v>22.80501416065654</v>
      </c>
      <c r="AH174" s="3"/>
      <c r="AI174" s="3">
        <f t="shared" si="36"/>
        <v>105.6340715660514</v>
      </c>
      <c r="AJ174" s="113">
        <f t="shared" si="22"/>
        <v>215.06987220735667</v>
      </c>
      <c r="AK174" s="123">
        <f t="shared" si="24"/>
        <v>11.946208883088699</v>
      </c>
      <c r="AL174" s="123">
        <f t="shared" si="25"/>
        <v>33.538878670669241</v>
      </c>
      <c r="AM174" s="123">
        <f t="shared" si="26"/>
        <v>70.769624135972023</v>
      </c>
      <c r="AN174" s="123">
        <f t="shared" si="27"/>
        <v>30.03515279115253</v>
      </c>
      <c r="AO174" s="123">
        <f t="shared" si="28"/>
        <v>70.72222036108073</v>
      </c>
      <c r="AP174" s="123">
        <f t="shared" si="29"/>
        <v>14.733616165100919</v>
      </c>
      <c r="AQ174" s="123">
        <f t="shared" si="30"/>
        <v>7.3594486339165428</v>
      </c>
      <c r="AR174" s="123">
        <f t="shared" si="31"/>
        <v>53.500115909240442</v>
      </c>
      <c r="AS174" s="3">
        <f t="shared" si="37"/>
        <v>292.60526555022113</v>
      </c>
    </row>
    <row r="175" spans="1:45" ht="14">
      <c r="A175">
        <f t="shared" si="38"/>
        <v>17</v>
      </c>
      <c r="B175" s="22">
        <v>97</v>
      </c>
      <c r="C175" s="27">
        <f t="shared" si="33"/>
        <v>216.20595241128498</v>
      </c>
      <c r="D175" s="124">
        <f>(($C$39*$C$118*0.72)*D$40)*('Product half-life and C flows'!B76/100)</f>
        <v>0.87159773463709045</v>
      </c>
      <c r="E175" s="27"/>
      <c r="F175" s="55">
        <f t="shared" si="41"/>
        <v>18.852668677253504</v>
      </c>
      <c r="G175" s="55">
        <f t="shared" si="41"/>
        <v>2.3461098798359923</v>
      </c>
      <c r="H175" s="124">
        <f>(H$118)*('Product half-life and C flows'!L76/100)</f>
        <v>3.0471491259916856</v>
      </c>
      <c r="I175" s="124">
        <f>(($C$39*$C$118*0.28)*H$41)*('Product half-life and C flows'!N76/100)</f>
        <v>2.1443643463721438</v>
      </c>
      <c r="J175" s="124">
        <f>(($C$39*$C$118*0.28)*H$41)*(+'Product half-life and C flows'!P76/100)</f>
        <v>1.0711110621239475</v>
      </c>
      <c r="K175" s="55">
        <f t="shared" si="16"/>
        <v>4.1790082234578607</v>
      </c>
      <c r="L175" s="27"/>
      <c r="M175" s="83">
        <f>C$158*(0.4*D$14)*('Product half-life and C flows'!B36/100)</f>
        <v>10.667679418462987</v>
      </c>
      <c r="N175" s="83">
        <f t="shared" si="34"/>
        <v>37.704387555938411</v>
      </c>
      <c r="O175" s="83">
        <f t="shared" si="39"/>
        <v>51.916955458718519</v>
      </c>
      <c r="P175" s="83">
        <f t="shared" si="39"/>
        <v>27.689042911316537</v>
      </c>
      <c r="Q175" s="83">
        <f>C$158*(0.6*C$15)*('Product half-life and C flows'!L36/100)</f>
        <v>66.594064623844318</v>
      </c>
      <c r="R175" s="83">
        <f>C$158*0.6*('Product half-life and C flows'!N36/100)</f>
        <v>13.302752445662582</v>
      </c>
      <c r="S175" s="83">
        <f>C$158*0.6*('Product half-life and C flows'!P36/100)</f>
        <v>6.644731491339952</v>
      </c>
      <c r="T175" s="83">
        <f t="shared" si="40"/>
        <v>49.321107685782579</v>
      </c>
      <c r="U175" s="3"/>
      <c r="V175" s="88"/>
      <c r="W175" s="88"/>
      <c r="X175" s="88"/>
      <c r="Y175" s="88"/>
      <c r="Z175" s="88"/>
      <c r="AA175" s="88"/>
      <c r="AB175" s="88"/>
      <c r="AC175" s="88"/>
      <c r="AE175">
        <f t="shared" si="21"/>
        <v>17</v>
      </c>
      <c r="AF175" s="3">
        <f>(C$158*$AF$76)*('Product half-life and C flows'!B36/100)</f>
        <v>80.007595638472395</v>
      </c>
      <c r="AG175" s="3">
        <f t="shared" si="35"/>
        <v>24.318151629457937</v>
      </c>
      <c r="AH175" s="3"/>
      <c r="AI175" s="3">
        <f t="shared" si="36"/>
        <v>104.32574726793032</v>
      </c>
      <c r="AJ175" s="113">
        <f t="shared" si="22"/>
        <v>216.20595241128498</v>
      </c>
      <c r="AK175" s="123">
        <f t="shared" si="24"/>
        <v>11.539277153100077</v>
      </c>
      <c r="AL175" s="123">
        <f t="shared" si="25"/>
        <v>37.704387555938411</v>
      </c>
      <c r="AM175" s="123">
        <f t="shared" si="26"/>
        <v>70.769624135972023</v>
      </c>
      <c r="AN175" s="123">
        <f t="shared" si="27"/>
        <v>30.03515279115253</v>
      </c>
      <c r="AO175" s="123">
        <f t="shared" si="28"/>
        <v>69.641213749835998</v>
      </c>
      <c r="AP175" s="123">
        <f t="shared" si="29"/>
        <v>15.447116792034727</v>
      </c>
      <c r="AQ175" s="123">
        <f t="shared" si="30"/>
        <v>7.715842553463899</v>
      </c>
      <c r="AR175" s="123">
        <f t="shared" si="31"/>
        <v>53.500115909240442</v>
      </c>
      <c r="AS175" s="3">
        <f t="shared" si="37"/>
        <v>296.35273064073812</v>
      </c>
    </row>
    <row r="176" spans="1:45" ht="14">
      <c r="A176">
        <f t="shared" si="38"/>
        <v>18</v>
      </c>
      <c r="B176" s="22">
        <v>98</v>
      </c>
      <c r="C176" s="27">
        <f t="shared" si="33"/>
        <v>217.31227477306837</v>
      </c>
      <c r="D176" s="124">
        <f>(($C$39*$C$118*0.72)*D$40)*('Product half-life and C flows'!B77/100)</f>
        <v>0.84190791609456295</v>
      </c>
      <c r="E176" s="27"/>
      <c r="F176" s="55">
        <f t="shared" si="41"/>
        <v>18.852668677253504</v>
      </c>
      <c r="G176" s="55">
        <f t="shared" si="41"/>
        <v>2.3461098798359923</v>
      </c>
      <c r="H176" s="124">
        <f>(H$118)*('Product half-life and C flows'!L77/100)</f>
        <v>3.0005726987552706</v>
      </c>
      <c r="I176" s="124">
        <f>(($C$39*$C$118*0.28)*H$41)*('Product half-life and C flows'!N77/100)</f>
        <v>2.1676758482039693</v>
      </c>
      <c r="J176" s="124">
        <f>(($C$39*$C$118*0.28)*H$41)*(+'Product half-life and C flows'!P77/100)</f>
        <v>1.082755168933051</v>
      </c>
      <c r="K176" s="55">
        <f t="shared" si="16"/>
        <v>4.1790082234578607</v>
      </c>
      <c r="L176" s="27"/>
      <c r="M176" s="83">
        <f>C$158*(0.4*D$14)*('Product half-life and C flows'!B37/100)</f>
        <v>10.304299095617267</v>
      </c>
      <c r="N176" s="83">
        <f t="shared" si="34"/>
        <v>41.974069387440238</v>
      </c>
      <c r="O176" s="83">
        <f t="shared" ref="O176:P191" si="42">O175</f>
        <v>51.916955458718519</v>
      </c>
      <c r="P176" s="83">
        <f t="shared" si="42"/>
        <v>27.689042911316537</v>
      </c>
      <c r="Q176" s="83">
        <f>C$158*(0.6*C$15)*('Product half-life and C flows'!L37/100)</f>
        <v>65.576157892968411</v>
      </c>
      <c r="R176" s="83">
        <f>C$158*0.6*('Product half-life and C flows'!N37/100)</f>
        <v>13.98203553740044</v>
      </c>
      <c r="S176" s="83">
        <f>C$158*0.6*('Product half-life and C flows'!P37/100)</f>
        <v>6.9840337349652541</v>
      </c>
      <c r="T176" s="83">
        <f t="shared" si="40"/>
        <v>49.321107685782579</v>
      </c>
      <c r="U176" s="3"/>
      <c r="V176" s="88"/>
      <c r="W176" s="88"/>
      <c r="X176" s="88"/>
      <c r="Y176" s="88"/>
      <c r="Z176" s="88"/>
      <c r="AA176" s="88"/>
      <c r="AB176" s="88"/>
      <c r="AC176" s="88"/>
      <c r="AE176">
        <f t="shared" si="21"/>
        <v>18</v>
      </c>
      <c r="AF176" s="3">
        <f>(C$158*$AF$76)*('Product half-life and C flows'!B37/100)</f>
        <v>77.282243217129505</v>
      </c>
      <c r="AG176" s="3">
        <f t="shared" si="35"/>
        <v>25.729246979878138</v>
      </c>
      <c r="AH176" s="3"/>
      <c r="AI176" s="3">
        <f t="shared" si="36"/>
        <v>103.01149019700765</v>
      </c>
      <c r="AJ176" s="113">
        <f t="shared" si="22"/>
        <v>217.31227477306837</v>
      </c>
      <c r="AK176" s="123">
        <f t="shared" si="24"/>
        <v>11.14620701171183</v>
      </c>
      <c r="AL176" s="123">
        <f t="shared" si="25"/>
        <v>41.974069387440238</v>
      </c>
      <c r="AM176" s="123">
        <f t="shared" si="26"/>
        <v>70.769624135972023</v>
      </c>
      <c r="AN176" s="123">
        <f t="shared" si="27"/>
        <v>30.03515279115253</v>
      </c>
      <c r="AO176" s="123">
        <f t="shared" si="28"/>
        <v>68.576730591723674</v>
      </c>
      <c r="AP176" s="123">
        <f t="shared" si="29"/>
        <v>16.149711385604409</v>
      </c>
      <c r="AQ176" s="123">
        <f t="shared" si="30"/>
        <v>8.0667889038983045</v>
      </c>
      <c r="AR176" s="123">
        <f t="shared" si="31"/>
        <v>53.500115909240442</v>
      </c>
      <c r="AS176" s="3">
        <f t="shared" si="37"/>
        <v>300.21840011674345</v>
      </c>
    </row>
    <row r="177" spans="1:45" ht="14">
      <c r="A177">
        <f t="shared" si="38"/>
        <v>19</v>
      </c>
      <c r="B177" s="22">
        <v>99</v>
      </c>
      <c r="C177" s="27">
        <f t="shared" si="33"/>
        <v>218.38950252855477</v>
      </c>
      <c r="D177" s="124">
        <f>(($C$39*$C$118*0.72)*D$40)*('Product half-life and C flows'!B78/100)</f>
        <v>0.81322944176514866</v>
      </c>
      <c r="E177" s="27"/>
      <c r="F177" s="55">
        <f t="shared" si="41"/>
        <v>18.852668677253504</v>
      </c>
      <c r="G177" s="55">
        <f t="shared" si="41"/>
        <v>2.3461098798359923</v>
      </c>
      <c r="H177" s="124">
        <f>(H$118)*('Product half-life and C flows'!L78/100)</f>
        <v>2.9547082037165961</v>
      </c>
      <c r="I177" s="124">
        <f>(($C$39*$C$118*0.28)*H$41)*('Product half-life and C flows'!N78/100)</f>
        <v>2.1906310279708259</v>
      </c>
      <c r="J177" s="124">
        <f>(($C$39*$C$118*0.28)*H$41)*(+'Product half-life and C flows'!P78/100)</f>
        <v>1.0942212926927197</v>
      </c>
      <c r="K177" s="55">
        <f t="shared" si="16"/>
        <v>4.1790082234578607</v>
      </c>
      <c r="L177" s="27"/>
      <c r="M177" s="83">
        <f>C$158*(0.4*D$14)*('Product half-life and C flows'!B38/100)</f>
        <v>9.9532968405641515</v>
      </c>
      <c r="N177" s="83">
        <f t="shared" si="34"/>
        <v>46.323735982377741</v>
      </c>
      <c r="O177" s="83">
        <f t="shared" si="42"/>
        <v>51.916955458718519</v>
      </c>
      <c r="P177" s="83">
        <f t="shared" si="42"/>
        <v>27.689042911316537</v>
      </c>
      <c r="Q177" s="83">
        <f>C$158*(0.6*C$15)*('Product half-life and C flows'!L38/100)</f>
        <v>64.573810117963646</v>
      </c>
      <c r="R177" s="83">
        <f>C$158*0.6*('Product half-life and C flows'!N38/100)</f>
        <v>14.650935619253628</v>
      </c>
      <c r="S177" s="83">
        <f>C$158*0.6*('Product half-life and C flows'!P38/100)</f>
        <v>7.3181496599668474</v>
      </c>
      <c r="T177" s="83">
        <f t="shared" si="40"/>
        <v>49.321107685782579</v>
      </c>
      <c r="U177" s="3"/>
      <c r="V177" s="88"/>
      <c r="W177" s="88"/>
      <c r="X177" s="88"/>
      <c r="Y177" s="88"/>
      <c r="Z177" s="88"/>
      <c r="AA177" s="88"/>
      <c r="AB177" s="88"/>
      <c r="AC177" s="88"/>
      <c r="AE177">
        <f t="shared" si="21"/>
        <v>19</v>
      </c>
      <c r="AF177" s="3">
        <f>(C$158*$AF$76)*('Product half-life and C flows'!B38/100)</f>
        <v>74.649726304231137</v>
      </c>
      <c r="AG177" s="3">
        <f t="shared" si="35"/>
        <v>27.038805006183715</v>
      </c>
      <c r="AH177" s="3"/>
      <c r="AI177" s="3">
        <f t="shared" si="36"/>
        <v>101.68853131041485</v>
      </c>
      <c r="AJ177" s="113">
        <f t="shared" si="22"/>
        <v>218.38950252855477</v>
      </c>
      <c r="AK177" s="123">
        <f t="shared" si="24"/>
        <v>10.7665262823293</v>
      </c>
      <c r="AL177" s="123">
        <f t="shared" si="25"/>
        <v>46.323735982377741</v>
      </c>
      <c r="AM177" s="123">
        <f t="shared" si="26"/>
        <v>70.769624135972023</v>
      </c>
      <c r="AN177" s="123">
        <f t="shared" si="27"/>
        <v>30.03515279115253</v>
      </c>
      <c r="AO177" s="123">
        <f t="shared" si="28"/>
        <v>67.528518321680238</v>
      </c>
      <c r="AP177" s="123">
        <f t="shared" si="29"/>
        <v>16.841566647224454</v>
      </c>
      <c r="AQ177" s="123">
        <f t="shared" si="30"/>
        <v>8.4123709526595665</v>
      </c>
      <c r="AR177" s="123">
        <f t="shared" si="31"/>
        <v>53.500115909240442</v>
      </c>
      <c r="AS177" s="3">
        <f t="shared" si="37"/>
        <v>304.17761102263631</v>
      </c>
    </row>
    <row r="178" spans="1:45" ht="14">
      <c r="A178">
        <f t="shared" si="38"/>
        <v>20</v>
      </c>
      <c r="B178" s="22">
        <v>100</v>
      </c>
      <c r="C178" s="27">
        <f t="shared" si="33"/>
        <v>219.43829137774094</v>
      </c>
      <c r="D178" s="124">
        <f>(($C$39*$C$118*0.72)*D$40)*('Product half-life and C flows'!B79/100)</f>
        <v>0.78552786155222942</v>
      </c>
      <c r="E178" s="27"/>
      <c r="F178" s="55">
        <f t="shared" si="41"/>
        <v>18.852668677253504</v>
      </c>
      <c r="G178" s="55">
        <f t="shared" si="41"/>
        <v>2.3461098798359923</v>
      </c>
      <c r="H178" s="124">
        <f>(H$118)*('Product half-life and C flows'!L79/100)</f>
        <v>2.9095447588161254</v>
      </c>
      <c r="I178" s="124">
        <f>(($C$39*$C$118*0.28)*H$41)*('Product half-life and C flows'!N79/100)</f>
        <v>2.2132353321435119</v>
      </c>
      <c r="J178" s="124">
        <f>(($C$39*$C$118*0.28)*H$41)*(+'Product half-life and C flows'!P79/100)</f>
        <v>1.1055121539178374</v>
      </c>
      <c r="K178" s="55">
        <f t="shared" si="16"/>
        <v>4.1790082234578607</v>
      </c>
      <c r="L178" s="27"/>
      <c r="M178" s="83">
        <f>C$158*(0.4*D$14)*('Product half-life and C flows'!B39/100)</f>
        <v>9.6142510108737991</v>
      </c>
      <c r="N178" s="83">
        <f t="shared" si="34"/>
        <v>50.730784954682932</v>
      </c>
      <c r="O178" s="83">
        <f t="shared" si="42"/>
        <v>51.916955458718519</v>
      </c>
      <c r="P178" s="83">
        <f t="shared" si="42"/>
        <v>27.689042911316537</v>
      </c>
      <c r="Q178" s="83">
        <f>C$158*(0.6*C$15)*('Product half-life and C flows'!L39/100)</f>
        <v>63.586783476345438</v>
      </c>
      <c r="R178" s="83">
        <f>C$158*0.6*('Product half-life and C flows'!N39/100)</f>
        <v>15.309611398093507</v>
      </c>
      <c r="S178" s="83">
        <f>C$158*0.6*('Product half-life and C flows'!P39/100)</f>
        <v>7.647158540506247</v>
      </c>
      <c r="T178" s="83">
        <f t="shared" si="40"/>
        <v>49.321107685782579</v>
      </c>
      <c r="U178" s="3"/>
      <c r="V178" s="88"/>
      <c r="W178" s="88"/>
      <c r="X178" s="88"/>
      <c r="Y178" s="88"/>
      <c r="Z178" s="88"/>
      <c r="AA178" s="88"/>
      <c r="AB178" s="88"/>
      <c r="AC178" s="88"/>
      <c r="AE178">
        <f t="shared" si="21"/>
        <v>20</v>
      </c>
      <c r="AF178" s="3">
        <f>(C$158*$AF$76)*('Product half-life and C flows'!B39/100)</f>
        <v>72.106882581553492</v>
      </c>
      <c r="AG178" s="3">
        <f t="shared" si="35"/>
        <v>28.249038255171467</v>
      </c>
      <c r="AH178" s="3"/>
      <c r="AI178" s="3">
        <f t="shared" si="36"/>
        <v>100.35592083672496</v>
      </c>
      <c r="AJ178" s="113">
        <f t="shared" si="22"/>
        <v>219.43829137774094</v>
      </c>
      <c r="AK178" s="123">
        <f t="shared" si="24"/>
        <v>10.399778872426028</v>
      </c>
      <c r="AL178" s="123">
        <f t="shared" si="25"/>
        <v>50.730784954682932</v>
      </c>
      <c r="AM178" s="123">
        <f t="shared" si="26"/>
        <v>70.769624135972023</v>
      </c>
      <c r="AN178" s="123">
        <f t="shared" si="27"/>
        <v>30.03515279115253</v>
      </c>
      <c r="AO178" s="123">
        <f t="shared" si="28"/>
        <v>66.49632823516157</v>
      </c>
      <c r="AP178" s="123">
        <f t="shared" si="29"/>
        <v>17.522846730237021</v>
      </c>
      <c r="AQ178" s="123">
        <f t="shared" si="30"/>
        <v>8.7526706944240846</v>
      </c>
      <c r="AR178" s="123">
        <f t="shared" si="31"/>
        <v>53.500115909240442</v>
      </c>
      <c r="AS178" s="3">
        <f t="shared" si="37"/>
        <v>308.20730232329669</v>
      </c>
    </row>
    <row r="179" spans="1:45" ht="14">
      <c r="A179">
        <f t="shared" si="38"/>
        <v>21</v>
      </c>
      <c r="B179" s="20">
        <f>B178+1</f>
        <v>101</v>
      </c>
      <c r="C179" s="27">
        <f t="shared" si="33"/>
        <v>220.4592890502108</v>
      </c>
      <c r="D179" s="124">
        <f>(($C$39*$C$118*0.72)*D$40)*('Product half-life and C flows'!B80/100)</f>
        <v>0.75876989885594504</v>
      </c>
      <c r="E179" s="27"/>
      <c r="F179" s="55">
        <f t="shared" si="41"/>
        <v>18.852668677253504</v>
      </c>
      <c r="G179" s="55">
        <f t="shared" si="41"/>
        <v>2.3461098798359923</v>
      </c>
      <c r="H179" s="124">
        <f>(H$118)*('Product half-life and C flows'!L80/100)</f>
        <v>2.8650716483292902</v>
      </c>
      <c r="I179" s="124">
        <f>(($C$39*$C$118*0.28)*H$41)*('Product half-life and C flows'!N80/100)</f>
        <v>2.2354941239421731</v>
      </c>
      <c r="J179" s="124">
        <f>(($C$39*$C$118*0.28)*H$41)*(+'Product half-life and C flows'!P80/100)</f>
        <v>1.1166304315395463</v>
      </c>
      <c r="K179" s="55">
        <f t="shared" si="16"/>
        <v>4.1790082234578607</v>
      </c>
      <c r="L179" s="27"/>
      <c r="M179" s="83">
        <f>C$158*(0.4*D$14)*('Product half-life and C flows'!B40/100)</f>
        <v>9.2867543268054238</v>
      </c>
      <c r="N179" s="83">
        <f t="shared" si="34"/>
        <v>55.174280435662595</v>
      </c>
      <c r="O179" s="83">
        <f t="shared" si="42"/>
        <v>51.916955458718519</v>
      </c>
      <c r="P179" s="83">
        <f t="shared" si="42"/>
        <v>27.689042911316537</v>
      </c>
      <c r="Q179" s="83">
        <f>C$158*(0.6*C$15)*('Product half-life and C flows'!L40/100)</f>
        <v>62.614843780804669</v>
      </c>
      <c r="R179" s="83">
        <f>C$158*0.6*('Product half-life and C flows'!N40/100)</f>
        <v>15.958219154917712</v>
      </c>
      <c r="S179" s="83">
        <f>C$158*0.6*('Product half-life and C flows'!P40/100)</f>
        <v>7.9711384390198354</v>
      </c>
      <c r="T179" s="83">
        <f t="shared" si="40"/>
        <v>49.321107685782579</v>
      </c>
      <c r="U179" s="3"/>
      <c r="V179" s="88"/>
      <c r="W179" s="88"/>
      <c r="X179" s="88"/>
      <c r="Y179" s="88"/>
      <c r="Z179" s="88"/>
      <c r="AA179" s="88"/>
      <c r="AB179" s="88"/>
      <c r="AC179" s="88"/>
      <c r="AE179">
        <f t="shared" si="21"/>
        <v>21</v>
      </c>
      <c r="AF179" s="3">
        <f>(C$158*$AF$76)*('Product half-life and C flows'!B40/100)</f>
        <v>69.650657451040672</v>
      </c>
      <c r="AG179" s="3">
        <f t="shared" si="35"/>
        <v>29.363408699323703</v>
      </c>
      <c r="AH179" s="3"/>
      <c r="AI179" s="3">
        <f t="shared" si="36"/>
        <v>99.014066150364371</v>
      </c>
      <c r="AJ179" s="113">
        <f t="shared" si="22"/>
        <v>220.4592890502108</v>
      </c>
      <c r="AK179" s="123">
        <f t="shared" si="24"/>
        <v>10.045524225661369</v>
      </c>
      <c r="AL179" s="123">
        <f t="shared" si="25"/>
        <v>55.174280435662595</v>
      </c>
      <c r="AM179" s="123">
        <f t="shared" si="26"/>
        <v>70.769624135972023</v>
      </c>
      <c r="AN179" s="123">
        <f t="shared" si="27"/>
        <v>30.03515279115253</v>
      </c>
      <c r="AO179" s="123">
        <f t="shared" si="28"/>
        <v>65.479915429133953</v>
      </c>
      <c r="AP179" s="123">
        <f t="shared" si="29"/>
        <v>18.193713278859885</v>
      </c>
      <c r="AQ179" s="123">
        <f t="shared" si="30"/>
        <v>9.0877688705593815</v>
      </c>
      <c r="AR179" s="123">
        <f t="shared" si="31"/>
        <v>53.500115909240442</v>
      </c>
      <c r="AS179" s="3">
        <f t="shared" si="37"/>
        <v>312.28609507624219</v>
      </c>
    </row>
    <row r="180" spans="1:45" ht="14">
      <c r="A180">
        <f t="shared" si="38"/>
        <v>22</v>
      </c>
      <c r="B180" s="20">
        <f t="shared" si="38"/>
        <v>102</v>
      </c>
      <c r="C180" s="27">
        <f t="shared" si="33"/>
        <v>221.45313491778913</v>
      </c>
      <c r="D180" s="124">
        <f>(($C$39*$C$118*0.72)*D$40)*('Product half-life and C flows'!B81/100)</f>
        <v>0.73292341059958777</v>
      </c>
      <c r="E180" s="27"/>
      <c r="F180" s="55">
        <f t="shared" si="41"/>
        <v>18.852668677253504</v>
      </c>
      <c r="G180" s="55">
        <f t="shared" si="41"/>
        <v>2.3461098798359923</v>
      </c>
      <c r="H180" s="124">
        <f>(H$118)*('Product half-life and C flows'!L81/100)</f>
        <v>2.8212783203240206</v>
      </c>
      <c r="I180" s="124">
        <f>(($C$39*$C$118*0.28)*H$41)*('Product half-life and C flows'!N81/100)</f>
        <v>2.2574126846088101</v>
      </c>
      <c r="J180" s="124">
        <f>(($C$39*$C$118*0.28)*H$41)*(+'Product half-life and C flows'!P81/100)</f>
        <v>1.1275787635408636</v>
      </c>
      <c r="K180" s="55">
        <f t="shared" si="16"/>
        <v>4.1790082234578607</v>
      </c>
      <c r="L180" s="27"/>
      <c r="M180" s="83">
        <f>C$158*(0.4*D$14)*('Product half-life and C flows'!B41/100)</f>
        <v>8.9704133820613556</v>
      </c>
      <c r="N180" s="83">
        <f t="shared" si="34"/>
        <v>59.634987416407405</v>
      </c>
      <c r="O180" s="83">
        <f t="shared" si="42"/>
        <v>51.916955458718519</v>
      </c>
      <c r="P180" s="83">
        <f t="shared" si="42"/>
        <v>27.689042911316537</v>
      </c>
      <c r="Q180" s="83">
        <f>C$158*(0.6*C$15)*('Product half-life and C flows'!L41/100)</f>
        <v>61.657760423643097</v>
      </c>
      <c r="R180" s="83">
        <f>C$158*0.6*('Product half-life and C flows'!N41/100)</f>
        <v>16.596912781930207</v>
      </c>
      <c r="S180" s="83">
        <f>C$158*0.6*('Product half-life and C flows'!P41/100)</f>
        <v>8.2901662247403625</v>
      </c>
      <c r="T180" s="83">
        <f t="shared" si="40"/>
        <v>49.321107685782579</v>
      </c>
      <c r="U180" s="3"/>
      <c r="V180" s="88"/>
      <c r="W180" s="88"/>
      <c r="X180" s="88"/>
      <c r="Y180" s="88"/>
      <c r="Z180" s="88"/>
      <c r="AA180" s="88"/>
      <c r="AB180" s="88"/>
      <c r="AC180" s="88"/>
      <c r="AE180">
        <f t="shared" si="21"/>
        <v>22</v>
      </c>
      <c r="AF180" s="3">
        <f>(C$158*$AF$76)*('Product half-life and C flows'!B41/100)</f>
        <v>67.278100365460162</v>
      </c>
      <c r="AG180" s="3">
        <f t="shared" si="35"/>
        <v>30.386253645953975</v>
      </c>
      <c r="AH180" s="3"/>
      <c r="AI180" s="3">
        <f t="shared" si="36"/>
        <v>97.664354011414133</v>
      </c>
      <c r="AJ180" s="113">
        <f t="shared" si="22"/>
        <v>221.45313491778913</v>
      </c>
      <c r="AK180" s="123">
        <f t="shared" si="24"/>
        <v>9.7033367926609433</v>
      </c>
      <c r="AL180" s="123">
        <f t="shared" si="25"/>
        <v>59.634987416407405</v>
      </c>
      <c r="AM180" s="123">
        <f t="shared" si="26"/>
        <v>70.769624135972023</v>
      </c>
      <c r="AN180" s="123">
        <f t="shared" si="27"/>
        <v>30.03515279115253</v>
      </c>
      <c r="AO180" s="123">
        <f t="shared" si="28"/>
        <v>64.479038743967124</v>
      </c>
      <c r="AP180" s="123">
        <f t="shared" si="29"/>
        <v>18.854325466539017</v>
      </c>
      <c r="AQ180" s="123">
        <f t="shared" si="30"/>
        <v>9.4177449882812265</v>
      </c>
      <c r="AR180" s="123">
        <f t="shared" si="31"/>
        <v>53.500115909240442</v>
      </c>
      <c r="AS180" s="3">
        <f t="shared" si="37"/>
        <v>316.39432624422074</v>
      </c>
    </row>
    <row r="181" spans="1:45" ht="14">
      <c r="A181">
        <f t="shared" ref="A181:B196" si="43">A180+1</f>
        <v>23</v>
      </c>
      <c r="B181" s="20">
        <f t="shared" si="43"/>
        <v>103</v>
      </c>
      <c r="C181" s="27">
        <f t="shared" si="33"/>
        <v>222.42045965134901</v>
      </c>
      <c r="D181" s="124">
        <f>(($C$39*$C$118*0.72)*D$40)*('Product half-life and C flows'!B82/100)</f>
        <v>0.70795734861764315</v>
      </c>
      <c r="E181" s="27"/>
      <c r="F181" s="55">
        <f t="shared" si="41"/>
        <v>18.852668677253504</v>
      </c>
      <c r="G181" s="55">
        <f t="shared" si="41"/>
        <v>2.3461098798359923</v>
      </c>
      <c r="H181" s="124">
        <f>(H$118)*('Product half-life and C flows'!L82/100)</f>
        <v>2.7781543841571352</v>
      </c>
      <c r="I181" s="124">
        <f>(($C$39*$C$118*0.28)*H$41)*('Product half-life and C flows'!N82/100)</f>
        <v>2.2789962146603364</v>
      </c>
      <c r="J181" s="124">
        <f>(($C$39*$C$118*0.28)*H$41)*(+'Product half-life and C flows'!P82/100)</f>
        <v>1.1383597475825851</v>
      </c>
      <c r="K181" s="55">
        <f t="shared" si="16"/>
        <v>4.1790082234578607</v>
      </c>
      <c r="L181" s="27"/>
      <c r="M181" s="83">
        <f>C$158*(0.4*D$14)*('Product half-life and C flows'!B42/100)</f>
        <v>8.6648481712066552</v>
      </c>
      <c r="N181" s="83">
        <f t="shared" si="34"/>
        <v>64.09536982929194</v>
      </c>
      <c r="O181" s="83">
        <f t="shared" si="42"/>
        <v>51.916955458718519</v>
      </c>
      <c r="P181" s="83">
        <f t="shared" si="42"/>
        <v>27.689042911316537</v>
      </c>
      <c r="Q181" s="83">
        <f>C$158*(0.6*C$15)*('Product half-life and C flows'!L42/100)</f>
        <v>60.715306322058048</v>
      </c>
      <c r="R181" s="83">
        <f>C$158*0.6*('Product half-life and C flows'!N42/100)</f>
        <v>17.225843819054624</v>
      </c>
      <c r="S181" s="83">
        <f>C$158*0.6*('Product half-life and C flows'!P42/100)</f>
        <v>8.6043175919353754</v>
      </c>
      <c r="T181" s="83">
        <f t="shared" si="40"/>
        <v>49.321107685782579</v>
      </c>
      <c r="U181" s="3"/>
      <c r="V181" s="88"/>
      <c r="W181" s="88"/>
      <c r="X181" s="88"/>
      <c r="Y181" s="88"/>
      <c r="Z181" s="88"/>
      <c r="AA181" s="88"/>
      <c r="AB181" s="88"/>
      <c r="AC181" s="88"/>
      <c r="AE181">
        <f t="shared" si="21"/>
        <v>23</v>
      </c>
      <c r="AF181" s="3">
        <f>(C$158*$AF$76)*('Product half-life and C flows'!B42/100)</f>
        <v>64.986361284049906</v>
      </c>
      <c r="AG181" s="3">
        <f t="shared" si="35"/>
        <v>31.322485209675641</v>
      </c>
      <c r="AH181" s="3"/>
      <c r="AI181" s="3">
        <f t="shared" si="36"/>
        <v>96.308846493725554</v>
      </c>
      <c r="AJ181" s="113">
        <f t="shared" si="22"/>
        <v>222.42045965134901</v>
      </c>
      <c r="AK181" s="123">
        <f t="shared" si="24"/>
        <v>9.3728055198242988</v>
      </c>
      <c r="AL181" s="123">
        <f t="shared" si="25"/>
        <v>64.09536982929194</v>
      </c>
      <c r="AM181" s="123">
        <f t="shared" si="26"/>
        <v>70.769624135972023</v>
      </c>
      <c r="AN181" s="123">
        <f t="shared" si="27"/>
        <v>30.03515279115253</v>
      </c>
      <c r="AO181" s="123">
        <f t="shared" si="28"/>
        <v>63.493460706215181</v>
      </c>
      <c r="AP181" s="123">
        <f t="shared" si="29"/>
        <v>19.504840033714959</v>
      </c>
      <c r="AQ181" s="123">
        <f t="shared" si="30"/>
        <v>9.7426773395179609</v>
      </c>
      <c r="AR181" s="123">
        <f t="shared" si="31"/>
        <v>53.500115909240442</v>
      </c>
      <c r="AS181" s="3">
        <f t="shared" si="37"/>
        <v>320.51404626492933</v>
      </c>
    </row>
    <row r="182" spans="1:45" ht="14">
      <c r="A182">
        <f t="shared" si="43"/>
        <v>24</v>
      </c>
      <c r="B182" s="20">
        <f t="shared" si="43"/>
        <v>104</v>
      </c>
      <c r="C182" s="27">
        <f t="shared" si="33"/>
        <v>223.36188491887108</v>
      </c>
      <c r="D182" s="124">
        <f>(($C$39*$C$118*0.72)*D$40)*('Product half-life and C flows'!B83/100)</f>
        <v>0.68384172235909324</v>
      </c>
      <c r="E182" s="27"/>
      <c r="F182" s="55">
        <f t="shared" si="41"/>
        <v>18.852668677253504</v>
      </c>
      <c r="G182" s="55">
        <f t="shared" si="41"/>
        <v>2.3461098798359923</v>
      </c>
      <c r="H182" s="124">
        <f>(H$118)*('Product half-life and C flows'!L83/100)</f>
        <v>2.7356896080090003</v>
      </c>
      <c r="I182" s="124">
        <f>(($C$39*$C$118*0.28)*H$41)*('Product half-life and C flows'!N83/100)</f>
        <v>2.3002498351224778</v>
      </c>
      <c r="J182" s="124">
        <f>(($C$39*$C$118*0.28)*H$41)*(+'Product half-life and C flows'!P83/100)</f>
        <v>1.1489759416196188</v>
      </c>
      <c r="K182" s="55">
        <f t="shared" si="16"/>
        <v>4.1790082234578607</v>
      </c>
      <c r="L182" s="27"/>
      <c r="M182" s="83">
        <f>C$158*(0.4*D$14)*('Product half-life and C flows'!B43/100)</f>
        <v>8.3696916331865161</v>
      </c>
      <c r="N182" s="83">
        <f t="shared" si="34"/>
        <v>68.539560713299451</v>
      </c>
      <c r="O182" s="83">
        <f t="shared" si="42"/>
        <v>51.916955458718519</v>
      </c>
      <c r="P182" s="83">
        <f t="shared" si="42"/>
        <v>27.689042911316537</v>
      </c>
      <c r="Q182" s="83">
        <f>C$158*(0.6*C$15)*('Product half-life and C flows'!L43/100)</f>
        <v>59.787257864263694</v>
      </c>
      <c r="R182" s="83">
        <f>C$158*0.6*('Product half-life and C flows'!N43/100)</f>
        <v>17.845161489889389</v>
      </c>
      <c r="S182" s="83">
        <f>C$158*0.6*('Product half-life and C flows'!P43/100)</f>
        <v>8.9136670778668279</v>
      </c>
      <c r="T182" s="83">
        <f t="shared" si="40"/>
        <v>49.321107685782579</v>
      </c>
      <c r="U182" s="3"/>
      <c r="V182" s="88"/>
      <c r="W182" s="88"/>
      <c r="X182" s="88"/>
      <c r="Y182" s="88"/>
      <c r="Z182" s="88"/>
      <c r="AA182" s="88"/>
      <c r="AB182" s="88"/>
      <c r="AC182" s="88"/>
      <c r="AE182">
        <f t="shared" si="21"/>
        <v>24</v>
      </c>
      <c r="AF182" s="3">
        <f>(C$158*$AF$76)*('Product half-life and C flows'!B43/100)</f>
        <v>62.772687248898876</v>
      </c>
      <c r="AG182" s="3">
        <f t="shared" si="35"/>
        <v>32.177352669946607</v>
      </c>
      <c r="AH182" s="3"/>
      <c r="AI182" s="3">
        <f t="shared" si="36"/>
        <v>94.950039918845476</v>
      </c>
      <c r="AJ182" s="113">
        <f t="shared" si="22"/>
        <v>223.36188491887108</v>
      </c>
      <c r="AK182" s="123">
        <f t="shared" ref="AK182:AK216" si="44">D182+M182+V182</f>
        <v>9.0535333555456088</v>
      </c>
      <c r="AL182" s="123">
        <f t="shared" ref="AL182:AL216" si="45">E182+N182+W182</f>
        <v>68.539560713299451</v>
      </c>
      <c r="AM182" s="123">
        <f t="shared" ref="AM182:AM216" si="46">F182+O182+X182</f>
        <v>70.769624135972023</v>
      </c>
      <c r="AN182" s="123">
        <f t="shared" ref="AN182:AN216" si="47">G182+P182+Y182</f>
        <v>30.03515279115253</v>
      </c>
      <c r="AO182" s="123">
        <f t="shared" ref="AO182:AO216" si="48">H182+Q182+Z182</f>
        <v>62.522947472272691</v>
      </c>
      <c r="AP182" s="123">
        <f t="shared" ref="AP182:AP216" si="49">I182+R182+AA182</f>
        <v>20.145411325011867</v>
      </c>
      <c r="AQ182" s="123">
        <f t="shared" ref="AQ182:AQ216" si="50">J182+S182+AB182</f>
        <v>10.062643019486448</v>
      </c>
      <c r="AR182" s="123">
        <f t="shared" ref="AR182:AR216" si="51">K182+T182+AC182</f>
        <v>53.500115909240442</v>
      </c>
      <c r="AS182" s="3">
        <f t="shared" si="37"/>
        <v>324.6289887219811</v>
      </c>
    </row>
    <row r="183" spans="1:45" ht="14">
      <c r="A183">
        <f t="shared" si="43"/>
        <v>25</v>
      </c>
      <c r="B183" s="20">
        <f t="shared" si="43"/>
        <v>105</v>
      </c>
      <c r="C183" s="27">
        <f t="shared" si="33"/>
        <v>224.27802312200387</v>
      </c>
      <c r="D183" s="124">
        <f>(($C$39*$C$118*0.72)*D$40)*('Product half-life and C flows'!B84/100)</f>
        <v>0.66054756286118599</v>
      </c>
      <c r="E183" s="27"/>
      <c r="F183" s="55">
        <f t="shared" si="41"/>
        <v>18.852668677253504</v>
      </c>
      <c r="G183" s="55">
        <f t="shared" si="41"/>
        <v>2.3461098798359923</v>
      </c>
      <c r="H183" s="124">
        <f>(H$118)*('Product half-life and C flows'!L84/100)</f>
        <v>2.6938739164558734</v>
      </c>
      <c r="I183" s="124">
        <f>(($C$39*$C$118*0.28)*H$41)*('Product half-life and C flows'!N84/100)</f>
        <v>2.3211785887448175</v>
      </c>
      <c r="J183" s="124">
        <f>(($C$39*$C$118*0.28)*H$41)*(+'Product half-life and C flows'!P84/100)</f>
        <v>1.1594298645079004</v>
      </c>
      <c r="K183" s="55">
        <f t="shared" si="16"/>
        <v>4.1790082234578607</v>
      </c>
      <c r="L183" s="27"/>
      <c r="M183" s="83">
        <f>C$158*(0.4*D$14)*('Product half-life and C flows'!B44/100)</f>
        <v>8.0845892103931778</v>
      </c>
      <c r="N183" s="83">
        <f t="shared" si="34"/>
        <v>72.953311317543225</v>
      </c>
      <c r="O183" s="83">
        <f t="shared" si="42"/>
        <v>51.916955458718519</v>
      </c>
      <c r="P183" s="83">
        <f t="shared" si="42"/>
        <v>27.689042911316537</v>
      </c>
      <c r="Q183" s="83">
        <f>C$158*(0.6*C$15)*('Product half-life and C flows'!L44/100)</f>
        <v>58.87339485643556</v>
      </c>
      <c r="R183" s="83">
        <f>C$158*0.6*('Product half-life and C flows'!N44/100)</f>
        <v>18.455012737113364</v>
      </c>
      <c r="S183" s="83">
        <f>C$158*0.6*('Product half-life and C flows'!P44/100)</f>
        <v>9.2182880804762046</v>
      </c>
      <c r="T183" s="83">
        <f t="shared" si="40"/>
        <v>49.321107685782579</v>
      </c>
      <c r="U183" s="3"/>
      <c r="V183" s="88"/>
      <c r="W183" s="88"/>
      <c r="X183" s="88"/>
      <c r="Y183" s="88"/>
      <c r="Z183" s="88"/>
      <c r="AA183" s="88"/>
      <c r="AB183" s="88"/>
      <c r="AC183" s="88"/>
      <c r="AE183">
        <f t="shared" si="21"/>
        <v>25</v>
      </c>
      <c r="AF183" s="3">
        <f>(C$158*$AF$76)*('Product half-life and C flows'!B44/100)</f>
        <v>60.634419077948841</v>
      </c>
      <c r="AG183" s="3">
        <f t="shared" si="35"/>
        <v>32.956257670503547</v>
      </c>
      <c r="AH183" s="3"/>
      <c r="AI183" s="3">
        <f t="shared" si="36"/>
        <v>93.590676748452381</v>
      </c>
      <c r="AJ183" s="113">
        <f t="shared" si="22"/>
        <v>224.27802312200387</v>
      </c>
      <c r="AK183" s="123">
        <f t="shared" si="44"/>
        <v>8.7451367732543641</v>
      </c>
      <c r="AL183" s="123">
        <f t="shared" si="45"/>
        <v>72.953311317543225</v>
      </c>
      <c r="AM183" s="123">
        <f t="shared" si="46"/>
        <v>70.769624135972023</v>
      </c>
      <c r="AN183" s="123">
        <f t="shared" si="47"/>
        <v>30.03515279115253</v>
      </c>
      <c r="AO183" s="123">
        <f t="shared" si="48"/>
        <v>61.567268772891431</v>
      </c>
      <c r="AP183" s="123">
        <f t="shared" si="49"/>
        <v>20.776191325858182</v>
      </c>
      <c r="AQ183" s="123">
        <f t="shared" si="50"/>
        <v>10.377717944984106</v>
      </c>
      <c r="AR183" s="123">
        <f t="shared" si="51"/>
        <v>53.500115909240442</v>
      </c>
      <c r="AS183" s="3">
        <f t="shared" si="37"/>
        <v>328.72451897089633</v>
      </c>
    </row>
    <row r="184" spans="1:45" ht="14">
      <c r="A184">
        <f t="shared" si="43"/>
        <v>26</v>
      </c>
      <c r="B184" s="20">
        <f t="shared" si="43"/>
        <v>106</v>
      </c>
      <c r="C184" s="27">
        <f t="shared" si="33"/>
        <v>225.16947716852243</v>
      </c>
      <c r="D184" s="124">
        <f>(($C$39*$C$118*0.72)*D$40)*('Product half-life and C flows'!B85/100)</f>
        <v>0.63804688795038766</v>
      </c>
      <c r="E184" s="27"/>
      <c r="F184" s="55">
        <f t="shared" ref="F184:G199" si="52">F183</f>
        <v>18.852668677253504</v>
      </c>
      <c r="G184" s="55">
        <f t="shared" si="52"/>
        <v>2.3461098798359923</v>
      </c>
      <c r="H184" s="124">
        <f>(H$118)*('Product half-life and C flows'!L85/100)</f>
        <v>2.6526973880793538</v>
      </c>
      <c r="I184" s="124">
        <f>(($C$39*$C$118*0.28)*H$41)*('Product half-life and C flows'!N85/100)</f>
        <v>2.3417874411972655</v>
      </c>
      <c r="J184" s="124">
        <f>(($C$39*$C$118*0.28)*H$41)*(+'Product half-life and C flows'!P85/100)</f>
        <v>1.1697239966020303</v>
      </c>
      <c r="K184" s="55">
        <f t="shared" ref="K184:K238" si="53">K183</f>
        <v>4.1790082234578607</v>
      </c>
      <c r="L184" s="27"/>
      <c r="M184" s="83">
        <f>C$158*(0.4*D$14)*('Product half-life and C flows'!B45/100)</f>
        <v>7.809198422752603</v>
      </c>
      <c r="N184" s="83">
        <f t="shared" si="34"/>
        <v>77.323924746512787</v>
      </c>
      <c r="O184" s="83">
        <f t="shared" si="42"/>
        <v>51.916955458718519</v>
      </c>
      <c r="P184" s="83">
        <f t="shared" si="42"/>
        <v>27.689042911316537</v>
      </c>
      <c r="Q184" s="83">
        <f>C$158*(0.6*C$15)*('Product half-life and C flows'!L45/100)</f>
        <v>57.973500470466178</v>
      </c>
      <c r="R184" s="83">
        <f>C$158*0.6*('Product half-life and C flows'!N45/100)</f>
        <v>19.055542257350272</v>
      </c>
      <c r="S184" s="83">
        <f>C$158*0.6*('Product half-life and C flows'!P45/100)</f>
        <v>9.5182528757993357</v>
      </c>
      <c r="T184" s="83">
        <f t="shared" si="40"/>
        <v>49.321107685782579</v>
      </c>
      <c r="U184" s="3"/>
      <c r="V184" s="88"/>
      <c r="W184" s="88"/>
      <c r="X184" s="88"/>
      <c r="Y184" s="88"/>
      <c r="Z184" s="88"/>
      <c r="AA184" s="88"/>
      <c r="AB184" s="88"/>
      <c r="AC184" s="88"/>
      <c r="AE184">
        <f t="shared" si="21"/>
        <v>26</v>
      </c>
      <c r="AF184" s="3">
        <f>(C$158*$AF$76)*('Product half-life and C flows'!B45/100)</f>
        <v>58.568988170644516</v>
      </c>
      <c r="AG184" s="3">
        <f t="shared" si="35"/>
        <v>33.664613182176872</v>
      </c>
      <c r="AH184" s="3"/>
      <c r="AI184" s="3">
        <f t="shared" si="36"/>
        <v>92.233601352821381</v>
      </c>
      <c r="AJ184" s="113">
        <f t="shared" si="22"/>
        <v>225.16947716852243</v>
      </c>
      <c r="AK184" s="123">
        <f t="shared" si="44"/>
        <v>8.447245310702991</v>
      </c>
      <c r="AL184" s="123">
        <f t="shared" si="45"/>
        <v>77.323924746512787</v>
      </c>
      <c r="AM184" s="123">
        <f t="shared" si="46"/>
        <v>70.769624135972023</v>
      </c>
      <c r="AN184" s="123">
        <f t="shared" si="47"/>
        <v>30.03515279115253</v>
      </c>
      <c r="AO184" s="123">
        <f t="shared" si="48"/>
        <v>60.626197858545531</v>
      </c>
      <c r="AP184" s="123">
        <f t="shared" si="49"/>
        <v>21.397329698547537</v>
      </c>
      <c r="AQ184" s="123">
        <f t="shared" si="50"/>
        <v>10.687976872401366</v>
      </c>
      <c r="AR184" s="123">
        <f t="shared" si="51"/>
        <v>53.500115909240442</v>
      </c>
      <c r="AS184" s="3">
        <f t="shared" si="37"/>
        <v>332.78756732307522</v>
      </c>
    </row>
    <row r="185" spans="1:45" ht="14">
      <c r="A185">
        <f t="shared" si="43"/>
        <v>27</v>
      </c>
      <c r="B185" s="20">
        <f t="shared" si="43"/>
        <v>107</v>
      </c>
      <c r="C185" s="27">
        <f t="shared" si="33"/>
        <v>226.03684027822064</v>
      </c>
      <c r="D185" s="124">
        <f>(($C$39*$C$118*0.72)*D$40)*('Product half-life and C flows'!B86/100)</f>
        <v>0.6163126686287197</v>
      </c>
      <c r="E185" s="27"/>
      <c r="F185" s="55">
        <f t="shared" si="52"/>
        <v>18.852668677253504</v>
      </c>
      <c r="G185" s="55">
        <f t="shared" si="52"/>
        <v>2.3461098798359923</v>
      </c>
      <c r="H185" s="124">
        <f>(H$118)*('Product half-life and C flows'!L86/100)</f>
        <v>2.612150253112373</v>
      </c>
      <c r="I185" s="124">
        <f>(($C$39*$C$118*0.28)*H$41)*('Product half-life and C flows'!N86/100)</f>
        <v>2.3620812822482398</v>
      </c>
      <c r="J185" s="124">
        <f>(($C$39*$C$118*0.28)*H$41)*(+'Product half-life and C flows'!P86/100)</f>
        <v>1.1798607803437757</v>
      </c>
      <c r="K185" s="55">
        <f t="shared" si="53"/>
        <v>4.1790082234578607</v>
      </c>
      <c r="L185" s="27"/>
      <c r="M185" s="83">
        <f>C$158*(0.4*D$14)*('Product half-life and C flows'!B46/100)</f>
        <v>7.5431884563193439</v>
      </c>
      <c r="N185" s="83">
        <f t="shared" si="34"/>
        <v>81.640178702812037</v>
      </c>
      <c r="O185" s="83">
        <f t="shared" si="42"/>
        <v>51.916955458718519</v>
      </c>
      <c r="P185" s="83">
        <f t="shared" si="42"/>
        <v>27.689042911316537</v>
      </c>
      <c r="Q185" s="83">
        <f>C$158*(0.6*C$15)*('Product half-life and C flows'!L46/100)</f>
        <v>57.087361192519218</v>
      </c>
      <c r="R185" s="83">
        <f>C$158*0.6*('Product half-life and C flows'!N46/100)</f>
        <v>19.646892535500207</v>
      </c>
      <c r="S185" s="83">
        <f>C$158*0.6*('Product half-life and C flows'!P46/100)</f>
        <v>9.8136326351149883</v>
      </c>
      <c r="T185" s="83">
        <f t="shared" si="40"/>
        <v>49.321107685782579</v>
      </c>
      <c r="U185" s="3"/>
      <c r="V185" s="88"/>
      <c r="W185" s="88"/>
      <c r="X185" s="88"/>
      <c r="Y185" s="88"/>
      <c r="Z185" s="88"/>
      <c r="AA185" s="88"/>
      <c r="AB185" s="88"/>
      <c r="AC185" s="88"/>
      <c r="AE185">
        <f t="shared" si="21"/>
        <v>27</v>
      </c>
      <c r="AF185" s="3">
        <f>(C$158*$AF$76)*('Product half-life and C flows'!B46/100)</f>
        <v>56.57391342239508</v>
      </c>
      <c r="AG185" s="3">
        <f t="shared" si="35"/>
        <v>34.307738247633928</v>
      </c>
      <c r="AH185" s="3"/>
      <c r="AI185" s="3">
        <f t="shared" si="36"/>
        <v>90.881651670029015</v>
      </c>
      <c r="AJ185" s="113">
        <f t="shared" si="22"/>
        <v>226.03684027822064</v>
      </c>
      <c r="AK185" s="123">
        <f t="shared" si="44"/>
        <v>8.1595011249480631</v>
      </c>
      <c r="AL185" s="123">
        <f t="shared" si="45"/>
        <v>81.640178702812037</v>
      </c>
      <c r="AM185" s="123">
        <f t="shared" si="46"/>
        <v>70.769624135972023</v>
      </c>
      <c r="AN185" s="123">
        <f t="shared" si="47"/>
        <v>30.03515279115253</v>
      </c>
      <c r="AO185" s="123">
        <f t="shared" si="48"/>
        <v>59.699511445631593</v>
      </c>
      <c r="AP185" s="123">
        <f t="shared" si="49"/>
        <v>22.008973817748448</v>
      </c>
      <c r="AQ185" s="123">
        <f t="shared" si="50"/>
        <v>10.993493415458763</v>
      </c>
      <c r="AR185" s="123">
        <f t="shared" si="51"/>
        <v>53.500115909240442</v>
      </c>
      <c r="AS185" s="3">
        <f t="shared" si="37"/>
        <v>336.80655134296393</v>
      </c>
    </row>
    <row r="186" spans="1:45" ht="14">
      <c r="A186">
        <f t="shared" si="43"/>
        <v>28</v>
      </c>
      <c r="B186" s="20">
        <f t="shared" si="43"/>
        <v>108</v>
      </c>
      <c r="C186" s="27">
        <f t="shared" si="33"/>
        <v>226.88069581990882</v>
      </c>
      <c r="D186" s="124">
        <f>(($C$39*$C$118*0.72)*D$40)*('Product half-life and C flows'!B87/100)</f>
        <v>0.59531879660510034</v>
      </c>
      <c r="E186" s="27"/>
      <c r="F186" s="55">
        <f t="shared" si="52"/>
        <v>18.852668677253504</v>
      </c>
      <c r="G186" s="55">
        <f t="shared" si="52"/>
        <v>2.3461098798359923</v>
      </c>
      <c r="H186" s="124">
        <f>(H$118)*('Product half-life and C flows'!L87/100)</f>
        <v>2.5722228911211626</v>
      </c>
      <c r="I186" s="124">
        <f>(($C$39*$C$118*0.28)*H$41)*('Product half-life and C flows'!N87/100)</f>
        <v>2.3820649269248406</v>
      </c>
      <c r="J186" s="124">
        <f>(($C$39*$C$118*0.28)*H$41)*(+'Product half-life and C flows'!P87/100)</f>
        <v>1.1898426208415784</v>
      </c>
      <c r="K186" s="55">
        <f t="shared" si="53"/>
        <v>4.1790082234578607</v>
      </c>
      <c r="L186" s="27"/>
      <c r="M186" s="83">
        <f>C$158*(0.4*D$14)*('Product half-life and C flows'!B47/100)</f>
        <v>7.2862397658853801</v>
      </c>
      <c r="N186" s="83">
        <f t="shared" si="34"/>
        <v>85.892241007417155</v>
      </c>
      <c r="O186" s="83">
        <f t="shared" si="42"/>
        <v>51.916955458718519</v>
      </c>
      <c r="P186" s="83">
        <f t="shared" si="42"/>
        <v>27.689042911316537</v>
      </c>
      <c r="Q186" s="83">
        <f>C$158*(0.6*C$15)*('Product half-life and C flows'!L47/100)</f>
        <v>56.214766772370204</v>
      </c>
      <c r="R186" s="83">
        <f>C$158*0.6*('Product half-life and C flows'!N47/100)</f>
        <v>20.229203878546308</v>
      </c>
      <c r="S186" s="83">
        <f>C$158*0.6*('Product half-life and C flows'!P47/100)</f>
        <v>10.104497441831322</v>
      </c>
      <c r="T186" s="83">
        <f t="shared" si="40"/>
        <v>49.321107685782579</v>
      </c>
      <c r="U186" s="3"/>
      <c r="V186" s="88"/>
      <c r="W186" s="88"/>
      <c r="X186" s="88"/>
      <c r="Y186" s="88"/>
      <c r="Z186" s="88"/>
      <c r="AA186" s="88"/>
      <c r="AB186" s="88"/>
      <c r="AC186" s="88"/>
      <c r="AE186">
        <f t="shared" si="21"/>
        <v>28</v>
      </c>
      <c r="AF186" s="3">
        <f>(C$158*$AF$76)*('Product half-life and C flows'!B47/100)</f>
        <v>54.646798244140349</v>
      </c>
      <c r="AG186" s="3">
        <f t="shared" si="35"/>
        <v>34.890781635323698</v>
      </c>
      <c r="AH186" s="3"/>
      <c r="AI186" s="3">
        <f t="shared" si="36"/>
        <v>89.537579879464047</v>
      </c>
      <c r="AJ186" s="113">
        <f t="shared" si="22"/>
        <v>226.88069581990882</v>
      </c>
      <c r="AK186" s="123">
        <f t="shared" si="44"/>
        <v>7.8815585624904809</v>
      </c>
      <c r="AL186" s="123">
        <f t="shared" si="45"/>
        <v>85.892241007417155</v>
      </c>
      <c r="AM186" s="123">
        <f t="shared" si="46"/>
        <v>70.769624135972023</v>
      </c>
      <c r="AN186" s="123">
        <f t="shared" si="47"/>
        <v>30.03515279115253</v>
      </c>
      <c r="AO186" s="123">
        <f t="shared" si="48"/>
        <v>58.786989663491369</v>
      </c>
      <c r="AP186" s="123">
        <f t="shared" si="49"/>
        <v>22.611268805471148</v>
      </c>
      <c r="AQ186" s="123">
        <f t="shared" si="50"/>
        <v>11.2943400626729</v>
      </c>
      <c r="AR186" s="123">
        <f t="shared" si="51"/>
        <v>53.500115909240442</v>
      </c>
      <c r="AS186" s="3">
        <f t="shared" si="37"/>
        <v>340.77129093790808</v>
      </c>
    </row>
    <row r="187" spans="1:45" ht="14">
      <c r="A187">
        <f t="shared" si="43"/>
        <v>29</v>
      </c>
      <c r="B187" s="20">
        <f t="shared" si="43"/>
        <v>109</v>
      </c>
      <c r="C187" s="27">
        <f t="shared" si="33"/>
        <v>227.70161717731571</v>
      </c>
      <c r="D187" s="124">
        <f>(($C$39*$C$118*0.72)*D$40)*('Product half-life and C flows'!B88/100)</f>
        <v>0.57504005293268756</v>
      </c>
      <c r="E187" s="27"/>
      <c r="F187" s="55">
        <f t="shared" si="52"/>
        <v>18.852668677253504</v>
      </c>
      <c r="G187" s="55">
        <f t="shared" si="52"/>
        <v>2.3461098798359923</v>
      </c>
      <c r="H187" s="124">
        <f>(H$118)*('Product half-life and C flows'!L88/100)</f>
        <v>2.5329058287226629</v>
      </c>
      <c r="I187" s="124">
        <f>(($C$39*$C$118*0.28)*H$41)*('Product half-life and C flows'!N88/100)</f>
        <v>2.4017431166552896</v>
      </c>
      <c r="J187" s="124">
        <f>(($C$39*$C$118*0.28)*H$41)*(+'Product half-life and C flows'!P88/100)</f>
        <v>1.1996718864412033</v>
      </c>
      <c r="K187" s="55">
        <f t="shared" si="53"/>
        <v>4.1790082234578607</v>
      </c>
      <c r="L187" s="27"/>
      <c r="M187" s="83">
        <f>C$158*(0.4*D$14)*('Product half-life and C flows'!B48/100)</f>
        <v>7.0380436911255515</v>
      </c>
      <c r="N187" s="83">
        <f t="shared" si="34"/>
        <v>90.071580847281012</v>
      </c>
      <c r="O187" s="83">
        <f t="shared" si="42"/>
        <v>51.916955458718519</v>
      </c>
      <c r="P187" s="83">
        <f t="shared" si="42"/>
        <v>27.689042911316537</v>
      </c>
      <c r="Q187" s="83">
        <f>C$158*(0.6*C$15)*('Product half-life and C flows'!L48/100)</f>
        <v>55.355510173521196</v>
      </c>
      <c r="R187" s="83">
        <f>C$158*0.6*('Product half-life and C flows'!N48/100)</f>
        <v>20.802614448844885</v>
      </c>
      <c r="S187" s="83">
        <f>C$158*0.6*('Product half-life and C flows'!P48/100)</f>
        <v>10.390916308114328</v>
      </c>
      <c r="T187" s="83">
        <f t="shared" si="40"/>
        <v>49.321107685782579</v>
      </c>
      <c r="U187" s="3"/>
      <c r="V187" s="88"/>
      <c r="W187" s="88"/>
      <c r="X187" s="88"/>
      <c r="Y187" s="88"/>
      <c r="Z187" s="88"/>
      <c r="AA187" s="88"/>
      <c r="AB187" s="88"/>
      <c r="AC187" s="88"/>
      <c r="AE187">
        <f t="shared" si="21"/>
        <v>29</v>
      </c>
      <c r="AF187" s="3">
        <f>(C$158*$AF$76)*('Product half-life and C flows'!B48/100)</f>
        <v>52.785327683441636</v>
      </c>
      <c r="AG187" s="3">
        <f t="shared" si="35"/>
        <v>35.418668580403256</v>
      </c>
      <c r="AH187" s="3"/>
      <c r="AI187" s="3">
        <f t="shared" si="36"/>
        <v>88.203996263844886</v>
      </c>
      <c r="AJ187" s="113">
        <f t="shared" si="22"/>
        <v>227.70161717731571</v>
      </c>
      <c r="AK187" s="123">
        <f t="shared" si="44"/>
        <v>7.6130837440582386</v>
      </c>
      <c r="AL187" s="123">
        <f t="shared" si="45"/>
        <v>90.071580847281012</v>
      </c>
      <c r="AM187" s="123">
        <f t="shared" si="46"/>
        <v>70.769624135972023</v>
      </c>
      <c r="AN187" s="123">
        <f t="shared" si="47"/>
        <v>30.03515279115253</v>
      </c>
      <c r="AO187" s="123">
        <f t="shared" si="48"/>
        <v>57.888416002243858</v>
      </c>
      <c r="AP187" s="123">
        <f t="shared" si="49"/>
        <v>23.204357565500175</v>
      </c>
      <c r="AQ187" s="123">
        <f t="shared" si="50"/>
        <v>11.590588194555531</v>
      </c>
      <c r="AR187" s="123">
        <f t="shared" si="51"/>
        <v>53.500115909240442</v>
      </c>
      <c r="AS187" s="3">
        <f t="shared" si="37"/>
        <v>344.67291919000382</v>
      </c>
    </row>
    <row r="188" spans="1:45" ht="14">
      <c r="A188">
        <f t="shared" si="43"/>
        <v>30</v>
      </c>
      <c r="B188" s="20">
        <f t="shared" si="43"/>
        <v>110</v>
      </c>
      <c r="C188" s="27">
        <f t="shared" si="33"/>
        <v>228.50016764181592</v>
      </c>
      <c r="D188" s="124">
        <f>(($C$39*$C$118*0.72)*D$40)*('Product half-life and C flows'!B89/100)</f>
        <v>0.55545207771454896</v>
      </c>
      <c r="E188" s="27"/>
      <c r="F188" s="55">
        <f t="shared" si="52"/>
        <v>18.852668677253504</v>
      </c>
      <c r="G188" s="55">
        <f t="shared" si="52"/>
        <v>2.3461098798359923</v>
      </c>
      <c r="H188" s="124">
        <f>(H$118)*('Product half-life and C flows'!L89/100)</f>
        <v>2.4941897373368183</v>
      </c>
      <c r="I188" s="124">
        <f>(($C$39*$C$118*0.28)*H$41)*('Product half-life and C flows'!N89/100)</f>
        <v>2.421120520393905</v>
      </c>
      <c r="J188" s="124">
        <f>(($C$39*$C$118*0.28)*H$41)*(+'Product half-life and C flows'!P89/100)</f>
        <v>1.2093509092876642</v>
      </c>
      <c r="K188" s="55">
        <f t="shared" si="53"/>
        <v>4.1790082234578607</v>
      </c>
      <c r="L188" s="27"/>
      <c r="M188" s="83">
        <f>C$158*(0.4*D$14)*('Product half-life and C flows'!B49/100)</f>
        <v>6.7983020858184835</v>
      </c>
      <c r="N188" s="83">
        <f t="shared" si="34"/>
        <v>94.170878092914066</v>
      </c>
      <c r="O188" s="83">
        <f t="shared" si="42"/>
        <v>51.916955458718519</v>
      </c>
      <c r="P188" s="83">
        <f t="shared" si="42"/>
        <v>27.689042911316537</v>
      </c>
      <c r="Q188" s="83">
        <f>C$158*(0.6*C$15)*('Product half-life and C flows'!L49/100)</f>
        <v>54.509387524078328</v>
      </c>
      <c r="R188" s="83">
        <f>C$158*0.6*('Product half-life and C flows'!N49/100)</f>
        <v>21.36726029690643</v>
      </c>
      <c r="S188" s="83">
        <f>C$158*0.6*('Product half-life and C flows'!P49/100)</f>
        <v>10.672957191261951</v>
      </c>
      <c r="T188" s="83">
        <f t="shared" si="40"/>
        <v>49.321107685782579</v>
      </c>
      <c r="U188" s="3"/>
      <c r="V188" s="88"/>
      <c r="W188" s="88"/>
      <c r="X188" s="88"/>
      <c r="Y188" s="88"/>
      <c r="Z188" s="88"/>
      <c r="AA188" s="88"/>
      <c r="AB188" s="88"/>
      <c r="AC188" s="88"/>
      <c r="AE188">
        <f t="shared" si="21"/>
        <v>30</v>
      </c>
      <c r="AF188" s="3">
        <f>(C$158*$AF$76)*('Product half-life and C flows'!B49/100)</f>
        <v>50.987265643638622</v>
      </c>
      <c r="AG188" s="3">
        <f t="shared" si="35"/>
        <v>35.896065745975534</v>
      </c>
      <c r="AH188" s="3"/>
      <c r="AI188" s="3">
        <f t="shared" si="36"/>
        <v>86.883331389614156</v>
      </c>
      <c r="AJ188" s="113">
        <f t="shared" si="22"/>
        <v>228.50016764181592</v>
      </c>
      <c r="AK188" s="123">
        <f t="shared" si="44"/>
        <v>7.3537541635330328</v>
      </c>
      <c r="AL188" s="123">
        <f t="shared" si="45"/>
        <v>94.170878092914066</v>
      </c>
      <c r="AM188" s="123">
        <f t="shared" si="46"/>
        <v>70.769624135972023</v>
      </c>
      <c r="AN188" s="123">
        <f t="shared" si="47"/>
        <v>30.03515279115253</v>
      </c>
      <c r="AO188" s="123">
        <f t="shared" si="48"/>
        <v>57.003577261415145</v>
      </c>
      <c r="AP188" s="123">
        <f t="shared" si="49"/>
        <v>23.788380817300336</v>
      </c>
      <c r="AQ188" s="123">
        <f t="shared" si="50"/>
        <v>11.882308100549615</v>
      </c>
      <c r="AR188" s="123">
        <f t="shared" si="51"/>
        <v>53.500115909240442</v>
      </c>
      <c r="AS188" s="3">
        <f t="shared" si="37"/>
        <v>348.50379127207719</v>
      </c>
    </row>
    <row r="189" spans="1:45" ht="14">
      <c r="A189">
        <f t="shared" si="43"/>
        <v>31</v>
      </c>
      <c r="B189" s="20">
        <f t="shared" si="43"/>
        <v>111</v>
      </c>
      <c r="C189" s="27">
        <f t="shared" si="33"/>
        <v>229.27690033002406</v>
      </c>
      <c r="D189" s="124">
        <f>(($C$39*$C$118*0.72)*D$40)*('Product half-life and C flows'!B90/100)</f>
        <v>0.53653134084126941</v>
      </c>
      <c r="E189" s="27"/>
      <c r="F189" s="55">
        <f t="shared" si="52"/>
        <v>18.852668677253504</v>
      </c>
      <c r="G189" s="55">
        <f t="shared" si="52"/>
        <v>2.3461098798359923</v>
      </c>
      <c r="H189" s="124">
        <f>(H$118)*('Product half-life and C flows'!L90/100)</f>
        <v>2.4560654309732195</v>
      </c>
      <c r="I189" s="124">
        <f>(($C$39*$C$118*0.28)*H$41)*('Product half-life and C flows'!N90/100)</f>
        <v>2.4402017357288859</v>
      </c>
      <c r="J189" s="124">
        <f>(($C$39*$C$118*0.28)*H$41)*(+'Product half-life and C flows'!P90/100)</f>
        <v>1.218881985878564</v>
      </c>
      <c r="K189" s="55">
        <f t="shared" si="53"/>
        <v>4.1790082234578607</v>
      </c>
      <c r="L189" s="27"/>
      <c r="M189" s="83">
        <f>C$158*(0.4*D$14)*('Product half-life and C flows'!B50/100)</f>
        <v>6.5667269596976263</v>
      </c>
      <c r="N189" s="83">
        <f t="shared" si="34"/>
        <v>98.183932525184531</v>
      </c>
      <c r="O189" s="83">
        <f t="shared" si="42"/>
        <v>51.916955458718519</v>
      </c>
      <c r="P189" s="83">
        <f t="shared" si="42"/>
        <v>27.689042911316537</v>
      </c>
      <c r="Q189" s="83">
        <f>C$158*(0.6*C$15)*('Product half-life and C flows'!L50/100)</f>
        <v>53.676198068379961</v>
      </c>
      <c r="R189" s="83">
        <f>C$158*0.6*('Product half-life and C flows'!N50/100)</f>
        <v>21.923275393675809</v>
      </c>
      <c r="S189" s="83">
        <f>C$158*0.6*('Product half-life and C flows'!P50/100)</f>
        <v>10.950687009828073</v>
      </c>
      <c r="T189" s="83">
        <f t="shared" si="40"/>
        <v>49.321107685782579</v>
      </c>
      <c r="U189" s="3"/>
      <c r="V189" s="88"/>
      <c r="W189" s="88"/>
      <c r="X189" s="88"/>
      <c r="Y189" s="88"/>
      <c r="Z189" s="88"/>
      <c r="AA189" s="88"/>
      <c r="AB189" s="88"/>
      <c r="AC189" s="88"/>
      <c r="AE189">
        <f t="shared" si="21"/>
        <v>31</v>
      </c>
      <c r="AF189" s="3">
        <f>(C$158*$AF$76)*('Product half-life and C flows'!B50/100)</f>
        <v>49.250452197732194</v>
      </c>
      <c r="AG189" s="3">
        <f t="shared" si="35"/>
        <v>36.3273603829537</v>
      </c>
      <c r="AH189" s="3"/>
      <c r="AI189" s="3">
        <f t="shared" si="36"/>
        <v>85.577812580685901</v>
      </c>
      <c r="AJ189" s="113">
        <f t="shared" si="22"/>
        <v>229.27690033002406</v>
      </c>
      <c r="AK189" s="123">
        <f t="shared" si="44"/>
        <v>7.1032583005388954</v>
      </c>
      <c r="AL189" s="123">
        <f t="shared" si="45"/>
        <v>98.183932525184531</v>
      </c>
      <c r="AM189" s="123">
        <f t="shared" si="46"/>
        <v>70.769624135972023</v>
      </c>
      <c r="AN189" s="123">
        <f t="shared" si="47"/>
        <v>30.03515279115253</v>
      </c>
      <c r="AO189" s="123">
        <f t="shared" si="48"/>
        <v>56.132263499353179</v>
      </c>
      <c r="AP189" s="123">
        <f t="shared" si="49"/>
        <v>24.363477129404693</v>
      </c>
      <c r="AQ189" s="123">
        <f t="shared" si="50"/>
        <v>12.169568995706637</v>
      </c>
      <c r="AR189" s="123">
        <f t="shared" si="51"/>
        <v>53.500115909240442</v>
      </c>
      <c r="AS189" s="3">
        <f t="shared" si="37"/>
        <v>352.257393286553</v>
      </c>
    </row>
    <row r="190" spans="1:45" ht="14">
      <c r="A190">
        <f t="shared" si="43"/>
        <v>32</v>
      </c>
      <c r="B190" s="20">
        <f t="shared" si="43"/>
        <v>112</v>
      </c>
      <c r="C190" s="27">
        <f t="shared" ref="C190:C221" si="54">B$8*(1-EXP(-B$9*$B190))^3</f>
        <v>230.03235812440488</v>
      </c>
      <c r="D190" s="124">
        <f>(($C$39*$C$118*0.72)*D$40)*('Product half-life and C flows'!B91/100)</f>
        <v>0.51825511372534083</v>
      </c>
      <c r="E190" s="27"/>
      <c r="F190" s="55">
        <f t="shared" si="52"/>
        <v>18.852668677253504</v>
      </c>
      <c r="G190" s="55">
        <f t="shared" si="52"/>
        <v>2.3461098798359923</v>
      </c>
      <c r="H190" s="124">
        <f>(H$118)*('Product half-life and C flows'!L91/100)</f>
        <v>2.4185238640515911</v>
      </c>
      <c r="I190" s="124">
        <f>(($C$39*$C$118*0.28)*H$41)*('Product half-life and C flows'!N91/100)</f>
        <v>2.4589912899731612</v>
      </c>
      <c r="J190" s="124">
        <f>(($C$39*$C$118*0.28)*H$41)*(+'Product half-life and C flows'!P91/100)</f>
        <v>1.2282673776089712</v>
      </c>
      <c r="K190" s="55">
        <f t="shared" si="53"/>
        <v>4.1790082234578607</v>
      </c>
      <c r="L190" s="27"/>
      <c r="M190" s="83">
        <f>C$158*(0.4*D$14)*('Product half-life and C flows'!B51/100)</f>
        <v>6.3430401325021375</v>
      </c>
      <c r="N190" s="83">
        <f t="shared" ref="N190:N221" si="55">C$8*(1-EXP(-C$9*$B110))^3</f>
        <v>102.1055743946893</v>
      </c>
      <c r="O190" s="83">
        <f t="shared" si="42"/>
        <v>51.916955458718519</v>
      </c>
      <c r="P190" s="83">
        <f t="shared" si="42"/>
        <v>27.689042911316537</v>
      </c>
      <c r="Q190" s="83">
        <f>C$158*(0.6*C$15)*('Product half-life and C flows'!L51/100)</f>
        <v>52.855744119364367</v>
      </c>
      <c r="R190" s="83">
        <f>C$158*0.6*('Product half-life and C flows'!N51/100)</f>
        <v>22.470791662318877</v>
      </c>
      <c r="S190" s="83">
        <f>C$158*0.6*('Product half-life and C flows'!P51/100)</f>
        <v>11.224171659499937</v>
      </c>
      <c r="T190" s="83">
        <f t="shared" si="40"/>
        <v>49.321107685782579</v>
      </c>
      <c r="U190" s="3"/>
      <c r="V190" s="88"/>
      <c r="W190" s="88"/>
      <c r="X190" s="88"/>
      <c r="Y190" s="88"/>
      <c r="Z190" s="88"/>
      <c r="AA190" s="88"/>
      <c r="AB190" s="88"/>
      <c r="AC190" s="88"/>
      <c r="AE190">
        <f t="shared" si="21"/>
        <v>32</v>
      </c>
      <c r="AF190" s="3">
        <f>(C$158*$AF$76)*('Product half-life and C flows'!B51/100)</f>
        <v>47.57280099376603</v>
      </c>
      <c r="AG190" s="3">
        <f t="shared" ref="AG190:AG221" si="56">D$8*(1-EXP(-D$9*$B110))^3</f>
        <v>36.716650398708524</v>
      </c>
      <c r="AH190" s="3"/>
      <c r="AI190" s="3">
        <f t="shared" si="36"/>
        <v>84.289451392474547</v>
      </c>
      <c r="AJ190" s="113">
        <f t="shared" si="22"/>
        <v>230.03235812440488</v>
      </c>
      <c r="AK190" s="123">
        <f t="shared" si="44"/>
        <v>6.8612952462274786</v>
      </c>
      <c r="AL190" s="123">
        <f t="shared" si="45"/>
        <v>102.1055743946893</v>
      </c>
      <c r="AM190" s="123">
        <f t="shared" si="46"/>
        <v>70.769624135972023</v>
      </c>
      <c r="AN190" s="123">
        <f t="shared" si="47"/>
        <v>30.03515279115253</v>
      </c>
      <c r="AO190" s="123">
        <f t="shared" si="48"/>
        <v>55.27426798341596</v>
      </c>
      <c r="AP190" s="123">
        <f t="shared" si="49"/>
        <v>24.929782952292037</v>
      </c>
      <c r="AQ190" s="123">
        <f t="shared" si="50"/>
        <v>12.452439037108908</v>
      </c>
      <c r="AR190" s="123">
        <f t="shared" si="51"/>
        <v>53.500115909240442</v>
      </c>
      <c r="AS190" s="3">
        <f t="shared" si="37"/>
        <v>355.92825245009868</v>
      </c>
    </row>
    <row r="191" spans="1:45" ht="14">
      <c r="A191">
        <f t="shared" si="43"/>
        <v>33</v>
      </c>
      <c r="B191" s="20">
        <f t="shared" si="43"/>
        <v>113</v>
      </c>
      <c r="C191" s="27">
        <f t="shared" si="54"/>
        <v>230.76707363515857</v>
      </c>
      <c r="D191" s="124">
        <f>(($C$39*$C$118*0.72)*D$40)*('Product half-life and C flows'!B92/100)</f>
        <v>0.50060144199838408</v>
      </c>
      <c r="E191" s="27"/>
      <c r="F191" s="55">
        <f t="shared" si="52"/>
        <v>18.852668677253504</v>
      </c>
      <c r="G191" s="55">
        <f t="shared" si="52"/>
        <v>2.3461098798359923</v>
      </c>
      <c r="H191" s="124">
        <f>(H$118)*('Product half-life and C flows'!L92/100)</f>
        <v>2.3815561292555882</v>
      </c>
      <c r="I191" s="124">
        <f>(($C$39*$C$118*0.28)*H$41)*('Product half-life and C flows'!N92/100)</f>
        <v>2.4774936412385604</v>
      </c>
      <c r="J191" s="124">
        <f>(($C$39*$C$118*0.28)*H$41)*(+'Product half-life and C flows'!P92/100)</f>
        <v>1.237509311307972</v>
      </c>
      <c r="K191" s="55">
        <f t="shared" si="53"/>
        <v>4.1790082234578607</v>
      </c>
      <c r="L191" s="27"/>
      <c r="M191" s="83">
        <f>C$158*(0.4*D$14)*('Product half-life and C flows'!B52/100)</f>
        <v>6.1269728998120803</v>
      </c>
      <c r="N191" s="83">
        <f t="shared" si="55"/>
        <v>105.93157739478167</v>
      </c>
      <c r="O191" s="83">
        <f t="shared" si="42"/>
        <v>51.916955458718519</v>
      </c>
      <c r="P191" s="83">
        <f t="shared" si="42"/>
        <v>27.689042911316537</v>
      </c>
      <c r="Q191" s="83">
        <f>C$158*(0.6*C$15)*('Product half-life and C flows'!L52/100)</f>
        <v>52.047831011665394</v>
      </c>
      <c r="R191" s="83">
        <f>C$158*0.6*('Product half-life and C flows'!N52/100)</f>
        <v>23.009939009523322</v>
      </c>
      <c r="S191" s="83">
        <f>C$158*0.6*('Product half-life and C flows'!P52/100)</f>
        <v>11.493476028732927</v>
      </c>
      <c r="T191" s="83">
        <f t="shared" si="40"/>
        <v>49.321107685782579</v>
      </c>
      <c r="U191" s="3"/>
      <c r="V191" s="88"/>
      <c r="W191" s="88"/>
      <c r="X191" s="88"/>
      <c r="Y191" s="88"/>
      <c r="Z191" s="88"/>
      <c r="AA191" s="88"/>
      <c r="AB191" s="88"/>
      <c r="AC191" s="88"/>
      <c r="AE191">
        <f t="shared" si="21"/>
        <v>33</v>
      </c>
      <c r="AF191" s="3">
        <f>(C$158*$AF$76)*('Product half-life and C flows'!B52/100)</f>
        <v>45.952296748590598</v>
      </c>
      <c r="AG191" s="3">
        <f t="shared" si="56"/>
        <v>37.067742668397024</v>
      </c>
      <c r="AH191" s="3"/>
      <c r="AI191" s="3">
        <f t="shared" si="36"/>
        <v>83.020039416987629</v>
      </c>
      <c r="AJ191" s="113">
        <f t="shared" si="22"/>
        <v>230.76707363515857</v>
      </c>
      <c r="AK191" s="123">
        <f t="shared" si="44"/>
        <v>6.6275743418104645</v>
      </c>
      <c r="AL191" s="123">
        <f t="shared" si="45"/>
        <v>105.93157739478167</v>
      </c>
      <c r="AM191" s="123">
        <f t="shared" si="46"/>
        <v>70.769624135972023</v>
      </c>
      <c r="AN191" s="123">
        <f t="shared" si="47"/>
        <v>30.03515279115253</v>
      </c>
      <c r="AO191" s="123">
        <f t="shared" si="48"/>
        <v>54.42938714092098</v>
      </c>
      <c r="AP191" s="123">
        <f t="shared" si="49"/>
        <v>25.487432650761882</v>
      </c>
      <c r="AQ191" s="123">
        <f t="shared" si="50"/>
        <v>12.730985340040899</v>
      </c>
      <c r="AR191" s="123">
        <f t="shared" si="51"/>
        <v>53.500115909240442</v>
      </c>
      <c r="AS191" s="3">
        <f t="shared" si="37"/>
        <v>359.51184970468091</v>
      </c>
    </row>
    <row r="192" spans="1:45" ht="14">
      <c r="A192">
        <f t="shared" si="43"/>
        <v>34</v>
      </c>
      <c r="B192" s="20">
        <f t="shared" si="43"/>
        <v>114</v>
      </c>
      <c r="C192" s="27">
        <f t="shared" si="54"/>
        <v>231.4815691817397</v>
      </c>
      <c r="D192" s="124">
        <f>(($C$39*$C$118*0.72)*D$40)*('Product half-life and C flows'!B93/100)</f>
        <v>0.48354911913840315</v>
      </c>
      <c r="E192" s="27"/>
      <c r="F192" s="55">
        <f t="shared" si="52"/>
        <v>18.852668677253504</v>
      </c>
      <c r="G192" s="55">
        <f t="shared" si="52"/>
        <v>2.3461098798359923</v>
      </c>
      <c r="H192" s="124">
        <f>(H$118)*('Product half-life and C flows'!L93/100)</f>
        <v>2.3451534554193971</v>
      </c>
      <c r="I192" s="124">
        <f>(($C$39*$C$118*0.28)*H$41)*('Product half-life and C flows'!N93/100)</f>
        <v>2.4957131794935736</v>
      </c>
      <c r="J192" s="124">
        <f>(($C$39*$C$118*0.28)*H$41)*(+'Product half-life and C flows'!P93/100)</f>
        <v>1.2466099797670198</v>
      </c>
      <c r="K192" s="55">
        <f t="shared" si="53"/>
        <v>4.1790082234578607</v>
      </c>
      <c r="L192" s="27"/>
      <c r="M192" s="83">
        <f>C$158*(0.4*D$14)*('Product half-life and C flows'!B53/100)</f>
        <v>5.9182657102664962</v>
      </c>
      <c r="N192" s="83">
        <f t="shared" si="55"/>
        <v>109.65857484893542</v>
      </c>
      <c r="O192" s="83">
        <f t="shared" ref="O192:P207" si="57">O191</f>
        <v>51.916955458718519</v>
      </c>
      <c r="P192" s="83">
        <f t="shared" si="57"/>
        <v>27.689042911316537</v>
      </c>
      <c r="Q192" s="83">
        <f>C$158*(0.6*C$15)*('Product half-life and C flows'!L53/100)</f>
        <v>51.252267055425122</v>
      </c>
      <c r="R192" s="83">
        <f>C$158*0.6*('Product half-life and C flows'!N53/100)</f>
        <v>23.540845356321</v>
      </c>
      <c r="S192" s="83">
        <f>C$158*0.6*('Product half-life and C flows'!P53/100)</f>
        <v>11.758664014146351</v>
      </c>
      <c r="T192" s="83">
        <f t="shared" si="40"/>
        <v>49.321107685782579</v>
      </c>
      <c r="U192" s="3"/>
      <c r="V192" s="88"/>
      <c r="W192" s="88"/>
      <c r="X192" s="88"/>
      <c r="Y192" s="88"/>
      <c r="Z192" s="88"/>
      <c r="AA192" s="88"/>
      <c r="AB192" s="88"/>
      <c r="AC192" s="88"/>
      <c r="AE192">
        <f t="shared" si="21"/>
        <v>34</v>
      </c>
      <c r="AF192" s="3">
        <f>(C$158*$AF$76)*('Product half-life and C flows'!B53/100)</f>
        <v>44.386992826998721</v>
      </c>
      <c r="AG192" s="3">
        <f t="shared" si="56"/>
        <v>37.384157447654751</v>
      </c>
      <c r="AH192" s="3"/>
      <c r="AI192" s="3">
        <f t="shared" si="36"/>
        <v>81.771150274653479</v>
      </c>
      <c r="AJ192" s="113">
        <f t="shared" si="22"/>
        <v>231.4815691817397</v>
      </c>
      <c r="AK192" s="123">
        <f t="shared" si="44"/>
        <v>6.4018148294048993</v>
      </c>
      <c r="AL192" s="123">
        <f t="shared" si="45"/>
        <v>109.65857484893542</v>
      </c>
      <c r="AM192" s="123">
        <f t="shared" si="46"/>
        <v>70.769624135972023</v>
      </c>
      <c r="AN192" s="123">
        <f t="shared" si="47"/>
        <v>30.03515279115253</v>
      </c>
      <c r="AO192" s="123">
        <f t="shared" si="48"/>
        <v>53.597420510844522</v>
      </c>
      <c r="AP192" s="123">
        <f t="shared" si="49"/>
        <v>26.036558535814574</v>
      </c>
      <c r="AQ192" s="123">
        <f t="shared" si="50"/>
        <v>13.00527399391337</v>
      </c>
      <c r="AR192" s="123">
        <f t="shared" si="51"/>
        <v>53.500115909240442</v>
      </c>
      <c r="AS192" s="3">
        <f t="shared" si="37"/>
        <v>363.00453555527776</v>
      </c>
    </row>
    <row r="193" spans="1:45" ht="14">
      <c r="A193">
        <f t="shared" si="43"/>
        <v>35</v>
      </c>
      <c r="B193" s="20">
        <f t="shared" si="43"/>
        <v>115</v>
      </c>
      <c r="C193" s="27">
        <f t="shared" si="54"/>
        <v>232.17635679246646</v>
      </c>
      <c r="D193" s="124">
        <f>(($C$39*$C$118*0.72)*D$40)*('Product half-life and C flows'!B94/100)</f>
        <v>0.46707766099539189</v>
      </c>
      <c r="E193" s="27"/>
      <c r="F193" s="55">
        <f t="shared" si="52"/>
        <v>18.852668677253504</v>
      </c>
      <c r="G193" s="55">
        <f t="shared" si="52"/>
        <v>2.3461098798359923</v>
      </c>
      <c r="H193" s="124">
        <f>(H$118)*('Product half-life and C flows'!L94/100)</f>
        <v>2.3093072054466393</v>
      </c>
      <c r="I193" s="124">
        <f>(($C$39*$C$118*0.28)*H$41)*('Product half-life and C flows'!N94/100)</f>
        <v>2.5136542276049392</v>
      </c>
      <c r="J193" s="124">
        <f>(($C$39*$C$118*0.28)*H$41)*(+'Product half-life and C flows'!P94/100)</f>
        <v>1.2555715422602092</v>
      </c>
      <c r="K193" s="55">
        <f t="shared" si="53"/>
        <v>4.1790082234578607</v>
      </c>
      <c r="L193" s="27"/>
      <c r="M193" s="83">
        <f>C$158*(0.4*D$14)*('Product half-life and C flows'!B54/100)</f>
        <v>5.7166678537766131</v>
      </c>
      <c r="N193" s="83">
        <f t="shared" si="55"/>
        <v>113.28397968457668</v>
      </c>
      <c r="O193" s="83">
        <f t="shared" si="57"/>
        <v>51.916955458718519</v>
      </c>
      <c r="P193" s="83">
        <f t="shared" si="57"/>
        <v>27.689042911316537</v>
      </c>
      <c r="Q193" s="83">
        <f>C$158*(0.6*C$15)*('Product half-life and C flows'!L54/100)</f>
        <v>50.468863490812431</v>
      </c>
      <c r="R193" s="83">
        <f>C$158*0.6*('Product half-life and C flows'!N54/100)</f>
        <v>24.063636668439198</v>
      </c>
      <c r="S193" s="83">
        <f>C$158*0.6*('Product half-life and C flows'!P54/100)</f>
        <v>12.019798535683915</v>
      </c>
      <c r="T193" s="83">
        <f t="shared" si="40"/>
        <v>49.321107685782579</v>
      </c>
      <c r="U193" s="3"/>
      <c r="V193" s="88"/>
      <c r="W193" s="88"/>
      <c r="X193" s="88"/>
      <c r="Y193" s="88"/>
      <c r="Z193" s="88"/>
      <c r="AA193" s="88"/>
      <c r="AB193" s="88"/>
      <c r="AC193" s="88"/>
      <c r="AE193">
        <f t="shared" si="21"/>
        <v>35</v>
      </c>
      <c r="AF193" s="3">
        <f>(C$158*$AF$76)*('Product half-life and C flows'!B54/100)</f>
        <v>42.875008903324598</v>
      </c>
      <c r="AG193" s="3">
        <f t="shared" si="56"/>
        <v>37.669137182131266</v>
      </c>
      <c r="AH193" s="3"/>
      <c r="AI193" s="3">
        <f t="shared" si="36"/>
        <v>80.544146085455864</v>
      </c>
      <c r="AJ193" s="113">
        <f t="shared" si="22"/>
        <v>232.17635679246646</v>
      </c>
      <c r="AK193" s="123">
        <f t="shared" si="44"/>
        <v>6.1837455147720046</v>
      </c>
      <c r="AL193" s="123">
        <f t="shared" si="45"/>
        <v>113.28397968457668</v>
      </c>
      <c r="AM193" s="123">
        <f t="shared" si="46"/>
        <v>70.769624135972023</v>
      </c>
      <c r="AN193" s="123">
        <f t="shared" si="47"/>
        <v>30.03515279115253</v>
      </c>
      <c r="AO193" s="123">
        <f t="shared" si="48"/>
        <v>52.778170696259068</v>
      </c>
      <c r="AP193" s="123">
        <f t="shared" si="49"/>
        <v>26.577290896044136</v>
      </c>
      <c r="AQ193" s="123">
        <f t="shared" si="50"/>
        <v>13.275370077944125</v>
      </c>
      <c r="AR193" s="123">
        <f t="shared" si="51"/>
        <v>53.500115909240442</v>
      </c>
      <c r="AS193" s="3">
        <f t="shared" si="37"/>
        <v>366.40344970596095</v>
      </c>
    </row>
    <row r="194" spans="1:45" ht="14">
      <c r="A194">
        <f t="shared" si="43"/>
        <v>36</v>
      </c>
      <c r="B194" s="20">
        <f t="shared" si="43"/>
        <v>116</v>
      </c>
      <c r="C194" s="27">
        <f t="shared" si="54"/>
        <v>232.85193822076855</v>
      </c>
      <c r="D194" s="124">
        <f>(($C$39*$C$118*0.72)*D$40)*('Product half-life and C flows'!B95/100)</f>
        <v>0.45116728118469235</v>
      </c>
      <c r="E194" s="27"/>
      <c r="F194" s="55">
        <f t="shared" si="52"/>
        <v>18.852668677253504</v>
      </c>
      <c r="G194" s="55">
        <f t="shared" si="52"/>
        <v>2.3461098798359923</v>
      </c>
      <c r="H194" s="124">
        <f>(H$118)*('Product half-life and C flows'!L95/100)</f>
        <v>2.2740088742610891</v>
      </c>
      <c r="I194" s="124">
        <f>(($C$39*$C$118*0.28)*H$41)*('Product half-life and C flows'!N95/100)</f>
        <v>2.5313210423633068</v>
      </c>
      <c r="J194" s="124">
        <f>(($C$39*$C$118*0.28)*H$41)*(+'Product half-life and C flows'!P95/100)</f>
        <v>1.2643961250565967</v>
      </c>
      <c r="K194" s="55">
        <f t="shared" si="53"/>
        <v>4.1790082234578607</v>
      </c>
      <c r="L194" s="27"/>
      <c r="M194" s="83">
        <f>C$158*(0.4*D$14)*('Product half-life and C flows'!B55/100)</f>
        <v>5.5219371603596574</v>
      </c>
      <c r="N194" s="83">
        <f t="shared" si="55"/>
        <v>116.8059085803754</v>
      </c>
      <c r="O194" s="83">
        <f t="shared" si="57"/>
        <v>51.916955458718519</v>
      </c>
      <c r="P194" s="83">
        <f t="shared" si="57"/>
        <v>27.689042911316537</v>
      </c>
      <c r="Q194" s="83">
        <f>C$158*(0.6*C$15)*('Product half-life and C flows'!L55/100)</f>
        <v>49.697434443236908</v>
      </c>
      <c r="R194" s="83">
        <f>C$158*0.6*('Product half-life and C flows'!N55/100)</f>
        <v>24.578436986187935</v>
      </c>
      <c r="S194" s="83">
        <f>C$158*0.6*('Product half-life and C flows'!P55/100)</f>
        <v>12.276941551542423</v>
      </c>
      <c r="T194" s="83">
        <f t="shared" si="40"/>
        <v>49.321107685782579</v>
      </c>
      <c r="U194" s="3"/>
      <c r="V194" s="88"/>
      <c r="W194" s="88"/>
      <c r="X194" s="88"/>
      <c r="Y194" s="88"/>
      <c r="Z194" s="88"/>
      <c r="AA194" s="88"/>
      <c r="AB194" s="88"/>
      <c r="AC194" s="88"/>
      <c r="AE194">
        <f t="shared" si="21"/>
        <v>36</v>
      </c>
      <c r="AF194" s="3">
        <f>(C$158*$AF$76)*('Product half-life and C flows'!B55/100)</f>
        <v>41.414528702697432</v>
      </c>
      <c r="AG194" s="3">
        <f t="shared" si="56"/>
        <v>37.925658369557077</v>
      </c>
      <c r="AH194" s="3"/>
      <c r="AI194" s="3">
        <f t="shared" si="36"/>
        <v>79.340187072254508</v>
      </c>
      <c r="AJ194" s="113">
        <f t="shared" si="22"/>
        <v>232.85193822076855</v>
      </c>
      <c r="AK194" s="123">
        <f t="shared" si="44"/>
        <v>5.9731044415443497</v>
      </c>
      <c r="AL194" s="123">
        <f t="shared" si="45"/>
        <v>116.8059085803754</v>
      </c>
      <c r="AM194" s="123">
        <f t="shared" si="46"/>
        <v>70.769624135972023</v>
      </c>
      <c r="AN194" s="123">
        <f t="shared" si="47"/>
        <v>30.03515279115253</v>
      </c>
      <c r="AO194" s="123">
        <f t="shared" si="48"/>
        <v>51.971443317498</v>
      </c>
      <c r="AP194" s="123">
        <f t="shared" si="49"/>
        <v>27.109758028551241</v>
      </c>
      <c r="AQ194" s="123">
        <f t="shared" si="50"/>
        <v>13.541337676599021</v>
      </c>
      <c r="AR194" s="123">
        <f t="shared" si="51"/>
        <v>53.500115909240442</v>
      </c>
      <c r="AS194" s="3">
        <f t="shared" si="37"/>
        <v>369.70644488093308</v>
      </c>
    </row>
    <row r="195" spans="1:45" ht="14">
      <c r="A195">
        <f t="shared" si="43"/>
        <v>37</v>
      </c>
      <c r="B195" s="20">
        <f t="shared" si="43"/>
        <v>117</v>
      </c>
      <c r="C195" s="27">
        <f t="shared" si="54"/>
        <v>233.50880497670752</v>
      </c>
      <c r="D195" s="124">
        <f>(($C$39*$C$118*0.72)*D$40)*('Product half-life and C flows'!B96/100)</f>
        <v>0.43579886731854522</v>
      </c>
      <c r="E195" s="27"/>
      <c r="F195" s="55">
        <f t="shared" si="52"/>
        <v>18.852668677253504</v>
      </c>
      <c r="G195" s="55">
        <f t="shared" si="52"/>
        <v>2.3461098798359923</v>
      </c>
      <c r="H195" s="124">
        <f>(H$118)*('Product half-life and C flows'!L96/100)</f>
        <v>2.2392500867887124</v>
      </c>
      <c r="I195" s="124">
        <f>(($C$39*$C$118*0.28)*H$41)*('Product half-life and C flows'!N96/100)</f>
        <v>2.5487178154932311</v>
      </c>
      <c r="J195" s="124">
        <f>(($C$39*$C$118*0.28)*H$41)*(+'Product half-life and C flows'!P96/100)</f>
        <v>1.273085821924691</v>
      </c>
      <c r="K195" s="55">
        <f t="shared" si="53"/>
        <v>4.1790082234578607</v>
      </c>
      <c r="L195" s="27"/>
      <c r="M195" s="83">
        <f>C$158*(0.4*D$14)*('Product half-life and C flows'!B56/100)</f>
        <v>5.3338397092314933</v>
      </c>
      <c r="N195" s="83">
        <f t="shared" si="55"/>
        <v>120.2231105250745</v>
      </c>
      <c r="O195" s="83">
        <f t="shared" si="57"/>
        <v>51.916955458718519</v>
      </c>
      <c r="P195" s="83">
        <f t="shared" si="57"/>
        <v>27.689042911316537</v>
      </c>
      <c r="Q195" s="83">
        <f>C$158*(0.6*C$15)*('Product half-life and C flows'!L56/100)</f>
        <v>48.937796879247124</v>
      </c>
      <c r="R195" s="83">
        <f>C$158*0.6*('Product half-life and C flows'!N56/100)</f>
        <v>25.08536845389045</v>
      </c>
      <c r="S195" s="83">
        <f>C$158*0.6*('Product half-life and C flows'!P56/100)</f>
        <v>12.530154072872351</v>
      </c>
      <c r="T195" s="83">
        <f t="shared" si="40"/>
        <v>49.321107685782579</v>
      </c>
      <c r="U195" s="3"/>
      <c r="V195" s="88"/>
      <c r="W195" s="88"/>
      <c r="X195" s="88"/>
      <c r="Y195" s="88"/>
      <c r="Z195" s="88"/>
      <c r="AA195" s="88"/>
      <c r="AB195" s="88"/>
      <c r="AC195" s="88"/>
      <c r="AE195">
        <f t="shared" si="21"/>
        <v>37</v>
      </c>
      <c r="AF195" s="3">
        <f>(C$158*$AF$76)*('Product half-life and C flows'!B56/100)</f>
        <v>40.003797819236198</v>
      </c>
      <c r="AG195" s="3">
        <f t="shared" si="56"/>
        <v>38.156445424641291</v>
      </c>
      <c r="AH195" s="3"/>
      <c r="AI195" s="3">
        <f t="shared" si="36"/>
        <v>78.160243243877488</v>
      </c>
      <c r="AJ195" s="113">
        <f t="shared" si="22"/>
        <v>233.50880497670752</v>
      </c>
      <c r="AK195" s="123">
        <f t="shared" si="44"/>
        <v>5.7696385765500384</v>
      </c>
      <c r="AL195" s="123">
        <f t="shared" si="45"/>
        <v>120.2231105250745</v>
      </c>
      <c r="AM195" s="123">
        <f t="shared" si="46"/>
        <v>70.769624135972023</v>
      </c>
      <c r="AN195" s="123">
        <f t="shared" si="47"/>
        <v>30.03515279115253</v>
      </c>
      <c r="AO195" s="123">
        <f t="shared" si="48"/>
        <v>51.177046966035839</v>
      </c>
      <c r="AP195" s="123">
        <f t="shared" si="49"/>
        <v>27.63408626938368</v>
      </c>
      <c r="AQ195" s="123">
        <f t="shared" si="50"/>
        <v>13.803239894797041</v>
      </c>
      <c r="AR195" s="123">
        <f t="shared" si="51"/>
        <v>53.500115909240442</v>
      </c>
      <c r="AS195" s="3">
        <f t="shared" si="37"/>
        <v>372.91201506820607</v>
      </c>
    </row>
    <row r="196" spans="1:45" ht="14">
      <c r="A196">
        <f t="shared" si="43"/>
        <v>38</v>
      </c>
      <c r="B196" s="20">
        <f t="shared" si="43"/>
        <v>118</v>
      </c>
      <c r="C196" s="27">
        <f t="shared" si="54"/>
        <v>234.14743837249003</v>
      </c>
      <c r="D196" s="124">
        <f>(($C$39*$C$118*0.72)*D$40)*('Product half-life and C flows'!B97/100)</f>
        <v>0.42095395804728147</v>
      </c>
      <c r="E196" s="27"/>
      <c r="F196" s="55">
        <f t="shared" si="52"/>
        <v>18.852668677253504</v>
      </c>
      <c r="G196" s="55">
        <f t="shared" si="52"/>
        <v>2.3461098798359923</v>
      </c>
      <c r="H196" s="124">
        <f>(H$118)*('Product half-life and C flows'!L97/100)</f>
        <v>2.2050225959705507</v>
      </c>
      <c r="I196" s="124">
        <f>(($C$39*$C$118*0.28)*H$41)*('Product half-life and C flows'!N97/100)</f>
        <v>2.5658486746477212</v>
      </c>
      <c r="J196" s="124">
        <f>(($C$39*$C$118*0.28)*H$41)*(+'Product half-life and C flows'!P97/100)</f>
        <v>1.2816426946292314</v>
      </c>
      <c r="K196" s="55">
        <f t="shared" si="53"/>
        <v>4.1790082234578607</v>
      </c>
      <c r="L196" s="27"/>
      <c r="M196" s="83">
        <f>C$158*(0.4*D$14)*('Product half-life and C flows'!B57/100)</f>
        <v>5.1521495478086337</v>
      </c>
      <c r="N196" s="83">
        <f t="shared" si="55"/>
        <v>123.53489990720071</v>
      </c>
      <c r="O196" s="83">
        <f t="shared" si="57"/>
        <v>51.916955458718519</v>
      </c>
      <c r="P196" s="83">
        <f t="shared" si="57"/>
        <v>27.689042911316537</v>
      </c>
      <c r="Q196" s="83">
        <f>C$158*(0.6*C$15)*('Product half-life and C flows'!L57/100)</f>
        <v>48.18977056310321</v>
      </c>
      <c r="R196" s="83">
        <f>C$158*0.6*('Product half-life and C flows'!N57/100)</f>
        <v>25.584551348863823</v>
      </c>
      <c r="S196" s="83">
        <f>C$158*0.6*('Product half-life and C flows'!P57/100)</f>
        <v>12.779496178253655</v>
      </c>
      <c r="T196" s="83">
        <f t="shared" si="40"/>
        <v>49.321107685782579</v>
      </c>
      <c r="U196" s="3"/>
      <c r="V196" s="88"/>
      <c r="W196" s="88"/>
      <c r="X196" s="88"/>
      <c r="Y196" s="88"/>
      <c r="Z196" s="88"/>
      <c r="AA196" s="88"/>
      <c r="AB196" s="88"/>
      <c r="AC196" s="88"/>
      <c r="AE196">
        <f t="shared" si="21"/>
        <v>38</v>
      </c>
      <c r="AF196" s="3">
        <f>(C$158*$AF$76)*('Product half-life and C flows'!B57/100)</f>
        <v>38.641121608564752</v>
      </c>
      <c r="AG196" s="3">
        <f t="shared" si="56"/>
        <v>38.363985736243762</v>
      </c>
      <c r="AH196" s="3"/>
      <c r="AI196" s="3">
        <f t="shared" si="36"/>
        <v>77.005107344808522</v>
      </c>
      <c r="AJ196" s="113">
        <f t="shared" si="22"/>
        <v>234.14743837249003</v>
      </c>
      <c r="AK196" s="123">
        <f t="shared" si="44"/>
        <v>5.5731035058559151</v>
      </c>
      <c r="AL196" s="123">
        <f t="shared" si="45"/>
        <v>123.53489990720071</v>
      </c>
      <c r="AM196" s="123">
        <f t="shared" si="46"/>
        <v>70.769624135972023</v>
      </c>
      <c r="AN196" s="123">
        <f t="shared" si="47"/>
        <v>30.03515279115253</v>
      </c>
      <c r="AO196" s="123">
        <f t="shared" si="48"/>
        <v>50.394793159073757</v>
      </c>
      <c r="AP196" s="123">
        <f t="shared" si="49"/>
        <v>28.150400023511544</v>
      </c>
      <c r="AQ196" s="123">
        <f t="shared" si="50"/>
        <v>14.061138872882887</v>
      </c>
      <c r="AR196" s="123">
        <f t="shared" si="51"/>
        <v>53.500115909240442</v>
      </c>
      <c r="AS196" s="3">
        <f t="shared" si="37"/>
        <v>376.01922830488985</v>
      </c>
    </row>
    <row r="197" spans="1:45" ht="14">
      <c r="A197">
        <f t="shared" ref="A197:B212" si="58">A196+1</f>
        <v>39</v>
      </c>
      <c r="B197" s="20">
        <f t="shared" si="58"/>
        <v>119</v>
      </c>
      <c r="C197" s="27">
        <f t="shared" si="54"/>
        <v>234.76830958076894</v>
      </c>
      <c r="D197" s="124">
        <f>(($C$39*$C$118*0.72)*D$40)*('Product half-life and C flows'!B98/100)</f>
        <v>0.4066147208825745</v>
      </c>
      <c r="E197" s="27"/>
      <c r="F197" s="55">
        <f t="shared" si="52"/>
        <v>18.852668677253504</v>
      </c>
      <c r="G197" s="55">
        <f t="shared" si="52"/>
        <v>2.3461098798359923</v>
      </c>
      <c r="H197" s="124">
        <f>(H$118)*('Product half-life and C flows'!L98/100)</f>
        <v>2.1713182808059792</v>
      </c>
      <c r="I197" s="124">
        <f>(($C$39*$C$118*0.28)*H$41)*('Product half-life and C flows'!N98/100)</f>
        <v>2.582717684387589</v>
      </c>
      <c r="J197" s="124">
        <f>(($C$39*$C$118*0.28)*H$41)*(+'Product half-life and C flows'!P98/100)</f>
        <v>1.2900687734203744</v>
      </c>
      <c r="K197" s="55">
        <f t="shared" si="53"/>
        <v>4.1790082234578607</v>
      </c>
      <c r="L197" s="27"/>
      <c r="M197" s="83">
        <f>C$158*(0.4*D$14)*('Product half-life and C flows'!B58/100)</f>
        <v>4.9766484202820758</v>
      </c>
      <c r="N197" s="83">
        <f t="shared" si="55"/>
        <v>126.74109416131368</v>
      </c>
      <c r="O197" s="83">
        <f t="shared" si="57"/>
        <v>51.916955458718519</v>
      </c>
      <c r="P197" s="83">
        <f t="shared" si="57"/>
        <v>27.689042911316537</v>
      </c>
      <c r="Q197" s="83">
        <f>C$158*(0.6*C$15)*('Product half-life and C flows'!L58/100)</f>
        <v>47.453178014013105</v>
      </c>
      <c r="R197" s="83">
        <f>C$158*0.6*('Product half-life and C flows'!N58/100)</f>
        <v>26.076104109956624</v>
      </c>
      <c r="S197" s="83">
        <f>C$158*0.6*('Product half-life and C flows'!P58/100)</f>
        <v>13.025027027950358</v>
      </c>
      <c r="T197" s="83">
        <f t="shared" si="40"/>
        <v>49.321107685782579</v>
      </c>
      <c r="U197" s="3"/>
      <c r="V197" s="88"/>
      <c r="W197" s="88"/>
      <c r="X197" s="88"/>
      <c r="Y197" s="88"/>
      <c r="Z197" s="88"/>
      <c r="AA197" s="88"/>
      <c r="AB197" s="88"/>
      <c r="AC197" s="88"/>
      <c r="AE197">
        <f t="shared" si="21"/>
        <v>39</v>
      </c>
      <c r="AF197" s="3">
        <f>(C$158*$AF$76)*('Product half-life and C flows'!B58/100)</f>
        <v>37.324863152115569</v>
      </c>
      <c r="AG197" s="3">
        <f t="shared" si="56"/>
        <v>38.55054529899791</v>
      </c>
      <c r="AH197" s="3"/>
      <c r="AI197" s="3">
        <f t="shared" si="36"/>
        <v>75.875408451113486</v>
      </c>
      <c r="AJ197" s="113">
        <f t="shared" si="22"/>
        <v>234.76830958076894</v>
      </c>
      <c r="AK197" s="123">
        <f t="shared" si="44"/>
        <v>5.3832631411646501</v>
      </c>
      <c r="AL197" s="123">
        <f t="shared" si="45"/>
        <v>126.74109416131368</v>
      </c>
      <c r="AM197" s="123">
        <f t="shared" si="46"/>
        <v>70.769624135972023</v>
      </c>
      <c r="AN197" s="123">
        <f t="shared" si="47"/>
        <v>30.03515279115253</v>
      </c>
      <c r="AO197" s="123">
        <f t="shared" si="48"/>
        <v>49.624496294819082</v>
      </c>
      <c r="AP197" s="123">
        <f t="shared" si="49"/>
        <v>28.658821794344213</v>
      </c>
      <c r="AQ197" s="123">
        <f t="shared" si="50"/>
        <v>14.315095801370733</v>
      </c>
      <c r="AR197" s="123">
        <f t="shared" si="51"/>
        <v>53.500115909240442</v>
      </c>
      <c r="AS197" s="3">
        <f t="shared" si="37"/>
        <v>379.02766402937732</v>
      </c>
    </row>
    <row r="198" spans="1:45" ht="14">
      <c r="A198">
        <f t="shared" si="58"/>
        <v>40</v>
      </c>
      <c r="B198" s="20">
        <f t="shared" si="58"/>
        <v>120</v>
      </c>
      <c r="C198" s="27">
        <f t="shared" si="54"/>
        <v>235.37187970460602</v>
      </c>
      <c r="D198" s="124">
        <f>(($C$39*$C$118*0.72)*D$40)*('Product half-life and C flows'!B99/100)</f>
        <v>0.39276393077611471</v>
      </c>
      <c r="E198" s="27"/>
      <c r="F198" s="55">
        <f t="shared" si="52"/>
        <v>18.852668677253504</v>
      </c>
      <c r="G198" s="55">
        <f t="shared" si="52"/>
        <v>2.3461098798359923</v>
      </c>
      <c r="H198" s="124">
        <f>(H$118)*('Product half-life and C flows'!L99/100)</f>
        <v>2.1381291444258737</v>
      </c>
      <c r="I198" s="124">
        <f>(($C$39*$C$118*0.28)*H$41)*('Product half-life and C flows'!N99/100)</f>
        <v>2.599328847145832</v>
      </c>
      <c r="J198" s="124">
        <f>(($C$39*$C$118*0.28)*H$41)*(+'Product half-life and C flows'!P99/100)</f>
        <v>1.2983660575154006</v>
      </c>
      <c r="K198" s="55">
        <f t="shared" si="53"/>
        <v>4.1790082234578607</v>
      </c>
      <c r="L198" s="27"/>
      <c r="M198" s="83">
        <f>C$158*(0.4*D$14)*('Product half-life and C flows'!B59/100)</f>
        <v>4.8071255054368995</v>
      </c>
      <c r="N198" s="83">
        <f t="shared" si="55"/>
        <v>129.84195592350235</v>
      </c>
      <c r="O198" s="83">
        <f t="shared" si="57"/>
        <v>51.916955458718519</v>
      </c>
      <c r="P198" s="83">
        <f t="shared" si="57"/>
        <v>27.689042911316537</v>
      </c>
      <c r="Q198" s="83">
        <f>C$158*(0.6*C$15)*('Product half-life and C flows'!L59/100)</f>
        <v>46.727844464022496</v>
      </c>
      <c r="R198" s="83">
        <f>C$158*0.6*('Product half-life and C flows'!N59/100)</f>
        <v>26.560143365650351</v>
      </c>
      <c r="S198" s="83">
        <f>C$158*0.6*('Product half-life and C flows'!P59/100)</f>
        <v>13.266804877947225</v>
      </c>
      <c r="T198" s="83">
        <f t="shared" si="40"/>
        <v>49.321107685782579</v>
      </c>
      <c r="U198" s="3"/>
      <c r="V198" s="88"/>
      <c r="W198" s="88"/>
      <c r="X198" s="88"/>
      <c r="Y198" s="88"/>
      <c r="Z198" s="88"/>
      <c r="AA198" s="88"/>
      <c r="AB198" s="88"/>
      <c r="AC198" s="88"/>
      <c r="AE198">
        <f t="shared" si="21"/>
        <v>40</v>
      </c>
      <c r="AF198" s="3">
        <f>(C$158*$AF$76)*('Product half-life and C flows'!B59/100)</f>
        <v>36.053441290776746</v>
      </c>
      <c r="AG198" s="3">
        <f t="shared" si="56"/>
        <v>38.718184455800021</v>
      </c>
      <c r="AH198" s="3"/>
      <c r="AI198" s="3">
        <f t="shared" si="36"/>
        <v>74.771625746576774</v>
      </c>
      <c r="AJ198" s="113">
        <f t="shared" si="22"/>
        <v>235.37187970460602</v>
      </c>
      <c r="AK198" s="123">
        <f t="shared" si="44"/>
        <v>5.1998894362130139</v>
      </c>
      <c r="AL198" s="123">
        <f t="shared" si="45"/>
        <v>129.84195592350235</v>
      </c>
      <c r="AM198" s="123">
        <f t="shared" si="46"/>
        <v>70.769624135972023</v>
      </c>
      <c r="AN198" s="123">
        <f t="shared" si="47"/>
        <v>30.03515279115253</v>
      </c>
      <c r="AO198" s="123">
        <f t="shared" si="48"/>
        <v>48.865973608448371</v>
      </c>
      <c r="AP198" s="123">
        <f t="shared" si="49"/>
        <v>29.159472212796182</v>
      </c>
      <c r="AQ198" s="123">
        <f t="shared" si="50"/>
        <v>14.565170935462625</v>
      </c>
      <c r="AR198" s="123">
        <f t="shared" si="51"/>
        <v>53.500115909240442</v>
      </c>
      <c r="AS198" s="3">
        <f t="shared" si="37"/>
        <v>381.93735495278753</v>
      </c>
    </row>
    <row r="199" spans="1:45" ht="14">
      <c r="A199">
        <f t="shared" si="58"/>
        <v>41</v>
      </c>
      <c r="B199" s="20">
        <f t="shared" si="58"/>
        <v>121</v>
      </c>
      <c r="C199" s="27">
        <f t="shared" si="54"/>
        <v>235.95859985803651</v>
      </c>
      <c r="D199" s="124">
        <f>(($C$39*$C$118*0.72)*D$40)*('Product half-life and C flows'!B100/100)</f>
        <v>0.37938494942797241</v>
      </c>
      <c r="E199" s="27"/>
      <c r="F199" s="55">
        <f t="shared" si="52"/>
        <v>18.852668677253504</v>
      </c>
      <c r="G199" s="55">
        <f t="shared" si="52"/>
        <v>2.3461098798359923</v>
      </c>
      <c r="H199" s="124">
        <f>(H$118)*('Product half-life and C flows'!L100/100)</f>
        <v>2.1054473121952313</v>
      </c>
      <c r="I199" s="124">
        <f>(($C$39*$C$118*0.28)*H$41)*('Product half-life and C flows'!N100/100)</f>
        <v>2.6156861041772679</v>
      </c>
      <c r="J199" s="124">
        <f>(($C$39*$C$118*0.28)*H$41)*(+'Product half-life and C flows'!P100/100)</f>
        <v>1.3065365155730613</v>
      </c>
      <c r="K199" s="55">
        <f t="shared" si="53"/>
        <v>4.1790082234578607</v>
      </c>
      <c r="L199" s="27"/>
      <c r="M199" s="83">
        <f>C$158*(0.4*D$14)*('Product half-life and C flows'!B60/100)</f>
        <v>4.6433771634027128</v>
      </c>
      <c r="N199" s="83">
        <f t="shared" si="55"/>
        <v>132.83813959298774</v>
      </c>
      <c r="O199" s="83">
        <f t="shared" si="57"/>
        <v>51.916955458718519</v>
      </c>
      <c r="P199" s="83">
        <f t="shared" si="57"/>
        <v>27.689042911316537</v>
      </c>
      <c r="Q199" s="83">
        <f>C$158*(0.6*C$15)*('Product half-life and C flows'!L60/100)</f>
        <v>46.013597816548454</v>
      </c>
      <c r="R199" s="83">
        <f>C$158*0.6*('Product half-life and C flows'!N60/100)</f>
        <v>27.03678396173137</v>
      </c>
      <c r="S199" s="83">
        <f>C$158*0.6*('Product half-life and C flows'!P60/100)</f>
        <v>13.504887093771908</v>
      </c>
      <c r="T199" s="83">
        <f t="shared" si="40"/>
        <v>49.321107685782579</v>
      </c>
      <c r="U199" s="3"/>
      <c r="V199" s="88"/>
      <c r="W199" s="88"/>
      <c r="X199" s="88"/>
      <c r="Y199" s="88"/>
      <c r="Z199" s="88"/>
      <c r="AA199" s="88"/>
      <c r="AB199" s="88"/>
      <c r="AC199" s="88"/>
      <c r="AE199">
        <f t="shared" si="21"/>
        <v>41</v>
      </c>
      <c r="AF199" s="3">
        <f>(C$158*$AF$76)*('Product half-life and C flows'!B60/100)</f>
        <v>34.825328725520343</v>
      </c>
      <c r="AG199" s="3">
        <f t="shared" si="56"/>
        <v>38.868773410140783</v>
      </c>
      <c r="AH199" s="3"/>
      <c r="AI199" s="3">
        <f t="shared" si="36"/>
        <v>73.694102135661126</v>
      </c>
      <c r="AJ199" s="113">
        <f t="shared" si="22"/>
        <v>235.95859985803651</v>
      </c>
      <c r="AK199" s="123">
        <f t="shared" si="44"/>
        <v>5.0227621128306854</v>
      </c>
      <c r="AL199" s="123">
        <f t="shared" si="45"/>
        <v>132.83813959298774</v>
      </c>
      <c r="AM199" s="123">
        <f t="shared" si="46"/>
        <v>70.769624135972023</v>
      </c>
      <c r="AN199" s="123">
        <f t="shared" si="47"/>
        <v>30.03515279115253</v>
      </c>
      <c r="AO199" s="123">
        <f t="shared" si="48"/>
        <v>48.119045128743686</v>
      </c>
      <c r="AP199" s="123">
        <f t="shared" si="49"/>
        <v>29.652470065908638</v>
      </c>
      <c r="AQ199" s="123">
        <f t="shared" si="50"/>
        <v>14.811423609344969</v>
      </c>
      <c r="AR199" s="123">
        <f t="shared" si="51"/>
        <v>53.500115909240442</v>
      </c>
      <c r="AS199" s="3">
        <f t="shared" si="37"/>
        <v>384.7487333461807</v>
      </c>
    </row>
    <row r="200" spans="1:45" ht="14">
      <c r="A200">
        <f t="shared" si="58"/>
        <v>42</v>
      </c>
      <c r="B200" s="20">
        <f t="shared" si="58"/>
        <v>122</v>
      </c>
      <c r="C200" s="27">
        <f t="shared" si="54"/>
        <v>236.52891125624762</v>
      </c>
      <c r="D200" s="124">
        <f>(($C$39*$C$118*0.72)*D$40)*('Product half-life and C flows'!B101/100)</f>
        <v>0.36646170529979405</v>
      </c>
      <c r="E200" s="27"/>
      <c r="F200" s="55">
        <f t="shared" ref="F200:G215" si="59">F199</f>
        <v>18.852668677253504</v>
      </c>
      <c r="G200" s="55">
        <f t="shared" si="59"/>
        <v>2.3461098798359923</v>
      </c>
      <c r="H200" s="124">
        <f>(H$118)*('Product half-life and C flows'!L101/100)</f>
        <v>2.0732650298447894</v>
      </c>
      <c r="I200" s="124">
        <f>(($C$39*$C$118*0.28)*H$41)*('Product half-life and C flows'!N101/100)</f>
        <v>2.6317933364936641</v>
      </c>
      <c r="J200" s="124">
        <f>(($C$39*$C$118*0.28)*H$41)*(+'Product half-life and C flows'!P101/100)</f>
        <v>1.3145820861606718</v>
      </c>
      <c r="K200" s="55">
        <f t="shared" si="53"/>
        <v>4.1790082234578607</v>
      </c>
      <c r="L200" s="27"/>
      <c r="M200" s="83">
        <f>C$158*(0.4*D$14)*('Product half-life and C flows'!B61/100)</f>
        <v>4.4852066910306778</v>
      </c>
      <c r="N200" s="83">
        <f t="shared" si="55"/>
        <v>135.73064215487835</v>
      </c>
      <c r="O200" s="83">
        <f t="shared" si="57"/>
        <v>51.916955458718519</v>
      </c>
      <c r="P200" s="83">
        <f t="shared" si="57"/>
        <v>27.689042911316537</v>
      </c>
      <c r="Q200" s="83">
        <f>C$158*(0.6*C$15)*('Product half-life and C flows'!L61/100)</f>
        <v>45.310268605546788</v>
      </c>
      <c r="R200" s="83">
        <f>C$158*0.6*('Product half-life and C flows'!N61/100)</f>
        <v>27.506138988539814</v>
      </c>
      <c r="S200" s="83">
        <f>C$158*0.6*('Product half-life and C flows'!P61/100)</f>
        <v>13.739330164105796</v>
      </c>
      <c r="T200" s="83">
        <f t="shared" si="40"/>
        <v>49.321107685782579</v>
      </c>
      <c r="U200" s="3"/>
      <c r="V200" s="88"/>
      <c r="W200" s="88"/>
      <c r="X200" s="88"/>
      <c r="Y200" s="88"/>
      <c r="Z200" s="88"/>
      <c r="AA200" s="88"/>
      <c r="AB200" s="88"/>
      <c r="AC200" s="88"/>
      <c r="AE200">
        <f t="shared" si="21"/>
        <v>42</v>
      </c>
      <c r="AF200" s="3">
        <f>(C$158*$AF$76)*('Product half-life and C flows'!B61/100)</f>
        <v>33.639050182730081</v>
      </c>
      <c r="AG200" s="3">
        <f t="shared" si="56"/>
        <v>39.004007263914637</v>
      </c>
      <c r="AH200" s="3"/>
      <c r="AI200" s="3">
        <f t="shared" si="36"/>
        <v>72.643057446644718</v>
      </c>
      <c r="AJ200" s="113">
        <f t="shared" si="22"/>
        <v>236.52891125624762</v>
      </c>
      <c r="AK200" s="123">
        <f t="shared" si="44"/>
        <v>4.8516683963304716</v>
      </c>
      <c r="AL200" s="123">
        <f t="shared" si="45"/>
        <v>135.73064215487835</v>
      </c>
      <c r="AM200" s="123">
        <f t="shared" si="46"/>
        <v>70.769624135972023</v>
      </c>
      <c r="AN200" s="123">
        <f t="shared" si="47"/>
        <v>30.03515279115253</v>
      </c>
      <c r="AO200" s="123">
        <f t="shared" si="48"/>
        <v>47.383533635391579</v>
      </c>
      <c r="AP200" s="123">
        <f t="shared" si="49"/>
        <v>30.137932325033479</v>
      </c>
      <c r="AQ200" s="123">
        <f t="shared" si="50"/>
        <v>15.053912250266468</v>
      </c>
      <c r="AR200" s="123">
        <f t="shared" si="51"/>
        <v>53.500115909240442</v>
      </c>
      <c r="AS200" s="3">
        <f t="shared" si="37"/>
        <v>387.46258159826539</v>
      </c>
    </row>
    <row r="201" spans="1:45" ht="14">
      <c r="A201">
        <f t="shared" si="58"/>
        <v>43</v>
      </c>
      <c r="B201" s="20">
        <f t="shared" si="58"/>
        <v>123</v>
      </c>
      <c r="C201" s="27">
        <f t="shared" si="54"/>
        <v>237.08324531444146</v>
      </c>
      <c r="D201" s="124">
        <f>(($C$39*$C$118*0.72)*D$40)*('Product half-life and C flows'!B102/100)</f>
        <v>0.35397867430882135</v>
      </c>
      <c r="E201" s="27"/>
      <c r="F201" s="55">
        <f t="shared" si="59"/>
        <v>18.852668677253504</v>
      </c>
      <c r="G201" s="55">
        <f t="shared" si="59"/>
        <v>2.3461098798359923</v>
      </c>
      <c r="H201" s="124">
        <f>(H$118)*('Product half-life and C flows'!L102/100)</f>
        <v>2.0415746616312078</v>
      </c>
      <c r="I201" s="124">
        <f>(($C$39*$C$118*0.28)*H$41)*('Product half-life and C flows'!N102/100)</f>
        <v>2.6476543657845619</v>
      </c>
      <c r="J201" s="124">
        <f>(($C$39*$C$118*0.28)*H$41)*(+'Product half-life and C flows'!P102/100)</f>
        <v>1.3225046782140668</v>
      </c>
      <c r="K201" s="55">
        <f t="shared" si="53"/>
        <v>4.1790082234578607</v>
      </c>
      <c r="L201" s="27"/>
      <c r="M201" s="83">
        <f>C$158*(0.4*D$14)*('Product half-life and C flows'!B62/100)</f>
        <v>4.3324240856033276</v>
      </c>
      <c r="N201" s="83">
        <f t="shared" si="55"/>
        <v>138.52075808879039</v>
      </c>
      <c r="O201" s="83">
        <f t="shared" si="57"/>
        <v>51.916955458718519</v>
      </c>
      <c r="P201" s="83">
        <f t="shared" si="57"/>
        <v>27.689042911316537</v>
      </c>
      <c r="Q201" s="83">
        <f>C$158*(0.6*C$15)*('Product half-life and C flows'!L62/100)</f>
        <v>44.617689955303725</v>
      </c>
      <c r="R201" s="83">
        <f>C$158*0.6*('Product half-life and C flows'!N62/100)</f>
        <v>27.968319807802022</v>
      </c>
      <c r="S201" s="83">
        <f>C$158*0.6*('Product half-life and C flows'!P62/100)</f>
        <v>13.970189714186818</v>
      </c>
      <c r="T201" s="83">
        <f t="shared" si="40"/>
        <v>49.321107685782579</v>
      </c>
      <c r="U201" s="3"/>
      <c r="V201" s="88"/>
      <c r="W201" s="88"/>
      <c r="X201" s="88"/>
      <c r="Y201" s="88"/>
      <c r="Z201" s="88"/>
      <c r="AA201" s="88"/>
      <c r="AB201" s="88"/>
      <c r="AC201" s="88"/>
      <c r="AE201">
        <f t="shared" si="21"/>
        <v>43</v>
      </c>
      <c r="AF201" s="3">
        <f>(C$158*$AF$76)*('Product half-life and C flows'!B62/100)</f>
        <v>32.493180642024953</v>
      </c>
      <c r="AG201" s="3">
        <f t="shared" si="56"/>
        <v>39.125420411966289</v>
      </c>
      <c r="AH201" s="3"/>
      <c r="AI201" s="3">
        <f t="shared" si="36"/>
        <v>71.618601053991242</v>
      </c>
      <c r="AJ201" s="113">
        <f t="shared" si="22"/>
        <v>237.08324531444146</v>
      </c>
      <c r="AK201" s="123">
        <f t="shared" si="44"/>
        <v>4.6864027599121485</v>
      </c>
      <c r="AL201" s="123">
        <f t="shared" si="45"/>
        <v>138.52075808879039</v>
      </c>
      <c r="AM201" s="123">
        <f t="shared" si="46"/>
        <v>70.769624135972023</v>
      </c>
      <c r="AN201" s="123">
        <f t="shared" si="47"/>
        <v>30.03515279115253</v>
      </c>
      <c r="AO201" s="123">
        <f t="shared" si="48"/>
        <v>46.659264616934934</v>
      </c>
      <c r="AP201" s="123">
        <f t="shared" si="49"/>
        <v>30.615974173586583</v>
      </c>
      <c r="AQ201" s="123">
        <f t="shared" si="50"/>
        <v>15.292694392400884</v>
      </c>
      <c r="AR201" s="123">
        <f t="shared" si="51"/>
        <v>53.500115909240442</v>
      </c>
      <c r="AS201" s="3">
        <f t="shared" si="37"/>
        <v>390.07998686798999</v>
      </c>
    </row>
    <row r="202" spans="1:45" ht="14">
      <c r="A202">
        <f t="shared" si="58"/>
        <v>44</v>
      </c>
      <c r="B202" s="20">
        <f t="shared" si="58"/>
        <v>124</v>
      </c>
      <c r="C202" s="27">
        <f t="shared" si="54"/>
        <v>237.6220237545175</v>
      </c>
      <c r="D202" s="124">
        <f>(($C$39*$C$118*0.72)*D$40)*('Product half-life and C flows'!B103/100)</f>
        <v>0.34192086117954662</v>
      </c>
      <c r="E202" s="27"/>
      <c r="F202" s="55">
        <f t="shared" si="59"/>
        <v>18.852668677253504</v>
      </c>
      <c r="G202" s="55">
        <f t="shared" si="59"/>
        <v>2.3461098798359923</v>
      </c>
      <c r="H202" s="124">
        <f>(H$118)*('Product half-life and C flows'!L103/100)</f>
        <v>2.0103686885253698</v>
      </c>
      <c r="I202" s="124">
        <f>(($C$39*$C$118*0.28)*H$41)*('Product half-life and C flows'!N103/100)</f>
        <v>2.6632729553240346</v>
      </c>
      <c r="J202" s="124">
        <f>(($C$39*$C$118*0.28)*H$41)*(+'Product half-life and C flows'!P103/100)</f>
        <v>1.3303061714905264</v>
      </c>
      <c r="K202" s="55">
        <f t="shared" si="53"/>
        <v>4.1790082234578607</v>
      </c>
      <c r="L202" s="27"/>
      <c r="M202" s="83">
        <f>C$158*(0.4*D$14)*('Product half-life and C flows'!B63/100)</f>
        <v>4.184845816593258</v>
      </c>
      <c r="N202" s="83">
        <f t="shared" si="55"/>
        <v>141.2100381670281</v>
      </c>
      <c r="O202" s="83">
        <f t="shared" si="57"/>
        <v>51.916955458718519</v>
      </c>
      <c r="P202" s="83">
        <f t="shared" si="57"/>
        <v>27.689042911316537</v>
      </c>
      <c r="Q202" s="83">
        <f>C$158*(0.6*C$15)*('Product half-life and C flows'!L63/100)</f>
        <v>43.935697540841964</v>
      </c>
      <c r="R202" s="83">
        <f>C$158*0.6*('Product half-life and C flows'!N63/100)</f>
        <v>28.423436079052838</v>
      </c>
      <c r="S202" s="83">
        <f>C$158*0.6*('Product half-life and C flows'!P63/100)</f>
        <v>14.197520519007405</v>
      </c>
      <c r="T202" s="83">
        <f t="shared" si="40"/>
        <v>49.321107685782579</v>
      </c>
      <c r="U202" s="3"/>
      <c r="V202" s="88"/>
      <c r="W202" s="88"/>
      <c r="X202" s="88"/>
      <c r="Y202" s="88"/>
      <c r="Z202" s="88"/>
      <c r="AA202" s="88"/>
      <c r="AB202" s="88"/>
      <c r="AC202" s="88"/>
      <c r="AE202">
        <f t="shared" si="21"/>
        <v>44</v>
      </c>
      <c r="AF202" s="3">
        <f>(C$158*$AF$76)*('Product half-life and C flows'!B63/100)</f>
        <v>31.386343624449438</v>
      </c>
      <c r="AG202" s="3">
        <f t="shared" si="56"/>
        <v>39.23440018326459</v>
      </c>
      <c r="AH202" s="3"/>
      <c r="AI202" s="3">
        <f t="shared" si="36"/>
        <v>70.620743807714035</v>
      </c>
      <c r="AJ202" s="113">
        <f t="shared" si="22"/>
        <v>237.6220237545175</v>
      </c>
      <c r="AK202" s="123">
        <f t="shared" si="44"/>
        <v>4.5267666777728044</v>
      </c>
      <c r="AL202" s="123">
        <f t="shared" si="45"/>
        <v>141.2100381670281</v>
      </c>
      <c r="AM202" s="123">
        <f t="shared" si="46"/>
        <v>70.769624135972023</v>
      </c>
      <c r="AN202" s="123">
        <f t="shared" si="47"/>
        <v>30.03515279115253</v>
      </c>
      <c r="AO202" s="123">
        <f t="shared" si="48"/>
        <v>45.946066229367332</v>
      </c>
      <c r="AP202" s="123">
        <f t="shared" si="49"/>
        <v>31.086709034376874</v>
      </c>
      <c r="AQ202" s="123">
        <f t="shared" si="50"/>
        <v>15.527826690497932</v>
      </c>
      <c r="AR202" s="123">
        <f t="shared" si="51"/>
        <v>53.500115909240442</v>
      </c>
      <c r="AS202" s="3">
        <f t="shared" si="37"/>
        <v>392.60229963540803</v>
      </c>
    </row>
    <row r="203" spans="1:45" ht="14">
      <c r="A203">
        <f t="shared" si="58"/>
        <v>45</v>
      </c>
      <c r="B203" s="20">
        <f t="shared" si="58"/>
        <v>125</v>
      </c>
      <c r="C203" s="27">
        <f t="shared" si="54"/>
        <v>238.14565871876283</v>
      </c>
      <c r="D203" s="124">
        <f>(($C$39*$C$118*0.72)*D$40)*('Product half-life and C flows'!B104/100)</f>
        <v>0.33027378143059299</v>
      </c>
      <c r="E203" s="27"/>
      <c r="F203" s="55">
        <f t="shared" si="59"/>
        <v>18.852668677253504</v>
      </c>
      <c r="G203" s="55">
        <f t="shared" si="59"/>
        <v>2.3461098798359923</v>
      </c>
      <c r="H203" s="124">
        <f>(H$118)*('Product half-life and C flows'!L104/100)</f>
        <v>1.9796397064283762</v>
      </c>
      <c r="I203" s="124">
        <f>(($C$39*$C$118*0.28)*H$41)*('Product half-life and C flows'!N104/100)</f>
        <v>2.6786528108635799</v>
      </c>
      <c r="J203" s="124">
        <f>(($C$39*$C$118*0.28)*H$41)*(+'Product half-life and C flows'!P104/100)</f>
        <v>1.3379884170147747</v>
      </c>
      <c r="K203" s="55">
        <f t="shared" si="53"/>
        <v>4.1790082234578607</v>
      </c>
      <c r="L203" s="27"/>
      <c r="M203" s="83">
        <f>C$158*(0.4*D$14)*('Product half-life and C flows'!B64/100)</f>
        <v>4.0422946051965898</v>
      </c>
      <c r="N203" s="83">
        <f t="shared" si="55"/>
        <v>143.80025193253061</v>
      </c>
      <c r="O203" s="83">
        <f t="shared" si="57"/>
        <v>51.916955458718519</v>
      </c>
      <c r="P203" s="83">
        <f t="shared" si="57"/>
        <v>27.689042911316537</v>
      </c>
      <c r="Q203" s="83">
        <f>C$158*(0.6*C$15)*('Product half-life and C flows'!L64/100)</f>
        <v>43.26412954893209</v>
      </c>
      <c r="R203" s="83">
        <f>C$158*0.6*('Product half-life and C flows'!N64/100)</f>
        <v>28.87159578565403</v>
      </c>
      <c r="S203" s="83">
        <f>C$158*0.6*('Product half-life and C flows'!P64/100)</f>
        <v>14.421376516310696</v>
      </c>
      <c r="T203" s="83">
        <f t="shared" si="40"/>
        <v>49.321107685782579</v>
      </c>
      <c r="U203" s="3"/>
      <c r="V203" s="88"/>
      <c r="W203" s="88"/>
      <c r="X203" s="88"/>
      <c r="Y203" s="88"/>
      <c r="Z203" s="88"/>
      <c r="AA203" s="88"/>
      <c r="AB203" s="88"/>
      <c r="AC203" s="88"/>
      <c r="AE203">
        <f t="shared" si="21"/>
        <v>45</v>
      </c>
      <c r="AF203" s="3">
        <f>(C$158*$AF$76)*('Product half-life and C flows'!B64/100)</f>
        <v>30.317209538974424</v>
      </c>
      <c r="AG203" s="3">
        <f t="shared" si="56"/>
        <v>39.332199663582067</v>
      </c>
      <c r="AH203" s="3"/>
      <c r="AI203" s="3">
        <f t="shared" si="36"/>
        <v>69.649409202556484</v>
      </c>
      <c r="AJ203" s="113">
        <f t="shared" si="22"/>
        <v>238.14565871876283</v>
      </c>
      <c r="AK203" s="123">
        <f t="shared" si="44"/>
        <v>4.3725683866271829</v>
      </c>
      <c r="AL203" s="123">
        <f t="shared" si="45"/>
        <v>143.80025193253061</v>
      </c>
      <c r="AM203" s="123">
        <f t="shared" si="46"/>
        <v>70.769624135972023</v>
      </c>
      <c r="AN203" s="123">
        <f t="shared" si="47"/>
        <v>30.03515279115253</v>
      </c>
      <c r="AO203" s="123">
        <f t="shared" si="48"/>
        <v>45.243769255360469</v>
      </c>
      <c r="AP203" s="123">
        <f t="shared" si="49"/>
        <v>31.550248596517608</v>
      </c>
      <c r="AQ203" s="123">
        <f t="shared" si="50"/>
        <v>15.75936493332547</v>
      </c>
      <c r="AR203" s="123">
        <f t="shared" si="51"/>
        <v>53.500115909240442</v>
      </c>
      <c r="AS203" s="3">
        <f t="shared" si="37"/>
        <v>395.03109594072635</v>
      </c>
    </row>
    <row r="204" spans="1:45" ht="14">
      <c r="A204">
        <f t="shared" si="58"/>
        <v>46</v>
      </c>
      <c r="B204" s="20">
        <f t="shared" si="58"/>
        <v>126</v>
      </c>
      <c r="C204" s="27">
        <f t="shared" si="54"/>
        <v>238.65455288979527</v>
      </c>
      <c r="D204" s="124">
        <f>(($C$39*$C$118*0.72)*D$40)*('Product half-life and C flows'!B105/100)</f>
        <v>0.31902344397519378</v>
      </c>
      <c r="E204" s="27"/>
      <c r="F204" s="55">
        <f t="shared" si="59"/>
        <v>18.852668677253504</v>
      </c>
      <c r="G204" s="55">
        <f t="shared" si="59"/>
        <v>2.3461098798359923</v>
      </c>
      <c r="H204" s="124">
        <f>(H$118)*('Product half-life and C flows'!L105/100)</f>
        <v>1.9493804244148087</v>
      </c>
      <c r="I204" s="124">
        <f>(($C$39*$C$118*0.28)*H$41)*('Product half-life and C flows'!N105/100)</f>
        <v>2.6937975815113702</v>
      </c>
      <c r="J204" s="124">
        <f>(($C$39*$C$118*0.28)*H$41)*(+'Product half-life and C flows'!P105/100)</f>
        <v>1.3455532375181667</v>
      </c>
      <c r="K204" s="55">
        <f t="shared" si="53"/>
        <v>4.1790082234578607</v>
      </c>
      <c r="L204" s="27"/>
      <c r="M204" s="83">
        <f>C$158*(0.4*D$14)*('Product half-life and C flows'!B65/100)</f>
        <v>3.9045992113763024</v>
      </c>
      <c r="N204" s="83">
        <f t="shared" si="55"/>
        <v>146.29335363932918</v>
      </c>
      <c r="O204" s="83">
        <f t="shared" si="57"/>
        <v>51.916955458718519</v>
      </c>
      <c r="P204" s="83">
        <f t="shared" si="57"/>
        <v>27.689042911316537</v>
      </c>
      <c r="Q204" s="83">
        <f>C$158*(0.6*C$15)*('Product half-life and C flows'!L65/100)</f>
        <v>42.602826639699892</v>
      </c>
      <c r="R204" s="83">
        <f>C$158*0.6*('Product half-life and C flows'!N65/100)</f>
        <v>29.312905260414983</v>
      </c>
      <c r="S204" s="83">
        <f>C$158*0.6*('Product half-life and C flows'!P65/100)</f>
        <v>14.641810819388095</v>
      </c>
      <c r="T204" s="83">
        <f t="shared" si="40"/>
        <v>49.321107685782579</v>
      </c>
      <c r="U204" s="3"/>
      <c r="V204" s="88"/>
      <c r="W204" s="88"/>
      <c r="X204" s="88"/>
      <c r="Y204" s="88"/>
      <c r="Z204" s="88"/>
      <c r="AA204" s="88"/>
      <c r="AB204" s="88"/>
      <c r="AC204" s="88"/>
      <c r="AE204">
        <f t="shared" si="21"/>
        <v>46</v>
      </c>
      <c r="AF204" s="3">
        <f>(C$158*$AF$76)*('Product half-life and C flows'!B65/100)</f>
        <v>29.284494085322269</v>
      </c>
      <c r="AG204" s="3">
        <f t="shared" si="56"/>
        <v>39.419949668649707</v>
      </c>
      <c r="AH204" s="3"/>
      <c r="AI204" s="3">
        <f t="shared" si="36"/>
        <v>68.704443753971972</v>
      </c>
      <c r="AJ204" s="113">
        <f t="shared" si="22"/>
        <v>238.65455288979527</v>
      </c>
      <c r="AK204" s="123">
        <f t="shared" si="44"/>
        <v>4.2236226553514964</v>
      </c>
      <c r="AL204" s="123">
        <f t="shared" si="45"/>
        <v>146.29335363932918</v>
      </c>
      <c r="AM204" s="123">
        <f t="shared" si="46"/>
        <v>70.769624135972023</v>
      </c>
      <c r="AN204" s="123">
        <f t="shared" si="47"/>
        <v>30.03515279115253</v>
      </c>
      <c r="AO204" s="123">
        <f t="shared" si="48"/>
        <v>44.552207064114697</v>
      </c>
      <c r="AP204" s="123">
        <f t="shared" si="49"/>
        <v>32.006702841926355</v>
      </c>
      <c r="AQ204" s="123">
        <f t="shared" si="50"/>
        <v>15.987364056906262</v>
      </c>
      <c r="AR204" s="123">
        <f t="shared" si="51"/>
        <v>53.500115909240442</v>
      </c>
      <c r="AS204" s="3">
        <f t="shared" si="37"/>
        <v>397.36814309399296</v>
      </c>
    </row>
    <row r="205" spans="1:45" ht="14">
      <c r="A205">
        <f t="shared" si="58"/>
        <v>47</v>
      </c>
      <c r="B205" s="20">
        <f t="shared" si="58"/>
        <v>127</v>
      </c>
      <c r="C205" s="27">
        <f t="shared" si="54"/>
        <v>239.14909961605196</v>
      </c>
      <c r="D205" s="124">
        <f>(($C$39*$C$118*0.72)*D$40)*('Product half-life and C flows'!B106/100)</f>
        <v>0.30815633431436001</v>
      </c>
      <c r="E205" s="27"/>
      <c r="F205" s="55">
        <f t="shared" si="59"/>
        <v>18.852668677253504</v>
      </c>
      <c r="G205" s="55">
        <f t="shared" si="59"/>
        <v>2.3461098798359923</v>
      </c>
      <c r="H205" s="124">
        <f>(H$118)*('Product half-life and C flows'!L106/100)</f>
        <v>1.9195836630028453</v>
      </c>
      <c r="I205" s="124">
        <f>(($C$39*$C$118*0.28)*H$41)*('Product half-life and C flows'!N106/100)</f>
        <v>2.7087108605980581</v>
      </c>
      <c r="J205" s="124">
        <f>(($C$39*$C$118*0.28)*H$41)*(+'Product half-life and C flows'!P106/100)</f>
        <v>1.3530024278711574</v>
      </c>
      <c r="K205" s="55">
        <f t="shared" si="53"/>
        <v>4.1790082234578607</v>
      </c>
      <c r="L205" s="27"/>
      <c r="M205" s="83">
        <f>C$158*(0.4*D$14)*('Product half-life and C flows'!B66/100)</f>
        <v>3.7715942281596719</v>
      </c>
      <c r="N205" s="83">
        <f t="shared" si="55"/>
        <v>148.69145143557228</v>
      </c>
      <c r="O205" s="83">
        <f t="shared" si="57"/>
        <v>51.916955458718519</v>
      </c>
      <c r="P205" s="83">
        <f t="shared" si="57"/>
        <v>27.689042911316537</v>
      </c>
      <c r="Q205" s="83">
        <f>C$158*(0.6*C$15)*('Product half-life and C flows'!L66/100)</f>
        <v>41.951631908820481</v>
      </c>
      <c r="R205" s="83">
        <f>C$158*0.6*('Product half-life and C flows'!N66/100)</f>
        <v>29.747469210821841</v>
      </c>
      <c r="S205" s="83">
        <f>C$158*0.6*('Product half-life and C flows'!P66/100)</f>
        <v>14.858875729681234</v>
      </c>
      <c r="T205" s="83">
        <f t="shared" si="40"/>
        <v>49.321107685782579</v>
      </c>
      <c r="U205" s="3"/>
      <c r="V205" s="88"/>
      <c r="W205" s="88"/>
      <c r="X205" s="88"/>
      <c r="Y205" s="88"/>
      <c r="Z205" s="88"/>
      <c r="AA205" s="88"/>
      <c r="AB205" s="88"/>
      <c r="AC205" s="88"/>
      <c r="AE205">
        <f t="shared" si="21"/>
        <v>47</v>
      </c>
      <c r="AF205" s="3">
        <f>(C$158*$AF$76)*('Product half-life and C flows'!B66/100)</f>
        <v>28.28695671119754</v>
      </c>
      <c r="AG205" s="3">
        <f t="shared" si="56"/>
        <v>39.498669862200373</v>
      </c>
      <c r="AH205" s="3"/>
      <c r="AI205" s="3">
        <f t="shared" si="36"/>
        <v>67.785626573397906</v>
      </c>
      <c r="AJ205" s="113">
        <f t="shared" si="22"/>
        <v>239.14909961605196</v>
      </c>
      <c r="AK205" s="123">
        <f t="shared" si="44"/>
        <v>4.0797505624740316</v>
      </c>
      <c r="AL205" s="123">
        <f t="shared" si="45"/>
        <v>148.69145143557228</v>
      </c>
      <c r="AM205" s="123">
        <f t="shared" si="46"/>
        <v>70.769624135972023</v>
      </c>
      <c r="AN205" s="123">
        <f t="shared" si="47"/>
        <v>30.03515279115253</v>
      </c>
      <c r="AO205" s="123">
        <f t="shared" si="48"/>
        <v>43.871215571823328</v>
      </c>
      <c r="AP205" s="123">
        <f t="shared" si="49"/>
        <v>32.456180071419901</v>
      </c>
      <c r="AQ205" s="123">
        <f t="shared" si="50"/>
        <v>16.211878157552391</v>
      </c>
      <c r="AR205" s="123">
        <f t="shared" si="51"/>
        <v>53.500115909240442</v>
      </c>
      <c r="AS205" s="3">
        <f t="shared" si="37"/>
        <v>399.61536863520695</v>
      </c>
    </row>
    <row r="206" spans="1:45" ht="14">
      <c r="A206">
        <f t="shared" si="58"/>
        <v>48</v>
      </c>
      <c r="B206" s="20">
        <f t="shared" si="58"/>
        <v>128</v>
      </c>
      <c r="C206" s="27">
        <f t="shared" si="54"/>
        <v>239.6296830421669</v>
      </c>
      <c r="D206" s="124">
        <f>(($C$39*$C$118*0.72)*D$40)*('Product half-life and C flows'!B107/100)</f>
        <v>0.29765939830255017</v>
      </c>
      <c r="E206" s="27"/>
      <c r="F206" s="55">
        <f t="shared" si="59"/>
        <v>18.852668677253504</v>
      </c>
      <c r="G206" s="55">
        <f t="shared" si="59"/>
        <v>2.3461098798359923</v>
      </c>
      <c r="H206" s="124">
        <f>(H$118)*('Product half-life and C flows'!L107/100)</f>
        <v>1.8902423524508172</v>
      </c>
      <c r="I206" s="124">
        <f>(($C$39*$C$118*0.28)*H$41)*('Product half-life and C flows'!N107/100)</f>
        <v>2.7233961865293477</v>
      </c>
      <c r="J206" s="124">
        <f>(($C$39*$C$118*0.28)*H$41)*(+'Product half-life and C flows'!P107/100)</f>
        <v>1.3603377555091642</v>
      </c>
      <c r="K206" s="55">
        <f t="shared" si="53"/>
        <v>4.1790082234578607</v>
      </c>
      <c r="L206" s="27"/>
      <c r="M206" s="83">
        <f>C$158*(0.4*D$14)*('Product half-life and C flows'!B67/100)</f>
        <v>3.6431198829426896</v>
      </c>
      <c r="N206" s="83">
        <f t="shared" si="55"/>
        <v>150.99677957023906</v>
      </c>
      <c r="O206" s="83">
        <f t="shared" si="57"/>
        <v>51.916955458718519</v>
      </c>
      <c r="P206" s="83">
        <f t="shared" si="57"/>
        <v>27.689042911316537</v>
      </c>
      <c r="Q206" s="83">
        <f>C$158*(0.6*C$15)*('Product half-life and C flows'!L67/100)</f>
        <v>41.310390850290361</v>
      </c>
      <c r="R206" s="83">
        <f>C$158*0.6*('Product half-life and C flows'!N67/100)</f>
        <v>30.175390743880943</v>
      </c>
      <c r="S206" s="83">
        <f>C$158*0.6*('Product half-life and C flows'!P67/100)</f>
        <v>15.07262274919127</v>
      </c>
      <c r="T206" s="83">
        <f t="shared" si="40"/>
        <v>49.321107685782579</v>
      </c>
      <c r="U206" s="3"/>
      <c r="V206" s="88"/>
      <c r="W206" s="88"/>
      <c r="X206" s="88"/>
      <c r="Y206" s="88"/>
      <c r="Z206" s="88"/>
      <c r="AA206" s="88"/>
      <c r="AB206" s="88"/>
      <c r="AC206" s="88"/>
      <c r="AE206">
        <f t="shared" ref="AE206:AE269" si="60">A206</f>
        <v>48</v>
      </c>
      <c r="AF206" s="3">
        <f>(C$158*$AF$76)*('Product half-life and C flows'!B67/100)</f>
        <v>27.323399122070171</v>
      </c>
      <c r="AG206" s="3">
        <f t="shared" si="56"/>
        <v>39.56927903193214</v>
      </c>
      <c r="AH206" s="3"/>
      <c r="AI206" s="3">
        <f t="shared" si="36"/>
        <v>66.892678154002311</v>
      </c>
      <c r="AJ206" s="113">
        <f t="shared" ref="AJ206:AJ269" si="61">C206</f>
        <v>239.6296830421669</v>
      </c>
      <c r="AK206" s="123">
        <f t="shared" si="44"/>
        <v>3.9407792812452396</v>
      </c>
      <c r="AL206" s="123">
        <f t="shared" si="45"/>
        <v>150.99677957023906</v>
      </c>
      <c r="AM206" s="123">
        <f t="shared" si="46"/>
        <v>70.769624135972023</v>
      </c>
      <c r="AN206" s="123">
        <f t="shared" si="47"/>
        <v>30.03515279115253</v>
      </c>
      <c r="AO206" s="123">
        <f t="shared" si="48"/>
        <v>43.20063320274118</v>
      </c>
      <c r="AP206" s="123">
        <f t="shared" si="49"/>
        <v>32.898786930410289</v>
      </c>
      <c r="AQ206" s="123">
        <f t="shared" si="50"/>
        <v>16.432960504700436</v>
      </c>
      <c r="AR206" s="123">
        <f t="shared" si="51"/>
        <v>53.500115909240442</v>
      </c>
      <c r="AS206" s="3">
        <f t="shared" si="37"/>
        <v>401.77483232570114</v>
      </c>
    </row>
    <row r="207" spans="1:45" ht="14">
      <c r="A207">
        <f t="shared" si="58"/>
        <v>49</v>
      </c>
      <c r="B207" s="20">
        <f t="shared" si="58"/>
        <v>129</v>
      </c>
      <c r="C207" s="27">
        <f t="shared" si="54"/>
        <v>240.09667824362376</v>
      </c>
      <c r="D207" s="124">
        <f>(($C$39*$C$118*0.72)*D$40)*('Product half-life and C flows'!B108/100)</f>
        <v>0.28752002646634367</v>
      </c>
      <c r="E207" s="27"/>
      <c r="F207" s="55">
        <f t="shared" si="59"/>
        <v>18.852668677253504</v>
      </c>
      <c r="G207" s="55">
        <f t="shared" si="59"/>
        <v>2.3461098798359923</v>
      </c>
      <c r="H207" s="124">
        <f>(H$118)*('Product half-life and C flows'!L108/100)</f>
        <v>1.8613495310798043</v>
      </c>
      <c r="I207" s="124">
        <f>(($C$39*$C$118*0.28)*H$41)*('Product half-life and C flows'!N108/100)</f>
        <v>2.7378570436255396</v>
      </c>
      <c r="J207" s="124">
        <f>(($C$39*$C$118*0.28)*H$41)*(+'Product half-life and C flows'!P108/100)</f>
        <v>1.3675609608519175</v>
      </c>
      <c r="K207" s="55">
        <f t="shared" si="53"/>
        <v>4.1790082234578607</v>
      </c>
      <c r="L207" s="27"/>
      <c r="M207" s="83">
        <f>C$158*(0.4*D$14)*('Product half-life and C flows'!B68/100)</f>
        <v>3.5190218455627749</v>
      </c>
      <c r="N207" s="83">
        <f t="shared" si="55"/>
        <v>153.21167340861237</v>
      </c>
      <c r="O207" s="83">
        <f t="shared" si="57"/>
        <v>51.916955458718519</v>
      </c>
      <c r="P207" s="83">
        <f t="shared" si="57"/>
        <v>27.689042911316537</v>
      </c>
      <c r="Q207" s="83">
        <f>C$158*(0.6*C$15)*('Product half-life and C flows'!L68/100)</f>
        <v>40.678951319768466</v>
      </c>
      <c r="R207" s="83">
        <f>C$158*0.6*('Product half-life and C flows'!N68/100)</f>
        <v>30.596771390582553</v>
      </c>
      <c r="S207" s="83">
        <f>C$158*0.6*('Product half-life and C flows'!P68/100)</f>
        <v>15.283102592698569</v>
      </c>
      <c r="T207" s="83">
        <f t="shared" si="40"/>
        <v>49.321107685782579</v>
      </c>
      <c r="U207" s="3"/>
      <c r="V207" s="88"/>
      <c r="W207" s="88"/>
      <c r="X207" s="88"/>
      <c r="Y207" s="88"/>
      <c r="Z207" s="88"/>
      <c r="AA207" s="88"/>
      <c r="AB207" s="88"/>
      <c r="AC207" s="88"/>
      <c r="AE207">
        <f t="shared" si="60"/>
        <v>49</v>
      </c>
      <c r="AF207" s="3">
        <f>(C$158*$AF$76)*('Product half-life and C flows'!B68/100)</f>
        <v>26.392663841720811</v>
      </c>
      <c r="AG207" s="3">
        <f t="shared" si="56"/>
        <v>39.632604549692545</v>
      </c>
      <c r="AH207" s="3"/>
      <c r="AI207" s="3">
        <f t="shared" si="36"/>
        <v>66.025268391413363</v>
      </c>
      <c r="AJ207" s="113">
        <f t="shared" si="61"/>
        <v>240.09667824362376</v>
      </c>
      <c r="AK207" s="123">
        <f t="shared" si="44"/>
        <v>3.8065418720291184</v>
      </c>
      <c r="AL207" s="123">
        <f t="shared" si="45"/>
        <v>153.21167340861237</v>
      </c>
      <c r="AM207" s="123">
        <f t="shared" si="46"/>
        <v>70.769624135972023</v>
      </c>
      <c r="AN207" s="123">
        <f t="shared" si="47"/>
        <v>30.03515279115253</v>
      </c>
      <c r="AO207" s="123">
        <f t="shared" si="48"/>
        <v>42.540300850848269</v>
      </c>
      <c r="AP207" s="123">
        <f t="shared" si="49"/>
        <v>33.334628434208092</v>
      </c>
      <c r="AQ207" s="123">
        <f t="shared" si="50"/>
        <v>16.650663553550487</v>
      </c>
      <c r="AR207" s="123">
        <f t="shared" si="51"/>
        <v>53.500115909240442</v>
      </c>
      <c r="AS207" s="3">
        <f t="shared" si="37"/>
        <v>403.84870095561331</v>
      </c>
    </row>
    <row r="208" spans="1:45" ht="14">
      <c r="A208">
        <f t="shared" si="58"/>
        <v>50</v>
      </c>
      <c r="B208" s="20">
        <f t="shared" si="58"/>
        <v>130</v>
      </c>
      <c r="C208" s="27">
        <f t="shared" si="54"/>
        <v>240.5504513651141</v>
      </c>
      <c r="D208" s="124">
        <f>(($C$39*$C$118*0.72)*D$40)*('Product half-life and C flows'!B109/100)</f>
        <v>0.27772603885727448</v>
      </c>
      <c r="E208" s="27"/>
      <c r="F208" s="55">
        <f t="shared" si="59"/>
        <v>18.852668677253504</v>
      </c>
      <c r="G208" s="55">
        <f t="shared" si="59"/>
        <v>2.3461098798359923</v>
      </c>
      <c r="H208" s="124">
        <f>(H$118)*('Product half-life and C flows'!L109/100)</f>
        <v>1.8328983436218689</v>
      </c>
      <c r="I208" s="124">
        <f>(($C$39*$C$118*0.28)*H$41)*('Product half-life and C flows'!N109/100)</f>
        <v>2.7520968629482363</v>
      </c>
      <c r="J208" s="124">
        <f>(($C$39*$C$118*0.28)*H$41)*(+'Product half-life and C flows'!P109/100)</f>
        <v>1.3746737577164014</v>
      </c>
      <c r="K208" s="55">
        <f t="shared" si="53"/>
        <v>4.1790082234578607</v>
      </c>
      <c r="L208" s="27"/>
      <c r="M208" s="83">
        <f>C$158*(0.4*D$14)*('Product half-life and C flows'!B69/100)</f>
        <v>3.3991510429092417</v>
      </c>
      <c r="N208" s="83">
        <f t="shared" si="55"/>
        <v>155.33854704772452</v>
      </c>
      <c r="O208" s="83">
        <f t="shared" ref="O208:P223" si="62">O207</f>
        <v>51.916955458718519</v>
      </c>
      <c r="P208" s="83">
        <f t="shared" si="62"/>
        <v>27.689042911316537</v>
      </c>
      <c r="Q208" s="83">
        <f>C$158*(0.6*C$15)*('Product half-life and C flows'!L69/100)</f>
        <v>40.057163498477557</v>
      </c>
      <c r="R208" s="83">
        <f>C$158*0.6*('Product half-life and C flows'!N69/100)</f>
        <v>31.011711129990683</v>
      </c>
      <c r="S208" s="83">
        <f>C$158*0.6*('Product half-life and C flows'!P69/100)</f>
        <v>15.490365199795541</v>
      </c>
      <c r="T208" s="83">
        <f t="shared" si="40"/>
        <v>49.321107685782579</v>
      </c>
      <c r="U208" s="3"/>
      <c r="V208" s="88"/>
      <c r="W208" s="88"/>
      <c r="X208" s="88"/>
      <c r="Y208" s="88"/>
      <c r="Z208" s="88"/>
      <c r="AA208" s="88"/>
      <c r="AB208" s="88"/>
      <c r="AC208" s="88"/>
      <c r="AE208">
        <f t="shared" si="60"/>
        <v>50</v>
      </c>
      <c r="AF208" s="3">
        <f>(C$158*$AF$76)*('Product half-life and C flows'!B69/100)</f>
        <v>25.493632821819311</v>
      </c>
      <c r="AG208" s="3">
        <f t="shared" si="56"/>
        <v>39.689391051293363</v>
      </c>
      <c r="AH208" s="3"/>
      <c r="AI208" s="3">
        <f t="shared" si="36"/>
        <v>65.183023873112674</v>
      </c>
      <c r="AJ208" s="113">
        <f t="shared" si="61"/>
        <v>240.5504513651141</v>
      </c>
      <c r="AK208" s="123">
        <f t="shared" si="44"/>
        <v>3.6768770817665164</v>
      </c>
      <c r="AL208" s="123">
        <f t="shared" si="45"/>
        <v>155.33854704772452</v>
      </c>
      <c r="AM208" s="123">
        <f t="shared" si="46"/>
        <v>70.769624135972023</v>
      </c>
      <c r="AN208" s="123">
        <f t="shared" si="47"/>
        <v>30.03515279115253</v>
      </c>
      <c r="AO208" s="123">
        <f t="shared" si="48"/>
        <v>41.890061842099428</v>
      </c>
      <c r="AP208" s="123">
        <f t="shared" si="49"/>
        <v>33.763807992938922</v>
      </c>
      <c r="AQ208" s="123">
        <f t="shared" si="50"/>
        <v>16.865038957511942</v>
      </c>
      <c r="AR208" s="123">
        <f t="shared" si="51"/>
        <v>53.500115909240442</v>
      </c>
      <c r="AS208" s="3">
        <f t="shared" si="37"/>
        <v>405.83922575840631</v>
      </c>
    </row>
    <row r="209" spans="1:45" ht="14">
      <c r="A209">
        <f t="shared" si="58"/>
        <v>51</v>
      </c>
      <c r="B209" s="20">
        <f t="shared" si="58"/>
        <v>131</v>
      </c>
      <c r="C209" s="27">
        <f t="shared" si="54"/>
        <v>240.99135976207148</v>
      </c>
      <c r="D209" s="124">
        <f>(($C$39*$C$118*0.72)*D$40)*('Product half-life and C flows'!B110/100)</f>
        <v>0.26826567042063471</v>
      </c>
      <c r="E209" s="27"/>
      <c r="F209" s="55">
        <f t="shared" si="59"/>
        <v>18.852668677253504</v>
      </c>
      <c r="G209" s="55">
        <f t="shared" si="59"/>
        <v>2.3461098798359923</v>
      </c>
      <c r="H209" s="124">
        <f>(H$118)*('Product half-life and C flows'!L110/100)</f>
        <v>1.804882039593537</v>
      </c>
      <c r="I209" s="124">
        <f>(($C$39*$C$118*0.28)*H$41)*('Product half-life and C flows'!N110/100)</f>
        <v>2.7661190231144164</v>
      </c>
      <c r="J209" s="124">
        <f>(($C$39*$C$118*0.28)*H$41)*(+'Product half-life and C flows'!P110/100)</f>
        <v>1.3816778337234845</v>
      </c>
      <c r="K209" s="55">
        <f t="shared" si="53"/>
        <v>4.1790082234578607</v>
      </c>
      <c r="L209" s="27"/>
      <c r="M209" s="83">
        <f>C$158*(0.4*D$14)*('Product half-life and C flows'!B70/100)</f>
        <v>3.283363479848814</v>
      </c>
      <c r="N209" s="83">
        <f t="shared" si="55"/>
        <v>157.37987333074247</v>
      </c>
      <c r="O209" s="83">
        <f t="shared" si="62"/>
        <v>51.916955458718519</v>
      </c>
      <c r="P209" s="83">
        <f t="shared" si="62"/>
        <v>27.689042911316537</v>
      </c>
      <c r="Q209" s="83">
        <f>C$158*(0.6*C$15)*('Product half-life and C flows'!L70/100)</f>
        <v>39.444879857657455</v>
      </c>
      <c r="R209" s="83">
        <f>C$158*0.6*('Product half-life and C flows'!N70/100)</f>
        <v>31.420308412964634</v>
      </c>
      <c r="S209" s="83">
        <f>C$158*0.6*('Product half-life and C flows'!P70/100)</f>
        <v>15.694459746735575</v>
      </c>
      <c r="T209" s="83">
        <f t="shared" si="40"/>
        <v>49.321107685782579</v>
      </c>
      <c r="U209" s="3"/>
      <c r="V209" s="88"/>
      <c r="W209" s="88"/>
      <c r="X209" s="88"/>
      <c r="Y209" s="88"/>
      <c r="Z209" s="88"/>
      <c r="AA209" s="88"/>
      <c r="AB209" s="88"/>
      <c r="AC209" s="88"/>
      <c r="AE209">
        <f t="shared" si="60"/>
        <v>51</v>
      </c>
      <c r="AF209" s="3">
        <f>(C$158*$AF$76)*('Product half-life and C flows'!B70/100)</f>
        <v>24.625226098866108</v>
      </c>
      <c r="AG209" s="3">
        <f t="shared" si="56"/>
        <v>39.740308377263666</v>
      </c>
      <c r="AH209" s="3"/>
      <c r="AI209" s="3">
        <f t="shared" si="36"/>
        <v>64.365534476129767</v>
      </c>
      <c r="AJ209" s="113">
        <f t="shared" si="61"/>
        <v>240.99135976207148</v>
      </c>
      <c r="AK209" s="123">
        <f t="shared" si="44"/>
        <v>3.5516291502694486</v>
      </c>
      <c r="AL209" s="123">
        <f t="shared" si="45"/>
        <v>157.37987333074247</v>
      </c>
      <c r="AM209" s="123">
        <f t="shared" si="46"/>
        <v>70.769624135972023</v>
      </c>
      <c r="AN209" s="123">
        <f t="shared" si="47"/>
        <v>30.03515279115253</v>
      </c>
      <c r="AO209" s="123">
        <f t="shared" si="48"/>
        <v>41.249761897250991</v>
      </c>
      <c r="AP209" s="123">
        <f t="shared" si="49"/>
        <v>34.18642743607905</v>
      </c>
      <c r="AQ209" s="123">
        <f t="shared" si="50"/>
        <v>17.076137580459058</v>
      </c>
      <c r="AR209" s="123">
        <f t="shared" si="51"/>
        <v>53.500115909240442</v>
      </c>
      <c r="AS209" s="3">
        <f t="shared" si="37"/>
        <v>407.74872223116603</v>
      </c>
    </row>
    <row r="210" spans="1:45" ht="14">
      <c r="A210">
        <f t="shared" si="58"/>
        <v>52</v>
      </c>
      <c r="B210" s="20">
        <f t="shared" si="58"/>
        <v>132</v>
      </c>
      <c r="C210" s="27">
        <f t="shared" si="54"/>
        <v>241.41975214488835</v>
      </c>
      <c r="D210" s="124">
        <f>(($C$39*$C$118*0.72)*D$40)*('Product half-life and C flows'!B111/100)</f>
        <v>0.25912755686267053</v>
      </c>
      <c r="E210" s="27"/>
      <c r="F210" s="55">
        <f t="shared" si="59"/>
        <v>18.852668677253504</v>
      </c>
      <c r="G210" s="55">
        <f t="shared" si="59"/>
        <v>2.3461098798359923</v>
      </c>
      <c r="H210" s="124">
        <f>(H$118)*('Product half-life and C flows'!L111/100)</f>
        <v>1.7772939716941423</v>
      </c>
      <c r="I210" s="124">
        <f>(($C$39*$C$118*0.28)*H$41)*('Product half-life and C flows'!N111/100)</f>
        <v>2.7799268510980633</v>
      </c>
      <c r="J210" s="124">
        <f>(($C$39*$C$118*0.28)*H$41)*(+'Product half-life and C flows'!P111/100)</f>
        <v>1.3885748506983331</v>
      </c>
      <c r="K210" s="55">
        <f t="shared" si="53"/>
        <v>4.1790082234578607</v>
      </c>
      <c r="L210" s="27"/>
      <c r="M210" s="83">
        <f>C$158*(0.4*D$14)*('Product half-life and C flows'!B71/100)</f>
        <v>3.1715200662510683</v>
      </c>
      <c r="N210" s="83">
        <f t="shared" si="55"/>
        <v>159.33816606815441</v>
      </c>
      <c r="O210" s="83">
        <f t="shared" si="62"/>
        <v>51.916955458718519</v>
      </c>
      <c r="P210" s="83">
        <f t="shared" si="62"/>
        <v>27.689042911316537</v>
      </c>
      <c r="Q210" s="83">
        <f>C$158*(0.6*C$15)*('Product half-life and C flows'!L71/100)</f>
        <v>38.841955123561476</v>
      </c>
      <c r="R210" s="83">
        <f>C$158*0.6*('Product half-life and C flows'!N71/100)</f>
        <v>31.822660185518014</v>
      </c>
      <c r="S210" s="83">
        <f>C$158*0.6*('Product half-life and C flows'!P71/100)</f>
        <v>15.895434658100902</v>
      </c>
      <c r="T210" s="83">
        <f t="shared" si="40"/>
        <v>49.321107685782579</v>
      </c>
      <c r="U210" s="3"/>
      <c r="V210" s="88"/>
      <c r="W210" s="88"/>
      <c r="X210" s="88"/>
      <c r="Y210" s="88"/>
      <c r="Z210" s="88"/>
      <c r="AA210" s="88"/>
      <c r="AB210" s="88"/>
      <c r="AC210" s="88"/>
      <c r="AE210">
        <f t="shared" si="60"/>
        <v>52</v>
      </c>
      <c r="AF210" s="3">
        <f>(C$158*$AF$76)*('Product half-life and C flows'!B71/100)</f>
        <v>23.786400496883012</v>
      </c>
      <c r="AG210" s="3">
        <f t="shared" si="56"/>
        <v>39.785958819296837</v>
      </c>
      <c r="AH210" s="3"/>
      <c r="AI210" s="3">
        <f t="shared" si="36"/>
        <v>63.572359316179849</v>
      </c>
      <c r="AJ210" s="113">
        <f t="shared" si="61"/>
        <v>241.41975214488835</v>
      </c>
      <c r="AK210" s="123">
        <f t="shared" si="44"/>
        <v>3.4306476231137388</v>
      </c>
      <c r="AL210" s="123">
        <f t="shared" si="45"/>
        <v>159.33816606815441</v>
      </c>
      <c r="AM210" s="123">
        <f t="shared" si="46"/>
        <v>70.769624135972023</v>
      </c>
      <c r="AN210" s="123">
        <f t="shared" si="47"/>
        <v>30.03515279115253</v>
      </c>
      <c r="AO210" s="123">
        <f t="shared" si="48"/>
        <v>40.619249095255618</v>
      </c>
      <c r="AP210" s="123">
        <f t="shared" si="49"/>
        <v>34.602587036616079</v>
      </c>
      <c r="AQ210" s="123">
        <f t="shared" si="50"/>
        <v>17.284009508799233</v>
      </c>
      <c r="AR210" s="123">
        <f t="shared" si="51"/>
        <v>53.500115909240442</v>
      </c>
      <c r="AS210" s="3">
        <f t="shared" si="37"/>
        <v>409.57955216830402</v>
      </c>
    </row>
    <row r="211" spans="1:45" ht="14">
      <c r="A211">
        <f t="shared" si="58"/>
        <v>53</v>
      </c>
      <c r="B211" s="20">
        <f t="shared" si="58"/>
        <v>133</v>
      </c>
      <c r="C211" s="27">
        <f t="shared" si="54"/>
        <v>241.83596872535963</v>
      </c>
      <c r="D211" s="124">
        <f>(($C$39*$C$118*0.72)*D$40)*('Product half-life and C flows'!B112/100)</f>
        <v>0.25030072099919204</v>
      </c>
      <c r="E211" s="27"/>
      <c r="F211" s="55">
        <f t="shared" si="59"/>
        <v>18.852668677253504</v>
      </c>
      <c r="G211" s="55">
        <f t="shared" si="59"/>
        <v>2.3461098798359923</v>
      </c>
      <c r="H211" s="124">
        <f>(H$118)*('Product half-life and C flows'!L112/100)</f>
        <v>1.7501275942286509</v>
      </c>
      <c r="I211" s="124">
        <f>(($C$39*$C$118*0.28)*H$41)*('Product half-life and C flows'!N112/100)</f>
        <v>2.7935236230195417</v>
      </c>
      <c r="J211" s="124">
        <f>(($C$39*$C$118*0.28)*H$41)*(+'Product half-life and C flows'!P112/100)</f>
        <v>1.3953664450647059</v>
      </c>
      <c r="K211" s="55">
        <f t="shared" si="53"/>
        <v>4.1790082234578607</v>
      </c>
      <c r="L211" s="27"/>
      <c r="M211" s="83">
        <f>C$158*(0.4*D$14)*('Product half-life and C flows'!B72/100)</f>
        <v>3.0634864499060406</v>
      </c>
      <c r="N211" s="83">
        <f t="shared" si="55"/>
        <v>161.21596428328135</v>
      </c>
      <c r="O211" s="83">
        <f t="shared" si="62"/>
        <v>51.916955458718519</v>
      </c>
      <c r="P211" s="83">
        <f t="shared" si="62"/>
        <v>27.689042911316537</v>
      </c>
      <c r="Q211" s="83">
        <f>C$158*(0.6*C$15)*('Product half-life and C flows'!L72/100)</f>
        <v>38.248246242988102</v>
      </c>
      <c r="R211" s="83">
        <f>C$158*0.6*('Product half-life and C flows'!N72/100)</f>
        <v>32.218861911820653</v>
      </c>
      <c r="S211" s="83">
        <f>C$158*0.6*('Product half-life and C flows'!P72/100)</f>
        <v>16.093337618292026</v>
      </c>
      <c r="T211" s="83">
        <f t="shared" si="40"/>
        <v>49.321107685782579</v>
      </c>
      <c r="U211" s="3"/>
      <c r="V211" s="88"/>
      <c r="W211" s="88"/>
      <c r="X211" s="88"/>
      <c r="Y211" s="88"/>
      <c r="Z211" s="88"/>
      <c r="AA211" s="88"/>
      <c r="AB211" s="88"/>
      <c r="AC211" s="88"/>
      <c r="AE211">
        <f t="shared" si="60"/>
        <v>53</v>
      </c>
      <c r="AF211" s="3">
        <f>(C$158*$AF$76)*('Product half-life and C flows'!B72/100)</f>
        <v>22.976148374295306</v>
      </c>
      <c r="AG211" s="3">
        <f t="shared" si="56"/>
        <v>39.82688371874562</v>
      </c>
      <c r="AH211" s="3"/>
      <c r="AI211" s="3">
        <f t="shared" si="36"/>
        <v>62.803032093040926</v>
      </c>
      <c r="AJ211" s="113">
        <f t="shared" si="61"/>
        <v>241.83596872535963</v>
      </c>
      <c r="AK211" s="123">
        <f t="shared" si="44"/>
        <v>3.3137871709052327</v>
      </c>
      <c r="AL211" s="123">
        <f t="shared" si="45"/>
        <v>161.21596428328135</v>
      </c>
      <c r="AM211" s="123">
        <f t="shared" si="46"/>
        <v>70.769624135972023</v>
      </c>
      <c r="AN211" s="123">
        <f t="shared" si="47"/>
        <v>30.03515279115253</v>
      </c>
      <c r="AO211" s="123">
        <f t="shared" si="48"/>
        <v>39.998373837216754</v>
      </c>
      <c r="AP211" s="123">
        <f t="shared" si="49"/>
        <v>35.012385534840192</v>
      </c>
      <c r="AQ211" s="123">
        <f t="shared" si="50"/>
        <v>17.488704063356732</v>
      </c>
      <c r="AR211" s="123">
        <f t="shared" si="51"/>
        <v>53.500115909240442</v>
      </c>
      <c r="AS211" s="3">
        <f t="shared" si="37"/>
        <v>411.33410772596528</v>
      </c>
    </row>
    <row r="212" spans="1:45" ht="14">
      <c r="A212">
        <f t="shared" si="58"/>
        <v>54</v>
      </c>
      <c r="B212" s="20">
        <f t="shared" si="58"/>
        <v>134</v>
      </c>
      <c r="C212" s="27">
        <f t="shared" si="54"/>
        <v>242.2403413649302</v>
      </c>
      <c r="D212" s="124">
        <f>(($C$39*$C$118*0.72)*D$40)*('Product half-life and C flows'!B113/100)</f>
        <v>0.24177455956920155</v>
      </c>
      <c r="E212" s="27"/>
      <c r="F212" s="55">
        <f t="shared" si="59"/>
        <v>18.852668677253504</v>
      </c>
      <c r="G212" s="55">
        <f t="shared" si="59"/>
        <v>2.3461098798359923</v>
      </c>
      <c r="H212" s="124">
        <f>(H$118)*('Product half-life and C flows'!L113/100)</f>
        <v>1.7233764615545968</v>
      </c>
      <c r="I212" s="124">
        <f>(($C$39*$C$118*0.28)*H$41)*('Product half-life and C flows'!N113/100)</f>
        <v>2.8069125649229063</v>
      </c>
      <c r="J212" s="124">
        <f>(($C$39*$C$118*0.28)*H$41)*(+'Product half-life and C flows'!P113/100)</f>
        <v>1.4020542282332196</v>
      </c>
      <c r="K212" s="55">
        <f t="shared" si="53"/>
        <v>4.1790082234578607</v>
      </c>
      <c r="L212" s="27"/>
      <c r="M212" s="83">
        <f>C$158*(0.4*D$14)*('Product half-life and C flows'!B73/100)</f>
        <v>2.9591328551332481</v>
      </c>
      <c r="N212" s="83">
        <f t="shared" si="55"/>
        <v>163.01581830975192</v>
      </c>
      <c r="O212" s="83">
        <f t="shared" si="62"/>
        <v>51.916955458718519</v>
      </c>
      <c r="P212" s="83">
        <f t="shared" si="62"/>
        <v>27.689042911316537</v>
      </c>
      <c r="Q212" s="83">
        <f>C$158*(0.6*C$15)*('Product half-life and C flows'!L73/100)</f>
        <v>37.663612349339317</v>
      </c>
      <c r="R212" s="83">
        <f>C$158*0.6*('Product half-life and C flows'!N73/100)</f>
        <v>32.609007596848933</v>
      </c>
      <c r="S212" s="83">
        <f>C$158*0.6*('Product half-life and C flows'!P73/100)</f>
        <v>16.28821558284162</v>
      </c>
      <c r="T212" s="83">
        <f t="shared" si="40"/>
        <v>49.321107685782579</v>
      </c>
      <c r="U212" s="3"/>
      <c r="V212" s="88"/>
      <c r="W212" s="88"/>
      <c r="X212" s="88"/>
      <c r="Y212" s="88"/>
      <c r="Z212" s="88"/>
      <c r="AA212" s="88"/>
      <c r="AB212" s="88"/>
      <c r="AC212" s="88"/>
      <c r="AE212">
        <f t="shared" si="60"/>
        <v>54</v>
      </c>
      <c r="AF212" s="3">
        <f>(C$158*$AF$76)*('Product half-life and C flows'!B73/100)</f>
        <v>22.193496413499361</v>
      </c>
      <c r="AG212" s="3">
        <f t="shared" si="56"/>
        <v>39.863569463744277</v>
      </c>
      <c r="AH212" s="3"/>
      <c r="AI212" s="3">
        <f t="shared" si="36"/>
        <v>62.057065877243637</v>
      </c>
      <c r="AJ212" s="113">
        <f t="shared" si="61"/>
        <v>242.2403413649302</v>
      </c>
      <c r="AK212" s="123">
        <f t="shared" si="44"/>
        <v>3.2009074147024497</v>
      </c>
      <c r="AL212" s="123">
        <f t="shared" si="45"/>
        <v>163.01581830975192</v>
      </c>
      <c r="AM212" s="123">
        <f t="shared" si="46"/>
        <v>70.769624135972023</v>
      </c>
      <c r="AN212" s="123">
        <f t="shared" si="47"/>
        <v>30.03515279115253</v>
      </c>
      <c r="AO212" s="123">
        <f t="shared" si="48"/>
        <v>39.386988810893911</v>
      </c>
      <c r="AP212" s="123">
        <f t="shared" si="49"/>
        <v>35.415920161771837</v>
      </c>
      <c r="AQ212" s="123">
        <f t="shared" si="50"/>
        <v>17.690269811074838</v>
      </c>
      <c r="AR212" s="123">
        <f t="shared" si="51"/>
        <v>53.500115909240442</v>
      </c>
      <c r="AS212" s="3">
        <f t="shared" si="37"/>
        <v>413.01479734455995</v>
      </c>
    </row>
    <row r="213" spans="1:45" ht="14">
      <c r="A213">
        <f t="shared" ref="A213:B228" si="63">A212+1</f>
        <v>55</v>
      </c>
      <c r="B213" s="20">
        <f t="shared" si="63"/>
        <v>135</v>
      </c>
      <c r="C213" s="27">
        <f t="shared" si="54"/>
        <v>242.63319372435444</v>
      </c>
      <c r="D213" s="124">
        <f>(($C$39*$C$118*0.72)*D$40)*('Product half-life and C flows'!B114/100)</f>
        <v>0.23353883049769592</v>
      </c>
      <c r="E213" s="27"/>
      <c r="F213" s="55">
        <f t="shared" si="59"/>
        <v>18.852668677253504</v>
      </c>
      <c r="G213" s="55">
        <f t="shared" si="59"/>
        <v>2.3461098798359923</v>
      </c>
      <c r="H213" s="124">
        <f>(H$118)*('Product half-life and C flows'!L114/100)</f>
        <v>1.6970342265527492</v>
      </c>
      <c r="I213" s="124">
        <f>(($C$39*$C$118*0.28)*H$41)*('Product half-life and C flows'!N114/100)</f>
        <v>2.8200968535413309</v>
      </c>
      <c r="J213" s="124">
        <f>(($C$39*$C$118*0.28)*H$41)*(+'Product half-life and C flows'!P114/100)</f>
        <v>1.4086397869836815</v>
      </c>
      <c r="K213" s="55">
        <f t="shared" si="53"/>
        <v>4.1790082234578607</v>
      </c>
      <c r="L213" s="27"/>
      <c r="M213" s="83">
        <f>C$158*(0.4*D$14)*('Product half-life and C flows'!B74/100)</f>
        <v>2.8583339268883061</v>
      </c>
      <c r="N213" s="83">
        <f t="shared" si="55"/>
        <v>164.74027757891082</v>
      </c>
      <c r="O213" s="83">
        <f t="shared" si="62"/>
        <v>51.916955458718519</v>
      </c>
      <c r="P213" s="83">
        <f t="shared" si="62"/>
        <v>27.689042911316537</v>
      </c>
      <c r="Q213" s="83">
        <f>C$158*(0.6*C$15)*('Product half-life and C flows'!L74/100)</f>
        <v>37.087914729197855</v>
      </c>
      <c r="R213" s="83">
        <f>C$158*0.6*('Product half-life and C flows'!N74/100)</f>
        <v>32.993189808690005</v>
      </c>
      <c r="S213" s="83">
        <f>C$158*0.6*('Product half-life and C flows'!P74/100)</f>
        <v>16.48011478955544</v>
      </c>
      <c r="T213" s="83">
        <f t="shared" si="40"/>
        <v>49.321107685782579</v>
      </c>
      <c r="U213" s="3"/>
      <c r="V213" s="88"/>
      <c r="W213" s="88"/>
      <c r="X213" s="88"/>
      <c r="Y213" s="88"/>
      <c r="Z213" s="88"/>
      <c r="AA213" s="88"/>
      <c r="AB213" s="88"/>
      <c r="AC213" s="88"/>
      <c r="AE213">
        <f t="shared" si="60"/>
        <v>55</v>
      </c>
      <c r="AF213" s="3">
        <f>(C$158*$AF$76)*('Product half-life and C flows'!B74/100)</f>
        <v>21.437504451662296</v>
      </c>
      <c r="AG213" s="3">
        <f t="shared" si="56"/>
        <v>39.896452930761676</v>
      </c>
      <c r="AH213" s="3"/>
      <c r="AI213" s="3">
        <f t="shared" si="36"/>
        <v>61.333957382423975</v>
      </c>
      <c r="AJ213" s="113">
        <f t="shared" si="61"/>
        <v>242.63319372435444</v>
      </c>
      <c r="AK213" s="123">
        <f t="shared" si="44"/>
        <v>3.0918727573860019</v>
      </c>
      <c r="AL213" s="123">
        <f t="shared" si="45"/>
        <v>164.74027757891082</v>
      </c>
      <c r="AM213" s="123">
        <f t="shared" si="46"/>
        <v>70.769624135972023</v>
      </c>
      <c r="AN213" s="123">
        <f t="shared" si="47"/>
        <v>30.03515279115253</v>
      </c>
      <c r="AO213" s="123">
        <f t="shared" si="48"/>
        <v>38.784948955750608</v>
      </c>
      <c r="AP213" s="123">
        <f t="shared" si="49"/>
        <v>35.813286662231334</v>
      </c>
      <c r="AQ213" s="123">
        <f t="shared" si="50"/>
        <v>17.888754576539121</v>
      </c>
      <c r="AR213" s="123">
        <f t="shared" si="51"/>
        <v>53.500115909240442</v>
      </c>
      <c r="AS213" s="3">
        <f t="shared" si="37"/>
        <v>414.6240333671829</v>
      </c>
    </row>
    <row r="214" spans="1:45" ht="14">
      <c r="A214">
        <f t="shared" si="63"/>
        <v>56</v>
      </c>
      <c r="B214" s="20">
        <f t="shared" si="63"/>
        <v>136</v>
      </c>
      <c r="C214" s="27">
        <f t="shared" si="54"/>
        <v>243.01484141440559</v>
      </c>
      <c r="D214" s="124">
        <f>(($C$39*$C$118*0.72)*D$40)*('Product half-life and C flows'!B115/100)</f>
        <v>0.22558364059234617</v>
      </c>
      <c r="E214" s="27"/>
      <c r="F214" s="55">
        <f t="shared" si="59"/>
        <v>18.852668677253504</v>
      </c>
      <c r="G214" s="55">
        <f t="shared" si="59"/>
        <v>2.3461098798359923</v>
      </c>
      <c r="H214" s="124">
        <f>(H$118)*('Product half-life and C flows'!L115/100)</f>
        <v>1.6710946391211641</v>
      </c>
      <c r="I214" s="124">
        <f>(($C$39*$C$118*0.28)*H$41)*('Product half-life and C flows'!N115/100)</f>
        <v>2.8330796170508386</v>
      </c>
      <c r="J214" s="124">
        <f>(($C$39*$C$118*0.28)*H$41)*(+'Product half-life and C flows'!P115/100)</f>
        <v>1.4151246838415776</v>
      </c>
      <c r="K214" s="55">
        <f t="shared" si="53"/>
        <v>4.1790082234578607</v>
      </c>
      <c r="L214" s="27"/>
      <c r="M214" s="83">
        <f>C$158*(0.4*D$14)*('Product half-life and C flows'!B75/100)</f>
        <v>2.7609685801798292</v>
      </c>
      <c r="N214" s="83">
        <f t="shared" si="55"/>
        <v>166.39187994548038</v>
      </c>
      <c r="O214" s="83">
        <f t="shared" si="62"/>
        <v>51.916955458718519</v>
      </c>
      <c r="P214" s="83">
        <f t="shared" si="62"/>
        <v>27.689042911316537</v>
      </c>
      <c r="Q214" s="83">
        <f>C$158*(0.6*C$15)*('Product half-life and C flows'!L75/100)</f>
        <v>36.521016789415327</v>
      </c>
      <c r="R214" s="83">
        <f>C$158*0.6*('Product half-life and C flows'!N75/100)</f>
        <v>33.371499700504877</v>
      </c>
      <c r="S214" s="83">
        <f>C$158*0.6*('Product half-life and C flows'!P75/100)</f>
        <v>16.669080769482949</v>
      </c>
      <c r="T214" s="83">
        <f t="shared" si="40"/>
        <v>49.321107685782579</v>
      </c>
      <c r="U214" s="3"/>
      <c r="V214" s="88"/>
      <c r="W214" s="88"/>
      <c r="X214" s="88"/>
      <c r="Y214" s="88"/>
      <c r="Z214" s="88"/>
      <c r="AA214" s="88"/>
      <c r="AB214" s="88"/>
      <c r="AC214" s="88"/>
      <c r="AE214">
        <f t="shared" si="60"/>
        <v>56</v>
      </c>
      <c r="AF214" s="3">
        <f>(C$158*$AF$76)*('Product half-life and C flows'!B75/100)</f>
        <v>20.707264351348719</v>
      </c>
      <c r="AG214" s="3">
        <f t="shared" si="56"/>
        <v>39.925926414904239</v>
      </c>
      <c r="AH214" s="3"/>
      <c r="AI214" s="3">
        <f t="shared" si="36"/>
        <v>60.633190766252959</v>
      </c>
      <c r="AJ214" s="113">
        <f t="shared" si="61"/>
        <v>243.01484141440559</v>
      </c>
      <c r="AK214" s="123">
        <f t="shared" si="44"/>
        <v>2.9865522207721753</v>
      </c>
      <c r="AL214" s="123">
        <f t="shared" si="45"/>
        <v>166.39187994548038</v>
      </c>
      <c r="AM214" s="123">
        <f t="shared" si="46"/>
        <v>70.769624135972023</v>
      </c>
      <c r="AN214" s="123">
        <f t="shared" si="47"/>
        <v>30.03515279115253</v>
      </c>
      <c r="AO214" s="123">
        <f t="shared" si="48"/>
        <v>38.192111428536492</v>
      </c>
      <c r="AP214" s="123">
        <f t="shared" si="49"/>
        <v>36.204579317555712</v>
      </c>
      <c r="AQ214" s="123">
        <f t="shared" si="50"/>
        <v>18.084205453324529</v>
      </c>
      <c r="AR214" s="123">
        <f t="shared" si="51"/>
        <v>53.500115909240442</v>
      </c>
      <c r="AS214" s="3">
        <f t="shared" si="37"/>
        <v>416.16422120203435</v>
      </c>
    </row>
    <row r="215" spans="1:45" ht="14">
      <c r="A215">
        <f t="shared" si="63"/>
        <v>57</v>
      </c>
      <c r="B215" s="20">
        <f t="shared" si="63"/>
        <v>137</v>
      </c>
      <c r="C215" s="27">
        <f t="shared" si="54"/>
        <v>243.38559214730228</v>
      </c>
      <c r="D215" s="124">
        <f>(($C$39*$C$118*0.72)*D$40)*('Product half-life and C flows'!B116/100)</f>
        <v>0.21789943365927272</v>
      </c>
      <c r="E215" s="27"/>
      <c r="F215" s="55">
        <f t="shared" si="59"/>
        <v>18.852668677253504</v>
      </c>
      <c r="G215" s="55">
        <f t="shared" si="59"/>
        <v>2.3461098798359923</v>
      </c>
      <c r="H215" s="124">
        <f>(H$118)*('Product half-life and C flows'!L116/100)</f>
        <v>1.6455515446922497</v>
      </c>
      <c r="I215" s="124">
        <f>(($C$39*$C$118*0.28)*H$41)*('Product half-life and C flows'!N116/100)</f>
        <v>2.8458639358125102</v>
      </c>
      <c r="J215" s="124">
        <f>(($C$39*$C$118*0.28)*H$41)*(+'Product half-life and C flows'!P116/100)</f>
        <v>1.4215104574488062</v>
      </c>
      <c r="K215" s="55">
        <f t="shared" si="53"/>
        <v>4.1790082234578607</v>
      </c>
      <c r="L215" s="27"/>
      <c r="M215" s="83">
        <f>C$158*(0.4*D$14)*('Product half-life and C flows'!B76/100)</f>
        <v>2.6669198546157467</v>
      </c>
      <c r="N215" s="83">
        <f t="shared" si="55"/>
        <v>167.97314241001914</v>
      </c>
      <c r="O215" s="83">
        <f t="shared" si="62"/>
        <v>51.916955458718519</v>
      </c>
      <c r="P215" s="83">
        <f t="shared" si="62"/>
        <v>27.689042911316537</v>
      </c>
      <c r="Q215" s="83">
        <f>C$158*(0.6*C$15)*('Product half-life and C flows'!L76/100)</f>
        <v>35.962784024703325</v>
      </c>
      <c r="R215" s="83">
        <f>C$158*0.6*('Product half-life and C flows'!N76/100)</f>
        <v>33.744027032156019</v>
      </c>
      <c r="S215" s="83">
        <f>C$158*0.6*('Product half-life and C flows'!P76/100)</f>
        <v>16.855158357720285</v>
      </c>
      <c r="T215" s="83">
        <f t="shared" si="40"/>
        <v>49.321107685782579</v>
      </c>
      <c r="U215" s="3"/>
      <c r="V215" s="88"/>
      <c r="W215" s="88"/>
      <c r="X215" s="88"/>
      <c r="Y215" s="88"/>
      <c r="Z215" s="88"/>
      <c r="AA215" s="88"/>
      <c r="AB215" s="88"/>
      <c r="AC215" s="88"/>
      <c r="AE215">
        <f t="shared" si="60"/>
        <v>57</v>
      </c>
      <c r="AF215" s="3">
        <f>(C$158*$AF$76)*('Product half-life and C flows'!B76/100)</f>
        <v>20.001898909618099</v>
      </c>
      <c r="AG215" s="3">
        <f t="shared" si="56"/>
        <v>39.952342091320176</v>
      </c>
      <c r="AH215" s="3"/>
      <c r="AI215" s="3">
        <f t="shared" si="36"/>
        <v>59.954241000938275</v>
      </c>
      <c r="AJ215" s="113">
        <f t="shared" si="61"/>
        <v>243.38559214730228</v>
      </c>
      <c r="AK215" s="123">
        <f t="shared" si="44"/>
        <v>2.8848192882750192</v>
      </c>
      <c r="AL215" s="123">
        <f t="shared" si="45"/>
        <v>167.97314241001914</v>
      </c>
      <c r="AM215" s="123">
        <f t="shared" si="46"/>
        <v>70.769624135972023</v>
      </c>
      <c r="AN215" s="123">
        <f t="shared" si="47"/>
        <v>30.03515279115253</v>
      </c>
      <c r="AO215" s="123">
        <f t="shared" si="48"/>
        <v>37.608335569395578</v>
      </c>
      <c r="AP215" s="123">
        <f t="shared" si="49"/>
        <v>36.589890967968529</v>
      </c>
      <c r="AQ215" s="123">
        <f t="shared" si="50"/>
        <v>18.276668815169092</v>
      </c>
      <c r="AR215" s="123">
        <f t="shared" si="51"/>
        <v>53.500115909240442</v>
      </c>
      <c r="AS215" s="3">
        <f t="shared" si="37"/>
        <v>417.6377498871924</v>
      </c>
    </row>
    <row r="216" spans="1:45" ht="14">
      <c r="A216">
        <f t="shared" si="63"/>
        <v>58</v>
      </c>
      <c r="B216" s="20">
        <f t="shared" si="63"/>
        <v>138</v>
      </c>
      <c r="C216" s="27">
        <f t="shared" si="54"/>
        <v>243.74574588854202</v>
      </c>
      <c r="D216" s="124">
        <f>(($C$39*$C$118*0.72)*D$40)*('Product half-life and C flows'!B117/100)</f>
        <v>0.21047697902364071</v>
      </c>
      <c r="E216" s="27"/>
      <c r="F216" s="55">
        <f t="shared" ref="F216:G231" si="64">F215</f>
        <v>18.852668677253504</v>
      </c>
      <c r="G216" s="55">
        <f t="shared" si="64"/>
        <v>2.3461098798359923</v>
      </c>
      <c r="H216" s="124">
        <f>(H$118)*('Product half-life and C flows'!L117/100)</f>
        <v>1.6203988827725004</v>
      </c>
      <c r="I216" s="124">
        <f>(($C$39*$C$118*0.28)*H$41)*('Product half-life and C flows'!N117/100)</f>
        <v>2.8584528431033451</v>
      </c>
      <c r="J216" s="124">
        <f>(($C$39*$C$118*0.28)*H$41)*(+'Product half-life and C flows'!P117/100)</f>
        <v>1.4277986229287438</v>
      </c>
      <c r="K216" s="55">
        <f t="shared" si="53"/>
        <v>4.1790082234578607</v>
      </c>
      <c r="L216" s="27"/>
      <c r="M216" s="83">
        <f>C$158*(0.4*D$14)*('Product half-life and C flows'!B77/100)</f>
        <v>2.5760747739043177</v>
      </c>
      <c r="N216" s="83">
        <f t="shared" si="55"/>
        <v>169.48655310670114</v>
      </c>
      <c r="O216" s="83">
        <f t="shared" si="62"/>
        <v>51.916955458718519</v>
      </c>
      <c r="P216" s="83">
        <f t="shared" si="62"/>
        <v>27.689042911316537</v>
      </c>
      <c r="Q216" s="83">
        <f>C$158*(0.6*C$15)*('Product half-life and C flows'!L77/100)</f>
        <v>35.41308398572005</v>
      </c>
      <c r="R216" s="83">
        <f>C$158*0.6*('Product half-life and C flows'!N77/100)</f>
        <v>34.110860191504194</v>
      </c>
      <c r="S216" s="83">
        <f>C$158*0.6*('Product half-life and C flows'!P77/100)</f>
        <v>17.038391704048042</v>
      </c>
      <c r="T216" s="83">
        <f t="shared" si="40"/>
        <v>49.321107685782579</v>
      </c>
      <c r="U216" s="3"/>
      <c r="V216" s="88"/>
      <c r="W216" s="88"/>
      <c r="X216" s="88"/>
      <c r="Y216" s="88"/>
      <c r="Z216" s="88"/>
      <c r="AA216" s="88"/>
      <c r="AB216" s="88"/>
      <c r="AC216" s="88"/>
      <c r="AE216">
        <f t="shared" si="60"/>
        <v>58</v>
      </c>
      <c r="AF216" s="3">
        <f>(C$158*$AF$76)*('Product half-life and C flows'!B77/100)</f>
        <v>19.32056080428238</v>
      </c>
      <c r="AG216" s="3">
        <f t="shared" si="56"/>
        <v>39.976016047777556</v>
      </c>
      <c r="AH216" s="3"/>
      <c r="AI216" s="3">
        <f t="shared" si="36"/>
        <v>59.296576852059935</v>
      </c>
      <c r="AJ216" s="113">
        <f t="shared" si="61"/>
        <v>243.74574588854202</v>
      </c>
      <c r="AK216" s="123">
        <f t="shared" si="44"/>
        <v>2.7865517529279584</v>
      </c>
      <c r="AL216" s="123">
        <f t="shared" si="45"/>
        <v>169.48655310670114</v>
      </c>
      <c r="AM216" s="123">
        <f t="shared" si="46"/>
        <v>70.769624135972023</v>
      </c>
      <c r="AN216" s="123">
        <f t="shared" si="47"/>
        <v>30.03515279115253</v>
      </c>
      <c r="AO216" s="123">
        <f t="shared" si="48"/>
        <v>37.033482868492548</v>
      </c>
      <c r="AP216" s="123">
        <f t="shared" si="49"/>
        <v>36.969313034607538</v>
      </c>
      <c r="AQ216" s="123">
        <f t="shared" si="50"/>
        <v>18.466190326976786</v>
      </c>
      <c r="AR216" s="123">
        <f t="shared" si="51"/>
        <v>53.500115909240442</v>
      </c>
      <c r="AS216" s="3">
        <f t="shared" si="37"/>
        <v>419.04698392607099</v>
      </c>
    </row>
    <row r="217" spans="1:45" ht="14">
      <c r="A217">
        <f t="shared" si="63"/>
        <v>59</v>
      </c>
      <c r="B217" s="20">
        <f t="shared" si="63"/>
        <v>139</v>
      </c>
      <c r="C217" s="27">
        <f t="shared" si="54"/>
        <v>244.09559500886112</v>
      </c>
      <c r="D217" s="124">
        <f>(($C$39*$C$118*0.72)*D$40)*('Product half-life and C flows'!B118/100)</f>
        <v>0.20330736044128725</v>
      </c>
      <c r="E217" s="27"/>
      <c r="F217" s="55">
        <f t="shared" si="64"/>
        <v>18.852668677253504</v>
      </c>
      <c r="G217" s="55">
        <f t="shared" si="64"/>
        <v>2.3461098798359923</v>
      </c>
      <c r="H217" s="124">
        <f>(H$118)*('Product half-life and C flows'!L118/100)</f>
        <v>1.5956306855045508</v>
      </c>
      <c r="I217" s="124">
        <f>(($C$39*$C$118*0.28)*H$41)*('Product half-life and C flows'!N118/100)</f>
        <v>2.870849325835954</v>
      </c>
      <c r="J217" s="124">
        <f>(($C$39*$C$118*0.28)*H$41)*(+'Product half-life and C flows'!P118/100)</f>
        <v>1.433990672245731</v>
      </c>
      <c r="K217" s="55">
        <f t="shared" si="53"/>
        <v>4.1790082234578607</v>
      </c>
      <c r="L217" s="27"/>
      <c r="M217" s="83">
        <f>C$158*(0.4*D$14)*('Product half-life and C flows'!B78/100)</f>
        <v>2.4883242101410366</v>
      </c>
      <c r="N217" s="83">
        <f t="shared" si="55"/>
        <v>170.93456443458984</v>
      </c>
      <c r="O217" s="83">
        <f t="shared" si="62"/>
        <v>51.916955458718519</v>
      </c>
      <c r="P217" s="83">
        <f t="shared" si="62"/>
        <v>27.689042911316537</v>
      </c>
      <c r="Q217" s="83">
        <f>C$158*(0.6*C$15)*('Product half-life and C flows'!L78/100)</f>
        <v>34.871786247644586</v>
      </c>
      <c r="R217" s="83">
        <f>C$158*0.6*('Product half-life and C flows'!N78/100)</f>
        <v>34.472086215379889</v>
      </c>
      <c r="S217" s="83">
        <f>C$158*0.6*('Product half-life and C flows'!P78/100)</f>
        <v>17.21882428340653</v>
      </c>
      <c r="T217" s="83">
        <f t="shared" si="40"/>
        <v>49.321107685782579</v>
      </c>
      <c r="U217" s="3"/>
      <c r="V217" s="88"/>
      <c r="W217" s="88"/>
      <c r="X217" s="88"/>
      <c r="Y217" s="88"/>
      <c r="Z217" s="88"/>
      <c r="AA217" s="88"/>
      <c r="AB217" s="88"/>
      <c r="AC217" s="88"/>
      <c r="AE217">
        <f t="shared" si="60"/>
        <v>59</v>
      </c>
      <c r="AF217" s="3">
        <f>(C$158*$AF$76)*('Product half-life and C flows'!B78/100)</f>
        <v>18.662431576057774</v>
      </c>
      <c r="AG217" s="3">
        <f t="shared" si="56"/>
        <v>39.997231926032732</v>
      </c>
      <c r="AH217" s="3"/>
      <c r="AI217" s="3">
        <f t="shared" si="36"/>
        <v>58.65966350209051</v>
      </c>
      <c r="AJ217" s="113">
        <f t="shared" si="61"/>
        <v>244.09559500886112</v>
      </c>
      <c r="AK217" s="123">
        <f t="shared" ref="AK217:AK248" si="65">D217+M217+V217</f>
        <v>2.6916315705823237</v>
      </c>
      <c r="AL217" s="123">
        <f t="shared" ref="AL217:AL248" si="66">E217+N217+W217</f>
        <v>170.93456443458984</v>
      </c>
      <c r="AM217" s="123">
        <f t="shared" ref="AM217:AM248" si="67">F217+O217+X217</f>
        <v>70.769624135972023</v>
      </c>
      <c r="AN217" s="123">
        <f t="shared" ref="AN217:AN248" si="68">G217+P217+Y217</f>
        <v>30.03515279115253</v>
      </c>
      <c r="AO217" s="123">
        <f t="shared" ref="AO217:AO248" si="69">H217+Q217+Z217</f>
        <v>36.467416933149138</v>
      </c>
      <c r="AP217" s="123">
        <f t="shared" ref="AP217:AP248" si="70">I217+R217+AA217</f>
        <v>37.342935541215844</v>
      </c>
      <c r="AQ217" s="123">
        <f t="shared" ref="AQ217:AQ248" si="71">J217+S217+AB217</f>
        <v>18.652814955652261</v>
      </c>
      <c r="AR217" s="123">
        <f t="shared" ref="AR217:AR280" si="72">K217+T217+AC217</f>
        <v>53.500115909240442</v>
      </c>
      <c r="AS217" s="3">
        <f t="shared" si="37"/>
        <v>420.39425627155447</v>
      </c>
    </row>
    <row r="218" spans="1:45" ht="14">
      <c r="A218">
        <f t="shared" si="63"/>
        <v>60</v>
      </c>
      <c r="B218" s="20">
        <f t="shared" si="63"/>
        <v>140</v>
      </c>
      <c r="C218" s="27">
        <f t="shared" si="54"/>
        <v>244.4354244360585</v>
      </c>
      <c r="D218" s="124">
        <f>(($C$39*$C$118*0.72)*D$40)*('Product half-life and C flows'!B119/100)</f>
        <v>0.19638196538805736</v>
      </c>
      <c r="E218" s="27"/>
      <c r="F218" s="55">
        <f t="shared" si="64"/>
        <v>18.852668677253504</v>
      </c>
      <c r="G218" s="55">
        <f t="shared" si="64"/>
        <v>2.3461098798359923</v>
      </c>
      <c r="H218" s="124">
        <f>(H$118)*('Product half-life and C flows'!L119/100)</f>
        <v>1.571241076251211</v>
      </c>
      <c r="I218" s="124">
        <f>(($C$39*$C$118*0.28)*H$41)*('Product half-life and C flows'!N119/100)</f>
        <v>2.8830563252672503</v>
      </c>
      <c r="J218" s="124">
        <f>(($C$39*$C$118*0.28)*H$41)*(+'Product half-life and C flows'!P119/100)</f>
        <v>1.4400880745590661</v>
      </c>
      <c r="K218" s="55">
        <f t="shared" si="53"/>
        <v>4.1790082234578607</v>
      </c>
      <c r="L218" s="27"/>
      <c r="M218" s="83">
        <f>C$158*(0.4*D$14)*('Product half-life and C flows'!B79/100)</f>
        <v>2.4035627527184498</v>
      </c>
      <c r="N218" s="83">
        <f t="shared" si="55"/>
        <v>172.31958721984307</v>
      </c>
      <c r="O218" s="83">
        <f t="shared" si="62"/>
        <v>51.916955458718519</v>
      </c>
      <c r="P218" s="83">
        <f t="shared" si="62"/>
        <v>27.689042911316537</v>
      </c>
      <c r="Q218" s="83">
        <f>C$158*(0.6*C$15)*('Product half-life and C flows'!L79/100)</f>
        <v>34.338762379231632</v>
      </c>
      <c r="R218" s="83">
        <f>C$158*0.6*('Product half-life and C flows'!N79/100)</f>
        <v>34.827790810234134</v>
      </c>
      <c r="S218" s="83">
        <f>C$158*0.6*('Product half-life and C flows'!P79/100)</f>
        <v>17.396498906210848</v>
      </c>
      <c r="T218" s="83">
        <f t="shared" si="40"/>
        <v>49.321107685782579</v>
      </c>
      <c r="U218" s="3"/>
      <c r="V218" s="88"/>
      <c r="W218" s="88"/>
      <c r="X218" s="88"/>
      <c r="Y218" s="88"/>
      <c r="Z218" s="88"/>
      <c r="AA218" s="88"/>
      <c r="AB218" s="88"/>
      <c r="AC218" s="88"/>
      <c r="AE218">
        <f t="shared" si="60"/>
        <v>60</v>
      </c>
      <c r="AF218" s="3">
        <f>(C$158*$AF$76)*('Product half-life and C flows'!B79/100)</f>
        <v>18.026720645388373</v>
      </c>
      <c r="AG218" s="3">
        <f t="shared" si="56"/>
        <v>40.016244207069235</v>
      </c>
      <c r="AH218" s="3"/>
      <c r="AI218" s="3">
        <f t="shared" si="36"/>
        <v>58.042964852457608</v>
      </c>
      <c r="AJ218" s="113">
        <f t="shared" si="61"/>
        <v>244.4354244360585</v>
      </c>
      <c r="AK218" s="123">
        <f t="shared" si="65"/>
        <v>2.599944718106507</v>
      </c>
      <c r="AL218" s="123">
        <f t="shared" si="66"/>
        <v>172.31958721984307</v>
      </c>
      <c r="AM218" s="123">
        <f t="shared" si="67"/>
        <v>70.769624135972023</v>
      </c>
      <c r="AN218" s="123">
        <f t="shared" si="68"/>
        <v>30.03515279115253</v>
      </c>
      <c r="AO218" s="123">
        <f t="shared" si="69"/>
        <v>35.910003455482844</v>
      </c>
      <c r="AP218" s="123">
        <f t="shared" si="70"/>
        <v>37.710847135501382</v>
      </c>
      <c r="AQ218" s="123">
        <f t="shared" si="71"/>
        <v>18.836586980769916</v>
      </c>
      <c r="AR218" s="123">
        <f t="shared" si="72"/>
        <v>53.500115909240442</v>
      </c>
      <c r="AS218" s="3">
        <f t="shared" si="37"/>
        <v>421.68186234606873</v>
      </c>
    </row>
    <row r="219" spans="1:45" ht="14">
      <c r="A219">
        <f t="shared" si="63"/>
        <v>61</v>
      </c>
      <c r="B219" s="20">
        <f t="shared" si="63"/>
        <v>141</v>
      </c>
      <c r="C219" s="27">
        <f t="shared" si="54"/>
        <v>244.76551180644583</v>
      </c>
      <c r="D219" s="124">
        <f>(($C$39*$C$118*0.72)*D$40)*('Product half-life and C flows'!B120/100)</f>
        <v>0.18969247471398629</v>
      </c>
      <c r="E219" s="27"/>
      <c r="F219" s="55">
        <f t="shared" si="64"/>
        <v>18.852668677253504</v>
      </c>
      <c r="G219" s="55">
        <f t="shared" si="64"/>
        <v>2.3461098798359923</v>
      </c>
      <c r="H219" s="124">
        <f>(H$118)*('Product half-life and C flows'!L120/100)</f>
        <v>1.5472242682011412</v>
      </c>
      <c r="I219" s="124">
        <f>(($C$39*$C$118*0.28)*H$41)*('Product half-life and C flows'!N120/100)</f>
        <v>2.8950767376963102</v>
      </c>
      <c r="J219" s="124">
        <f>(($C$39*$C$118*0.28)*H$41)*(+'Product half-life and C flows'!P120/100)</f>
        <v>1.4460922765715833</v>
      </c>
      <c r="K219" s="55">
        <f t="shared" si="53"/>
        <v>4.1790082234578607</v>
      </c>
      <c r="L219" s="27"/>
      <c r="M219" s="83">
        <f>C$158*(0.4*D$14)*('Product half-life and C flows'!B80/100)</f>
        <v>2.3216885817013564</v>
      </c>
      <c r="N219" s="83">
        <f t="shared" si="55"/>
        <v>173.64398580511261</v>
      </c>
      <c r="O219" s="83">
        <f t="shared" si="62"/>
        <v>51.916955458718519</v>
      </c>
      <c r="P219" s="83">
        <f t="shared" si="62"/>
        <v>27.689042911316537</v>
      </c>
      <c r="Q219" s="83">
        <f>C$158*(0.6*C$15)*('Product half-life and C flows'!L80/100)</f>
        <v>33.813885912339224</v>
      </c>
      <c r="R219" s="83">
        <f>C$158*0.6*('Product half-life and C flows'!N80/100)</f>
        <v>35.178058372473672</v>
      </c>
      <c r="S219" s="83">
        <f>C$158*0.6*('Product half-life and C flows'!P80/100)</f>
        <v>17.571457728508321</v>
      </c>
      <c r="T219" s="83">
        <f t="shared" si="40"/>
        <v>49.321107685782579</v>
      </c>
      <c r="U219" s="3"/>
      <c r="V219" s="88"/>
      <c r="W219" s="88"/>
      <c r="X219" s="88"/>
      <c r="Y219" s="88"/>
      <c r="Z219" s="88"/>
      <c r="AA219" s="88"/>
      <c r="AB219" s="88"/>
      <c r="AC219" s="88"/>
      <c r="AE219">
        <f t="shared" si="60"/>
        <v>61</v>
      </c>
      <c r="AF219" s="3">
        <f>(C$158*$AF$76)*('Product half-life and C flows'!B80/100)</f>
        <v>17.412664362760172</v>
      </c>
      <c r="AG219" s="3">
        <f t="shared" si="56"/>
        <v>40.033281172745795</v>
      </c>
      <c r="AH219" s="3"/>
      <c r="AI219" s="3">
        <f t="shared" si="36"/>
        <v>57.44594553550597</v>
      </c>
      <c r="AJ219" s="113">
        <f t="shared" si="61"/>
        <v>244.76551180644583</v>
      </c>
      <c r="AK219" s="123">
        <f t="shared" si="65"/>
        <v>2.5113810564153427</v>
      </c>
      <c r="AL219" s="123">
        <f t="shared" si="66"/>
        <v>173.64398580511261</v>
      </c>
      <c r="AM219" s="123">
        <f t="shared" si="67"/>
        <v>70.769624135972023</v>
      </c>
      <c r="AN219" s="123">
        <f t="shared" si="68"/>
        <v>30.03515279115253</v>
      </c>
      <c r="AO219" s="123">
        <f t="shared" si="69"/>
        <v>35.361110180540365</v>
      </c>
      <c r="AP219" s="123">
        <f t="shared" si="70"/>
        <v>38.073135110169979</v>
      </c>
      <c r="AQ219" s="123">
        <f t="shared" si="71"/>
        <v>19.017550005079904</v>
      </c>
      <c r="AR219" s="123">
        <f t="shared" si="72"/>
        <v>53.500115909240442</v>
      </c>
      <c r="AS219" s="3">
        <f t="shared" si="37"/>
        <v>422.91205499368317</v>
      </c>
    </row>
    <row r="220" spans="1:45" ht="14">
      <c r="A220">
        <f t="shared" si="63"/>
        <v>62</v>
      </c>
      <c r="B220" s="20">
        <f t="shared" si="63"/>
        <v>142</v>
      </c>
      <c r="C220" s="27">
        <f t="shared" si="54"/>
        <v>245.08612761570569</v>
      </c>
      <c r="D220" s="124">
        <f>(($C$39*$C$118*0.72)*D$40)*('Product half-life and C flows'!B121/100)</f>
        <v>0.18323085264989702</v>
      </c>
      <c r="E220" s="27"/>
      <c r="F220" s="55">
        <f t="shared" si="64"/>
        <v>18.852668677253504</v>
      </c>
      <c r="G220" s="55">
        <f t="shared" si="64"/>
        <v>2.3461098798359923</v>
      </c>
      <c r="H220" s="124">
        <f>(H$118)*('Product half-life and C flows'!L121/100)</f>
        <v>1.523574562995843</v>
      </c>
      <c r="I220" s="124">
        <f>(($C$39*$C$118*0.28)*H$41)*('Product half-life and C flows'!N121/100)</f>
        <v>2.9069134151515619</v>
      </c>
      <c r="J220" s="124">
        <f>(($C$39*$C$118*0.28)*H$41)*(+'Product half-life and C flows'!P121/100)</f>
        <v>1.4520047028729077</v>
      </c>
      <c r="K220" s="55">
        <f t="shared" si="53"/>
        <v>4.1790082234578607</v>
      </c>
      <c r="L220" s="27"/>
      <c r="M220" s="83">
        <f>C$158*(0.4*D$14)*('Product half-life and C flows'!B81/100)</f>
        <v>2.2426033455153394</v>
      </c>
      <c r="N220" s="83">
        <f t="shared" si="55"/>
        <v>174.91007397076933</v>
      </c>
      <c r="O220" s="83">
        <f t="shared" si="62"/>
        <v>51.916955458718519</v>
      </c>
      <c r="P220" s="83">
        <f t="shared" si="62"/>
        <v>27.689042911316537</v>
      </c>
      <c r="Q220" s="83">
        <f>C$158*(0.6*C$15)*('Product half-life and C flows'!L81/100)</f>
        <v>33.297032311922159</v>
      </c>
      <c r="R220" s="83">
        <f>C$158*0.6*('Product half-life and C flows'!N81/100)</f>
        <v>35.522972008485318</v>
      </c>
      <c r="S220" s="83">
        <f>C$158*0.6*('Product half-life and C flows'!P81/100)</f>
        <v>17.743742261980671</v>
      </c>
      <c r="T220" s="83">
        <f t="shared" si="40"/>
        <v>49.321107685782579</v>
      </c>
      <c r="U220" s="3"/>
      <c r="V220" s="88"/>
      <c r="W220" s="88"/>
      <c r="X220" s="88"/>
      <c r="Y220" s="88"/>
      <c r="Z220" s="88"/>
      <c r="AA220" s="88"/>
      <c r="AB220" s="88"/>
      <c r="AC220" s="88"/>
      <c r="AE220">
        <f t="shared" si="60"/>
        <v>62</v>
      </c>
      <c r="AF220" s="3">
        <f>(C$158*$AF$76)*('Product half-life and C flows'!B81/100)</f>
        <v>16.819525091365044</v>
      </c>
      <c r="AG220" s="3">
        <f t="shared" si="56"/>
        <v>40.048547573897437</v>
      </c>
      <c r="AH220" s="3"/>
      <c r="AI220" s="3">
        <f t="shared" si="36"/>
        <v>56.868072665262481</v>
      </c>
      <c r="AJ220" s="113">
        <f t="shared" si="61"/>
        <v>245.08612761570569</v>
      </c>
      <c r="AK220" s="123">
        <f t="shared" si="65"/>
        <v>2.4258341981652363</v>
      </c>
      <c r="AL220" s="123">
        <f t="shared" si="66"/>
        <v>174.91007397076933</v>
      </c>
      <c r="AM220" s="123">
        <f t="shared" si="67"/>
        <v>70.769624135972023</v>
      </c>
      <c r="AN220" s="123">
        <f t="shared" si="68"/>
        <v>30.03515279115253</v>
      </c>
      <c r="AO220" s="123">
        <f t="shared" si="69"/>
        <v>34.820606874917999</v>
      </c>
      <c r="AP220" s="123">
        <f t="shared" si="70"/>
        <v>38.429885423636883</v>
      </c>
      <c r="AQ220" s="123">
        <f t="shared" si="71"/>
        <v>19.19574696485358</v>
      </c>
      <c r="AR220" s="123">
        <f t="shared" si="72"/>
        <v>53.500115909240442</v>
      </c>
      <c r="AS220" s="3">
        <f t="shared" si="37"/>
        <v>424.08704026870805</v>
      </c>
    </row>
    <row r="221" spans="1:45" ht="14">
      <c r="A221">
        <f t="shared" si="63"/>
        <v>63</v>
      </c>
      <c r="B221" s="20">
        <f t="shared" si="63"/>
        <v>143</v>
      </c>
      <c r="C221" s="27">
        <f t="shared" si="54"/>
        <v>245.39753536895708</v>
      </c>
      <c r="D221" s="124">
        <f>(($C$39*$C$118*0.72)*D$40)*('Product half-life and C flows'!B122/100)</f>
        <v>0.17698933715441073</v>
      </c>
      <c r="E221" s="27"/>
      <c r="F221" s="55">
        <f t="shared" si="64"/>
        <v>18.852668677253504</v>
      </c>
      <c r="G221" s="55">
        <f t="shared" si="64"/>
        <v>2.3461098798359923</v>
      </c>
      <c r="H221" s="124">
        <f>(H$118)*('Product half-life and C flows'!L122/100)</f>
        <v>1.5002863493776355</v>
      </c>
      <c r="I221" s="124">
        <f>(($C$39*$C$118*0.28)*H$41)*('Product half-life and C flows'!N122/100)</f>
        <v>2.9185691660674746</v>
      </c>
      <c r="J221" s="124">
        <f>(($C$39*$C$118*0.28)*H$41)*(+'Product half-life and C flows'!P122/100)</f>
        <v>1.4578267562774596</v>
      </c>
      <c r="K221" s="55">
        <f t="shared" si="53"/>
        <v>4.1790082234578607</v>
      </c>
      <c r="L221" s="27"/>
      <c r="M221" s="83">
        <f>C$158*(0.4*D$14)*('Product half-life and C flows'!B82/100)</f>
        <v>2.1662120428016638</v>
      </c>
      <c r="N221" s="83">
        <f t="shared" si="55"/>
        <v>176.12011160047885</v>
      </c>
      <c r="O221" s="83">
        <f t="shared" si="62"/>
        <v>51.916955458718519</v>
      </c>
      <c r="P221" s="83">
        <f t="shared" si="62"/>
        <v>27.689042911316537</v>
      </c>
      <c r="Q221" s="83">
        <f>C$158*(0.6*C$15)*('Product half-life and C flows'!L82/100)</f>
        <v>32.788078946484205</v>
      </c>
      <c r="R221" s="83">
        <f>C$158*0.6*('Product half-life and C flows'!N82/100)</f>
        <v>35.862613554354247</v>
      </c>
      <c r="S221" s="83">
        <f>C$158*0.6*('Product half-life and C flows'!P82/100)</f>
        <v>17.913393383793323</v>
      </c>
      <c r="T221" s="83">
        <f t="shared" si="40"/>
        <v>49.321107685782579</v>
      </c>
      <c r="U221" s="3"/>
      <c r="V221" s="88"/>
      <c r="W221" s="88"/>
      <c r="X221" s="88"/>
      <c r="Y221" s="88"/>
      <c r="Z221" s="88"/>
      <c r="AA221" s="88"/>
      <c r="AB221" s="88"/>
      <c r="AC221" s="88"/>
      <c r="AE221">
        <f t="shared" si="60"/>
        <v>63</v>
      </c>
      <c r="AF221" s="3">
        <f>(C$158*$AF$76)*('Product half-life and C flows'!B82/100)</f>
        <v>16.24659032101248</v>
      </c>
      <c r="AG221" s="3">
        <f t="shared" si="56"/>
        <v>40.062227032523595</v>
      </c>
      <c r="AH221" s="3"/>
      <c r="AI221" s="3">
        <f t="shared" si="36"/>
        <v>56.308817353536071</v>
      </c>
      <c r="AJ221" s="113">
        <f t="shared" si="61"/>
        <v>245.39753536895708</v>
      </c>
      <c r="AK221" s="123">
        <f t="shared" si="65"/>
        <v>2.3432013799560747</v>
      </c>
      <c r="AL221" s="123">
        <f t="shared" si="66"/>
        <v>176.12011160047885</v>
      </c>
      <c r="AM221" s="123">
        <f t="shared" si="67"/>
        <v>70.769624135972023</v>
      </c>
      <c r="AN221" s="123">
        <f t="shared" si="68"/>
        <v>30.03515279115253</v>
      </c>
      <c r="AO221" s="123">
        <f t="shared" si="69"/>
        <v>34.288365295861844</v>
      </c>
      <c r="AP221" s="123">
        <f t="shared" si="70"/>
        <v>38.781182720421725</v>
      </c>
      <c r="AQ221" s="123">
        <f t="shared" si="71"/>
        <v>19.371220140070783</v>
      </c>
      <c r="AR221" s="123">
        <f t="shared" si="72"/>
        <v>53.500115909240442</v>
      </c>
      <c r="AS221" s="3">
        <f t="shared" si="37"/>
        <v>425.20897397315429</v>
      </c>
    </row>
    <row r="222" spans="1:45" ht="14">
      <c r="A222">
        <f t="shared" si="63"/>
        <v>64</v>
      </c>
      <c r="B222" s="20">
        <f t="shared" si="63"/>
        <v>144</v>
      </c>
      <c r="C222" s="27">
        <f t="shared" ref="C222:C253" si="73">B$8*(1-EXP(-B$9*$B222))^3</f>
        <v>245.69999172984836</v>
      </c>
      <c r="D222" s="124">
        <f>(($C$39*$C$118*0.72)*D$40)*('Product half-life and C flows'!B123/100)</f>
        <v>0.17096043058977328</v>
      </c>
      <c r="E222" s="27"/>
      <c r="F222" s="55">
        <f t="shared" si="64"/>
        <v>18.852668677253504</v>
      </c>
      <c r="G222" s="55">
        <f t="shared" si="64"/>
        <v>2.3461098798359923</v>
      </c>
      <c r="H222" s="124">
        <f>(H$118)*('Product half-life and C flows'!L123/100)</f>
        <v>1.4773541018582983</v>
      </c>
      <c r="I222" s="124">
        <f>(($C$39*$C$118*0.28)*H$41)*('Product half-life and C flows'!N123/100)</f>
        <v>2.9300467559509031</v>
      </c>
      <c r="J222" s="124">
        <f>(($C$39*$C$118*0.28)*H$41)*(+'Product half-life and C flows'!P123/100)</f>
        <v>1.463559818157294</v>
      </c>
      <c r="K222" s="55">
        <f t="shared" si="53"/>
        <v>4.1790082234578607</v>
      </c>
      <c r="L222" s="27"/>
      <c r="M222" s="83">
        <f>C$158*(0.4*D$14)*('Product half-life and C flows'!B83/100)</f>
        <v>2.0924229082966295</v>
      </c>
      <c r="N222" s="83">
        <f t="shared" ref="N222:N238" si="74">C$8*(1-EXP(-C$9*$B142))^3</f>
        <v>177.27630201106223</v>
      </c>
      <c r="O222" s="83">
        <f t="shared" si="62"/>
        <v>51.916955458718519</v>
      </c>
      <c r="P222" s="83">
        <f t="shared" si="62"/>
        <v>27.689042911316537</v>
      </c>
      <c r="Q222" s="83">
        <f>C$158*(0.6*C$15)*('Product half-life and C flows'!L83/100)</f>
        <v>32.286905058981823</v>
      </c>
      <c r="R222" s="83">
        <f>C$158*0.6*('Product half-life and C flows'!N83/100)</f>
        <v>36.197063595280838</v>
      </c>
      <c r="S222" s="83">
        <f>C$158*0.6*('Product half-life and C flows'!P83/100)</f>
        <v>18.080451346294119</v>
      </c>
      <c r="T222" s="83">
        <f t="shared" si="40"/>
        <v>49.321107685782579</v>
      </c>
      <c r="U222" s="3"/>
      <c r="V222" s="88"/>
      <c r="W222" s="88"/>
      <c r="X222" s="88"/>
      <c r="Y222" s="88"/>
      <c r="Z222" s="88"/>
      <c r="AA222" s="88"/>
      <c r="AB222" s="88"/>
      <c r="AC222" s="88"/>
      <c r="AE222">
        <f t="shared" si="60"/>
        <v>64</v>
      </c>
      <c r="AF222" s="3">
        <f>(C$158*$AF$76)*('Product half-life and C flows'!B83/100)</f>
        <v>15.693171812224721</v>
      </c>
      <c r="AG222" s="3">
        <f t="shared" ref="AG222:AG237" si="75">D$8*(1-EXP(-D$9*$B142))^3</f>
        <v>40.074484203396992</v>
      </c>
      <c r="AH222" s="3"/>
      <c r="AI222" s="3">
        <f t="shared" si="36"/>
        <v>55.767656015621711</v>
      </c>
      <c r="AJ222" s="113">
        <f t="shared" si="61"/>
        <v>245.69999172984836</v>
      </c>
      <c r="AK222" s="123">
        <f t="shared" si="65"/>
        <v>2.2633833388864026</v>
      </c>
      <c r="AL222" s="123">
        <f t="shared" si="66"/>
        <v>177.27630201106223</v>
      </c>
      <c r="AM222" s="123">
        <f t="shared" si="67"/>
        <v>70.769624135972023</v>
      </c>
      <c r="AN222" s="123">
        <f t="shared" si="68"/>
        <v>30.03515279115253</v>
      </c>
      <c r="AO222" s="123">
        <f t="shared" si="69"/>
        <v>33.764259160840119</v>
      </c>
      <c r="AP222" s="123">
        <f t="shared" si="70"/>
        <v>39.127110351231742</v>
      </c>
      <c r="AQ222" s="123">
        <f t="shared" si="71"/>
        <v>19.544011164451412</v>
      </c>
      <c r="AR222" s="123">
        <f t="shared" si="72"/>
        <v>53.500115909240442</v>
      </c>
      <c r="AS222" s="3">
        <f t="shared" si="37"/>
        <v>426.27995886283696</v>
      </c>
    </row>
    <row r="223" spans="1:45" ht="14">
      <c r="A223">
        <f t="shared" si="63"/>
        <v>65</v>
      </c>
      <c r="B223" s="20">
        <f t="shared" si="63"/>
        <v>145</v>
      </c>
      <c r="C223" s="27">
        <f t="shared" si="73"/>
        <v>245.99374666851074</v>
      </c>
      <c r="D223" s="124">
        <f>(($C$39*$C$118*0.72)*D$40)*('Product half-life and C flows'!B124/100)</f>
        <v>0.16513689071529647</v>
      </c>
      <c r="E223" s="27"/>
      <c r="F223" s="55">
        <f t="shared" si="64"/>
        <v>18.852668677253504</v>
      </c>
      <c r="G223" s="55">
        <f t="shared" si="64"/>
        <v>2.3461098798359923</v>
      </c>
      <c r="H223" s="124">
        <f>(H$118)*('Product half-life and C flows'!L124/100)</f>
        <v>1.4547723794080625</v>
      </c>
      <c r="I223" s="124">
        <f>(($C$39*$C$118*0.28)*H$41)*('Product half-life and C flows'!N124/100)</f>
        <v>2.9413489080372464</v>
      </c>
      <c r="J223" s="124">
        <f>(($C$39*$C$118*0.28)*H$41)*(+'Product half-life and C flows'!P124/100)</f>
        <v>1.4692052487698528</v>
      </c>
      <c r="K223" s="55">
        <f t="shared" si="53"/>
        <v>4.1790082234578607</v>
      </c>
      <c r="L223" s="27"/>
      <c r="M223" s="83">
        <f>C$158*(0.4*D$14)*('Product half-life and C flows'!B84/100)</f>
        <v>2.0211473025982953</v>
      </c>
      <c r="N223" s="83">
        <f t="shared" si="74"/>
        <v>178.38078987351417</v>
      </c>
      <c r="O223" s="83">
        <f t="shared" si="62"/>
        <v>51.916955458718519</v>
      </c>
      <c r="P223" s="83">
        <f t="shared" si="62"/>
        <v>27.689042911316537</v>
      </c>
      <c r="Q223" s="83">
        <f>C$158*(0.6*C$15)*('Product half-life and C flows'!L84/100)</f>
        <v>31.793391738172719</v>
      </c>
      <c r="R223" s="83">
        <f>C$158*0.6*('Product half-life and C flows'!N84/100)</f>
        <v>36.526401484700777</v>
      </c>
      <c r="S223" s="83">
        <f>C$158*0.6*('Product half-life and C flows'!P84/100)</f>
        <v>18.244955786563821</v>
      </c>
      <c r="T223" s="83">
        <f t="shared" si="40"/>
        <v>49.321107685782579</v>
      </c>
      <c r="U223" s="3"/>
      <c r="V223" s="88"/>
      <c r="W223" s="88"/>
      <c r="X223" s="88"/>
      <c r="Y223" s="88"/>
      <c r="Z223" s="88"/>
      <c r="AA223" s="88"/>
      <c r="AB223" s="88"/>
      <c r="AC223" s="88"/>
      <c r="AE223">
        <f t="shared" si="60"/>
        <v>65</v>
      </c>
      <c r="AF223" s="3">
        <f>(C$158*$AF$76)*('Product half-life and C flows'!B84/100)</f>
        <v>15.158604769487214</v>
      </c>
      <c r="AG223" s="3">
        <f t="shared" si="75"/>
        <v>40.085466718253748</v>
      </c>
      <c r="AH223" s="3"/>
      <c r="AI223" s="3">
        <f t="shared" ref="AI223:AI286" si="76">AF223+AG223+AH223</f>
        <v>55.24407148774096</v>
      </c>
      <c r="AJ223" s="113">
        <f t="shared" si="61"/>
        <v>245.99374666851074</v>
      </c>
      <c r="AK223" s="123">
        <f t="shared" si="65"/>
        <v>2.1862841933135919</v>
      </c>
      <c r="AL223" s="123">
        <f t="shared" si="66"/>
        <v>178.38078987351417</v>
      </c>
      <c r="AM223" s="123">
        <f t="shared" si="67"/>
        <v>70.769624135972023</v>
      </c>
      <c r="AN223" s="123">
        <f t="shared" si="68"/>
        <v>30.03515279115253</v>
      </c>
      <c r="AO223" s="123">
        <f t="shared" si="69"/>
        <v>33.248164117580785</v>
      </c>
      <c r="AP223" s="123">
        <f t="shared" si="70"/>
        <v>39.467750392738026</v>
      </c>
      <c r="AQ223" s="123">
        <f t="shared" si="71"/>
        <v>19.714161035333674</v>
      </c>
      <c r="AR223" s="123">
        <f t="shared" si="72"/>
        <v>53.500115909240442</v>
      </c>
      <c r="AS223" s="3">
        <f t="shared" ref="AS223:AS286" si="77">SUM(AK223:AR223)</f>
        <v>427.30204244884527</v>
      </c>
    </row>
    <row r="224" spans="1:45" ht="14">
      <c r="A224">
        <f t="shared" si="63"/>
        <v>66</v>
      </c>
      <c r="B224" s="20">
        <f t="shared" si="63"/>
        <v>146</v>
      </c>
      <c r="C224" s="27">
        <f t="shared" si="73"/>
        <v>246.27904360822413</v>
      </c>
      <c r="D224" s="124">
        <f>(($C$39*$C$118*0.72)*D$40)*('Product half-life and C flows'!B125/100)</f>
        <v>0.15951172198759697</v>
      </c>
      <c r="E224" s="27"/>
      <c r="F224" s="55">
        <f t="shared" si="64"/>
        <v>18.852668677253504</v>
      </c>
      <c r="G224" s="55">
        <f t="shared" si="64"/>
        <v>2.3461098798359923</v>
      </c>
      <c r="H224" s="124">
        <f>(H$118)*('Product half-life and C flows'!L125/100)</f>
        <v>1.4325358241646449</v>
      </c>
      <c r="I224" s="124">
        <f>(($C$39*$C$118*0.28)*H$41)*('Product half-life and C flows'!N125/100)</f>
        <v>2.952478303936577</v>
      </c>
      <c r="J224" s="124">
        <f>(($C$39*$C$118*0.28)*H$41)*(+'Product half-life and C flows'!P125/100)</f>
        <v>1.4747643875807073</v>
      </c>
      <c r="K224" s="55">
        <f t="shared" si="53"/>
        <v>4.1790082234578607</v>
      </c>
      <c r="L224" s="27"/>
      <c r="M224" s="83">
        <f>C$158*(0.4*D$14)*('Product half-life and C flows'!B85/100)</f>
        <v>1.9522996056881512</v>
      </c>
      <c r="N224" s="83">
        <f t="shared" si="74"/>
        <v>179.43565965851633</v>
      </c>
      <c r="O224" s="83">
        <f t="shared" ref="O224:P238" si="78">O223</f>
        <v>51.916955458718519</v>
      </c>
      <c r="P224" s="83">
        <f t="shared" si="78"/>
        <v>27.689042911316537</v>
      </c>
      <c r="Q224" s="83">
        <f>C$158*(0.6*C$15)*('Product half-life and C flows'!L85/100)</f>
        <v>31.307421890402335</v>
      </c>
      <c r="R224" s="83">
        <f>C$158*0.6*('Product half-life and C flows'!N85/100)</f>
        <v>36.85070536311288</v>
      </c>
      <c r="S224" s="83">
        <f>C$158*0.6*('Product half-life and C flows'!P85/100)</f>
        <v>18.406945735820614</v>
      </c>
      <c r="T224" s="83">
        <f t="shared" ref="T224:T238" si="79">T223</f>
        <v>49.321107685782579</v>
      </c>
      <c r="U224" s="3"/>
      <c r="V224" s="88"/>
      <c r="W224" s="88"/>
      <c r="X224" s="88"/>
      <c r="Y224" s="88"/>
      <c r="Z224" s="88"/>
      <c r="AA224" s="88"/>
      <c r="AB224" s="88"/>
      <c r="AC224" s="88"/>
      <c r="AE224">
        <f t="shared" si="60"/>
        <v>66</v>
      </c>
      <c r="AF224" s="3">
        <f>(C$158*$AF$76)*('Product half-life and C flows'!B85/100)</f>
        <v>14.642247042661134</v>
      </c>
      <c r="AG224" s="3">
        <f t="shared" si="75"/>
        <v>40.095306933685926</v>
      </c>
      <c r="AH224" s="3"/>
      <c r="AI224" s="3">
        <f t="shared" si="76"/>
        <v>54.737553976347058</v>
      </c>
      <c r="AJ224" s="113">
        <f t="shared" si="61"/>
        <v>246.27904360822413</v>
      </c>
      <c r="AK224" s="123">
        <f t="shared" si="65"/>
        <v>2.1118113276757482</v>
      </c>
      <c r="AL224" s="123">
        <f t="shared" si="66"/>
        <v>179.43565965851633</v>
      </c>
      <c r="AM224" s="123">
        <f t="shared" si="67"/>
        <v>70.769624135972023</v>
      </c>
      <c r="AN224" s="123">
        <f t="shared" si="68"/>
        <v>30.03515279115253</v>
      </c>
      <c r="AO224" s="123">
        <f t="shared" si="69"/>
        <v>32.739957714566977</v>
      </c>
      <c r="AP224" s="123">
        <f t="shared" si="70"/>
        <v>39.80318366704946</v>
      </c>
      <c r="AQ224" s="123">
        <f t="shared" si="71"/>
        <v>19.881710123401319</v>
      </c>
      <c r="AR224" s="123">
        <f t="shared" si="72"/>
        <v>53.500115909240442</v>
      </c>
      <c r="AS224" s="3">
        <f t="shared" si="77"/>
        <v>428.27721532757482</v>
      </c>
    </row>
    <row r="225" spans="1:45" ht="14">
      <c r="A225">
        <f t="shared" si="63"/>
        <v>67</v>
      </c>
      <c r="B225" s="20">
        <f t="shared" si="63"/>
        <v>147</v>
      </c>
      <c r="C225" s="27">
        <f t="shared" si="73"/>
        <v>246.55611957065869</v>
      </c>
      <c r="D225" s="124">
        <f>(($C$39*$C$118*0.72)*D$40)*('Product half-life and C flows'!B126/100)</f>
        <v>0.15407816715718001</v>
      </c>
      <c r="E225" s="27"/>
      <c r="F225" s="55">
        <f t="shared" si="64"/>
        <v>18.852668677253504</v>
      </c>
      <c r="G225" s="55">
        <f t="shared" si="64"/>
        <v>2.3461098798359923</v>
      </c>
      <c r="H225" s="124">
        <f>(H$118)*('Product half-life and C flows'!L126/100)</f>
        <v>1.4106391601620103</v>
      </c>
      <c r="I225" s="124">
        <f>(($C$39*$C$118*0.28)*H$41)*('Product half-life and C flows'!N126/100)</f>
        <v>2.963437584269895</v>
      </c>
      <c r="J225" s="124">
        <f>(($C$39*$C$118*0.28)*H$41)*(+'Product half-life and C flows'!P126/100)</f>
        <v>1.4802385535813658</v>
      </c>
      <c r="K225" s="55">
        <f t="shared" si="53"/>
        <v>4.1790082234578607</v>
      </c>
      <c r="L225" s="27"/>
      <c r="M225" s="83">
        <f>C$158*(0.4*D$14)*('Product half-life and C flows'!B86/100)</f>
        <v>1.8857971140798362</v>
      </c>
      <c r="N225" s="83">
        <f t="shared" si="74"/>
        <v>180.44293454579298</v>
      </c>
      <c r="O225" s="83">
        <f t="shared" si="78"/>
        <v>51.916955458718519</v>
      </c>
      <c r="P225" s="83">
        <f t="shared" si="78"/>
        <v>27.689042911316537</v>
      </c>
      <c r="Q225" s="83">
        <f>C$158*(0.6*C$15)*('Product half-life and C flows'!L86/100)</f>
        <v>30.828880211821549</v>
      </c>
      <c r="R225" s="83">
        <f>C$158*0.6*('Product half-life and C flows'!N86/100)</f>
        <v>37.17005217661913</v>
      </c>
      <c r="S225" s="83">
        <f>C$158*0.6*('Product half-life and C flows'!P86/100)</f>
        <v>18.566459628680878</v>
      </c>
      <c r="T225" s="83">
        <f t="shared" si="79"/>
        <v>49.321107685782579</v>
      </c>
      <c r="U225" s="3"/>
      <c r="V225" s="88"/>
      <c r="W225" s="88"/>
      <c r="X225" s="88"/>
      <c r="Y225" s="88"/>
      <c r="Z225" s="88"/>
      <c r="AA225" s="88"/>
      <c r="AB225" s="88"/>
      <c r="AC225" s="88"/>
      <c r="AE225">
        <f t="shared" si="60"/>
        <v>67</v>
      </c>
      <c r="AF225" s="3">
        <f>(C$158*$AF$76)*('Product half-life and C flows'!B86/100)</f>
        <v>14.143478355598772</v>
      </c>
      <c r="AG225" s="3">
        <f t="shared" si="75"/>
        <v>40.104123501958071</v>
      </c>
      <c r="AH225" s="3"/>
      <c r="AI225" s="3">
        <f t="shared" si="76"/>
        <v>54.247601857556845</v>
      </c>
      <c r="AJ225" s="113">
        <f t="shared" si="61"/>
        <v>246.55611957065869</v>
      </c>
      <c r="AK225" s="123">
        <f t="shared" si="65"/>
        <v>2.0398752812370162</v>
      </c>
      <c r="AL225" s="123">
        <f t="shared" si="66"/>
        <v>180.44293454579298</v>
      </c>
      <c r="AM225" s="123">
        <f t="shared" si="67"/>
        <v>70.769624135972023</v>
      </c>
      <c r="AN225" s="123">
        <f t="shared" si="68"/>
        <v>30.03515279115253</v>
      </c>
      <c r="AO225" s="123">
        <f t="shared" si="69"/>
        <v>32.239519371983562</v>
      </c>
      <c r="AP225" s="123">
        <f t="shared" si="70"/>
        <v>40.133489760889027</v>
      </c>
      <c r="AQ225" s="123">
        <f t="shared" si="71"/>
        <v>20.046698182262244</v>
      </c>
      <c r="AR225" s="123">
        <f t="shared" si="72"/>
        <v>53.500115909240442</v>
      </c>
      <c r="AS225" s="3">
        <f t="shared" si="77"/>
        <v>429.20740997852982</v>
      </c>
    </row>
    <row r="226" spans="1:45" ht="14">
      <c r="A226">
        <f t="shared" si="63"/>
        <v>68</v>
      </c>
      <c r="B226" s="20">
        <f t="shared" si="63"/>
        <v>148</v>
      </c>
      <c r="C226" s="27">
        <f t="shared" si="73"/>
        <v>246.82520531957218</v>
      </c>
      <c r="D226" s="124">
        <f>(($C$39*$C$118*0.72)*D$40)*('Product half-life and C flows'!B127/100)</f>
        <v>0.14882969915127506</v>
      </c>
      <c r="E226" s="27"/>
      <c r="F226" s="55">
        <f t="shared" si="64"/>
        <v>18.852668677253504</v>
      </c>
      <c r="G226" s="55">
        <f t="shared" si="64"/>
        <v>2.3461098798359923</v>
      </c>
      <c r="H226" s="124">
        <f>(H$118)*('Product half-life and C flows'!L127/100)</f>
        <v>1.3890771920785674</v>
      </c>
      <c r="I226" s="124">
        <f>(($C$39*$C$118*0.28)*H$41)*('Product half-life and C flows'!N127/100)</f>
        <v>2.974229349295658</v>
      </c>
      <c r="J226" s="124">
        <f>(($C$39*$C$118*0.28)*H$41)*(+'Product half-life and C flows'!P127/100)</f>
        <v>1.4856290456022265</v>
      </c>
      <c r="K226" s="55">
        <f t="shared" si="53"/>
        <v>4.1790082234578607</v>
      </c>
      <c r="L226" s="27"/>
      <c r="M226" s="83">
        <f>C$158*(0.4*D$14)*('Product half-life and C flows'!B87/100)</f>
        <v>1.821559941471345</v>
      </c>
      <c r="N226" s="83">
        <f t="shared" si="74"/>
        <v>181.40457574223169</v>
      </c>
      <c r="O226" s="83">
        <f t="shared" si="78"/>
        <v>51.916955458718519</v>
      </c>
      <c r="P226" s="83">
        <f t="shared" si="78"/>
        <v>27.689042911316537</v>
      </c>
      <c r="Q226" s="83">
        <f>C$158*(0.6*C$15)*('Product half-life and C flows'!L87/100)</f>
        <v>30.357653161029035</v>
      </c>
      <c r="R226" s="83">
        <f>C$158*0.6*('Product half-life and C flows'!N87/100)</f>
        <v>37.484517695181331</v>
      </c>
      <c r="S226" s="83">
        <f>C$158*0.6*('Product half-life and C flows'!P87/100)</f>
        <v>18.723535312278383</v>
      </c>
      <c r="T226" s="83">
        <f t="shared" si="79"/>
        <v>49.321107685782579</v>
      </c>
      <c r="U226" s="3"/>
      <c r="V226" s="88"/>
      <c r="W226" s="88"/>
      <c r="X226" s="88"/>
      <c r="Y226" s="88"/>
      <c r="Z226" s="88"/>
      <c r="AA226" s="88"/>
      <c r="AB226" s="88"/>
      <c r="AC226" s="88"/>
      <c r="AE226">
        <f t="shared" si="60"/>
        <v>68</v>
      </c>
      <c r="AF226" s="3">
        <f>(C$158*$AF$76)*('Product half-life and C flows'!B87/100)</f>
        <v>13.661699561035087</v>
      </c>
      <c r="AG226" s="3">
        <f t="shared" si="75"/>
        <v>40.112022782208854</v>
      </c>
      <c r="AH226" s="3"/>
      <c r="AI226" s="3">
        <f t="shared" si="76"/>
        <v>53.773722343243939</v>
      </c>
      <c r="AJ226" s="113">
        <f t="shared" si="61"/>
        <v>246.82520531957218</v>
      </c>
      <c r="AK226" s="123">
        <f t="shared" si="65"/>
        <v>1.97038964062262</v>
      </c>
      <c r="AL226" s="123">
        <f t="shared" si="66"/>
        <v>181.40457574223169</v>
      </c>
      <c r="AM226" s="123">
        <f t="shared" si="67"/>
        <v>70.769624135972023</v>
      </c>
      <c r="AN226" s="123">
        <f t="shared" si="68"/>
        <v>30.03515279115253</v>
      </c>
      <c r="AO226" s="123">
        <f t="shared" si="69"/>
        <v>31.746730353107601</v>
      </c>
      <c r="AP226" s="123">
        <f t="shared" si="70"/>
        <v>40.458747044476986</v>
      </c>
      <c r="AQ226" s="123">
        <f t="shared" si="71"/>
        <v>20.20916435788061</v>
      </c>
      <c r="AR226" s="123">
        <f t="shared" si="72"/>
        <v>53.500115909240442</v>
      </c>
      <c r="AS226" s="3">
        <f t="shared" si="77"/>
        <v>430.09449997468448</v>
      </c>
    </row>
    <row r="227" spans="1:45" ht="14">
      <c r="A227">
        <f t="shared" si="63"/>
        <v>69</v>
      </c>
      <c r="B227" s="20">
        <f t="shared" si="63"/>
        <v>149</v>
      </c>
      <c r="C227" s="27">
        <f t="shared" si="73"/>
        <v>247.08652550285245</v>
      </c>
      <c r="D227" s="124">
        <f>(($C$39*$C$118*0.72)*D$40)*('Product half-life and C flows'!B128/100)</f>
        <v>0.14376001323317184</v>
      </c>
      <c r="E227" s="27"/>
      <c r="F227" s="55">
        <f t="shared" si="64"/>
        <v>18.852668677253504</v>
      </c>
      <c r="G227" s="55">
        <f t="shared" si="64"/>
        <v>2.3461098798359923</v>
      </c>
      <c r="H227" s="124">
        <f>(H$118)*('Product half-life and C flows'!L128/100)</f>
        <v>1.3678448040045004</v>
      </c>
      <c r="I227" s="124">
        <f>(($C$39*$C$118*0.28)*H$41)*('Product half-life and C flows'!N128/100)</f>
        <v>2.9848561595267289</v>
      </c>
      <c r="J227" s="124">
        <f>(($C$39*$C$118*0.28)*H$41)*(+'Product half-life and C flows'!P128/100)</f>
        <v>1.4909371426207432</v>
      </c>
      <c r="K227" s="55">
        <f t="shared" si="53"/>
        <v>4.1790082234578607</v>
      </c>
      <c r="L227" s="27"/>
      <c r="M227" s="83">
        <f>C$158*(0.4*D$14)*('Product half-life and C flows'!B88/100)</f>
        <v>1.7595109227813879</v>
      </c>
      <c r="N227" s="83">
        <f t="shared" si="74"/>
        <v>182.3224821588415</v>
      </c>
      <c r="O227" s="83">
        <f t="shared" si="78"/>
        <v>51.916955458718519</v>
      </c>
      <c r="P227" s="83">
        <f t="shared" si="78"/>
        <v>27.689042911316537</v>
      </c>
      <c r="Q227" s="83">
        <f>C$158*(0.6*C$15)*('Product half-life and C flows'!L88/100)</f>
        <v>29.893628932131847</v>
      </c>
      <c r="R227" s="83">
        <f>C$158*0.6*('Product half-life and C flows'!N88/100)</f>
        <v>37.794176530598719</v>
      </c>
      <c r="S227" s="83">
        <f>C$158*0.6*('Product half-life and C flows'!P88/100)</f>
        <v>18.878210055244111</v>
      </c>
      <c r="T227" s="83">
        <f t="shared" si="79"/>
        <v>49.321107685782579</v>
      </c>
      <c r="U227" s="3"/>
      <c r="V227" s="88"/>
      <c r="W227" s="88"/>
      <c r="X227" s="88"/>
      <c r="Y227" s="88"/>
      <c r="Z227" s="88"/>
      <c r="AA227" s="88"/>
      <c r="AB227" s="88"/>
      <c r="AC227" s="88"/>
      <c r="AE227">
        <f t="shared" si="60"/>
        <v>69</v>
      </c>
      <c r="AF227" s="3">
        <f>(C$158*$AF$76)*('Product half-life and C flows'!B88/100)</f>
        <v>13.196331920860409</v>
      </c>
      <c r="AG227" s="3">
        <f t="shared" si="75"/>
        <v>40.119100107873166</v>
      </c>
      <c r="AH227" s="3"/>
      <c r="AI227" s="3">
        <f t="shared" si="76"/>
        <v>53.315432028733575</v>
      </c>
      <c r="AJ227" s="113">
        <f t="shared" si="61"/>
        <v>247.08652550285245</v>
      </c>
      <c r="AK227" s="123">
        <f t="shared" si="65"/>
        <v>1.9032709360145597</v>
      </c>
      <c r="AL227" s="123">
        <f t="shared" si="66"/>
        <v>182.3224821588415</v>
      </c>
      <c r="AM227" s="123">
        <f t="shared" si="67"/>
        <v>70.769624135972023</v>
      </c>
      <c r="AN227" s="123">
        <f t="shared" si="68"/>
        <v>30.03515279115253</v>
      </c>
      <c r="AO227" s="123">
        <f t="shared" si="69"/>
        <v>31.261473736136349</v>
      </c>
      <c r="AP227" s="123">
        <f t="shared" si="70"/>
        <v>40.779032690125447</v>
      </c>
      <c r="AQ227" s="123">
        <f t="shared" si="71"/>
        <v>20.369147197864855</v>
      </c>
      <c r="AR227" s="123">
        <f t="shared" si="72"/>
        <v>53.500115909240442</v>
      </c>
      <c r="AS227" s="3">
        <f t="shared" si="77"/>
        <v>430.94029955534768</v>
      </c>
    </row>
    <row r="228" spans="1:45" ht="14">
      <c r="A228">
        <f t="shared" si="63"/>
        <v>70</v>
      </c>
      <c r="B228" s="20">
        <f t="shared" si="63"/>
        <v>150</v>
      </c>
      <c r="C228" s="27">
        <f t="shared" si="73"/>
        <v>247.34029879280953</v>
      </c>
      <c r="D228" s="124">
        <f>(($C$39*$C$118*0.72)*D$40)*('Product half-life and C flows'!B129/100)</f>
        <v>0.13886301942863721</v>
      </c>
      <c r="E228" s="27"/>
      <c r="F228" s="55">
        <f t="shared" si="64"/>
        <v>18.852668677253504</v>
      </c>
      <c r="G228" s="55">
        <f t="shared" si="64"/>
        <v>2.3461098798359923</v>
      </c>
      <c r="H228" s="124">
        <f>(H$118)*('Product half-life and C flows'!L129/100)</f>
        <v>1.3469369582279365</v>
      </c>
      <c r="I228" s="124">
        <f>(($C$39*$C$118*0.28)*H$41)*('Product half-life and C flows'!N129/100)</f>
        <v>2.9953205363378994</v>
      </c>
      <c r="J228" s="124">
        <f>(($C$39*$C$118*0.28)*H$41)*(+'Product half-life and C flows'!P129/100)</f>
        <v>1.4961641040648843</v>
      </c>
      <c r="K228" s="55">
        <f t="shared" si="53"/>
        <v>4.1790082234578607</v>
      </c>
      <c r="L228" s="27"/>
      <c r="M228" s="83">
        <f>C$158*(0.4*D$14)*('Product half-life and C flows'!B89/100)</f>
        <v>1.6995755214546209</v>
      </c>
      <c r="N228" s="83">
        <f t="shared" si="74"/>
        <v>183.19849040137498</v>
      </c>
      <c r="O228" s="83">
        <f t="shared" si="78"/>
        <v>51.916955458718519</v>
      </c>
      <c r="P228" s="83">
        <f t="shared" si="78"/>
        <v>27.689042911316537</v>
      </c>
      <c r="Q228" s="83">
        <f>C$158*(0.6*C$15)*('Product half-life and C flows'!L89/100)</f>
        <v>29.43669742821778</v>
      </c>
      <c r="R228" s="83">
        <f>C$158*0.6*('Product half-life and C flows'!N89/100)</f>
        <v>38.099102154210705</v>
      </c>
      <c r="S228" s="83">
        <f>C$158*0.6*('Product half-life and C flows'!P89/100)</f>
        <v>19.030520556548797</v>
      </c>
      <c r="T228" s="83">
        <f t="shared" si="79"/>
        <v>49.321107685782579</v>
      </c>
      <c r="U228" s="3"/>
      <c r="V228" s="88"/>
      <c r="W228" s="88"/>
      <c r="X228" s="88"/>
      <c r="Y228" s="88"/>
      <c r="Z228" s="88"/>
      <c r="AA228" s="88"/>
      <c r="AB228" s="88"/>
      <c r="AC228" s="88"/>
      <c r="AE228">
        <f t="shared" si="60"/>
        <v>70</v>
      </c>
      <c r="AF228" s="3">
        <f>(C$158*$AF$76)*('Product half-life and C flows'!B89/100)</f>
        <v>12.746816410909656</v>
      </c>
      <c r="AG228" s="3">
        <f t="shared" si="75"/>
        <v>40.125440924667217</v>
      </c>
      <c r="AH228" s="3"/>
      <c r="AI228" s="3">
        <f t="shared" si="76"/>
        <v>52.872257335576876</v>
      </c>
      <c r="AJ228" s="113">
        <f t="shared" si="61"/>
        <v>247.34029879280953</v>
      </c>
      <c r="AK228" s="123">
        <f t="shared" si="65"/>
        <v>1.8384385408832582</v>
      </c>
      <c r="AL228" s="123">
        <f t="shared" si="66"/>
        <v>183.19849040137498</v>
      </c>
      <c r="AM228" s="123">
        <f t="shared" si="67"/>
        <v>70.769624135972023</v>
      </c>
      <c r="AN228" s="123">
        <f t="shared" si="68"/>
        <v>30.03515279115253</v>
      </c>
      <c r="AO228" s="123">
        <f t="shared" si="69"/>
        <v>30.783634386445716</v>
      </c>
      <c r="AP228" s="123">
        <f t="shared" si="70"/>
        <v>41.094422690548605</v>
      </c>
      <c r="AQ228" s="123">
        <f t="shared" si="71"/>
        <v>20.526684660613682</v>
      </c>
      <c r="AR228" s="123">
        <f t="shared" si="72"/>
        <v>53.500115909240442</v>
      </c>
      <c r="AS228" s="3">
        <f t="shared" si="77"/>
        <v>431.74656351623122</v>
      </c>
    </row>
    <row r="229" spans="1:45" ht="14">
      <c r="A229">
        <f t="shared" ref="A229:B238" si="80">A228+1</f>
        <v>71</v>
      </c>
      <c r="B229" s="20">
        <f t="shared" si="80"/>
        <v>151</v>
      </c>
      <c r="C229" s="27">
        <f t="shared" si="73"/>
        <v>247.58673802462928</v>
      </c>
      <c r="D229" s="124">
        <f>(($C$39*$C$118*0.72)*D$40)*('Product half-life and C flows'!B130/100)</f>
        <v>0.13413283521031741</v>
      </c>
      <c r="E229" s="27"/>
      <c r="F229" s="55">
        <f t="shared" si="64"/>
        <v>18.852668677253504</v>
      </c>
      <c r="G229" s="55">
        <f t="shared" si="64"/>
        <v>2.3461098798359923</v>
      </c>
      <c r="H229" s="124">
        <f>(H$118)*('Product half-life and C flows'!L130/100)</f>
        <v>1.3263486940396769</v>
      </c>
      <c r="I229" s="124">
        <f>(($C$39*$C$118*0.28)*H$41)*('Product half-life and C flows'!N130/100)</f>
        <v>3.0056249625641231</v>
      </c>
      <c r="J229" s="124">
        <f>(($C$39*$C$118*0.28)*H$41)*(+'Product half-life and C flows'!P130/100)</f>
        <v>1.5013111701119493</v>
      </c>
      <c r="K229" s="55">
        <f t="shared" si="53"/>
        <v>4.1790082234578607</v>
      </c>
      <c r="L229" s="27"/>
      <c r="M229" s="83">
        <f>C$158*(0.4*D$14)*('Product half-life and C flows'!B90/100)</f>
        <v>1.6416817399244066</v>
      </c>
      <c r="N229" s="83">
        <f t="shared" si="74"/>
        <v>184.03437503381699</v>
      </c>
      <c r="O229" s="83">
        <f t="shared" si="78"/>
        <v>51.916955458718519</v>
      </c>
      <c r="P229" s="83">
        <f t="shared" si="78"/>
        <v>27.689042911316537</v>
      </c>
      <c r="Q229" s="83">
        <f>C$158*(0.6*C$15)*('Product half-life and C flows'!L90/100)</f>
        <v>28.986750235233089</v>
      </c>
      <c r="R229" s="83">
        <f>C$158*0.6*('Product half-life and C flows'!N90/100)</f>
        <v>38.399366914329157</v>
      </c>
      <c r="S229" s="83">
        <f>C$158*0.6*('Product half-life and C flows'!P90/100)</f>
        <v>19.180502954210365</v>
      </c>
      <c r="T229" s="83">
        <f t="shared" si="79"/>
        <v>49.321107685782579</v>
      </c>
      <c r="U229" s="3"/>
      <c r="V229" s="88"/>
      <c r="W229" s="88"/>
      <c r="X229" s="88"/>
      <c r="Y229" s="88"/>
      <c r="Z229" s="88"/>
      <c r="AA229" s="88"/>
      <c r="AB229" s="88"/>
      <c r="AC229" s="88"/>
      <c r="AE229">
        <f t="shared" si="60"/>
        <v>71</v>
      </c>
      <c r="AF229" s="3">
        <f>(C$158*$AF$76)*('Product half-life and C flows'!B90/100)</f>
        <v>12.312613049433049</v>
      </c>
      <c r="AG229" s="3">
        <f t="shared" si="75"/>
        <v>40.131121812109342</v>
      </c>
      <c r="AH229" s="3"/>
      <c r="AI229" s="3">
        <f t="shared" si="76"/>
        <v>52.443734861542389</v>
      </c>
      <c r="AJ229" s="113">
        <f t="shared" si="61"/>
        <v>247.58673802462928</v>
      </c>
      <c r="AK229" s="123">
        <f t="shared" si="65"/>
        <v>1.7758145751347241</v>
      </c>
      <c r="AL229" s="123">
        <f t="shared" si="66"/>
        <v>184.03437503381699</v>
      </c>
      <c r="AM229" s="123">
        <f t="shared" si="67"/>
        <v>70.769624135972023</v>
      </c>
      <c r="AN229" s="123">
        <f t="shared" si="68"/>
        <v>30.03515279115253</v>
      </c>
      <c r="AO229" s="123">
        <f t="shared" si="69"/>
        <v>30.313098929272766</v>
      </c>
      <c r="AP229" s="123">
        <f t="shared" si="70"/>
        <v>41.404991876893277</v>
      </c>
      <c r="AQ229" s="123">
        <f t="shared" si="71"/>
        <v>20.681814124322315</v>
      </c>
      <c r="AR229" s="123">
        <f t="shared" si="72"/>
        <v>53.500115909240442</v>
      </c>
      <c r="AS229" s="3">
        <f t="shared" si="77"/>
        <v>432.51498737580511</v>
      </c>
    </row>
    <row r="230" spans="1:45" ht="14">
      <c r="A230">
        <f t="shared" si="80"/>
        <v>72</v>
      </c>
      <c r="B230" s="20">
        <f t="shared" si="80"/>
        <v>152</v>
      </c>
      <c r="C230" s="27">
        <f t="shared" si="73"/>
        <v>247.82605033291441</v>
      </c>
      <c r="D230" s="124">
        <f>(($C$39*$C$118*0.72)*D$40)*('Product half-life and C flows'!B131/100)</f>
        <v>0.12956377843133526</v>
      </c>
      <c r="E230" s="27"/>
      <c r="F230" s="55">
        <f t="shared" si="64"/>
        <v>18.852668677253504</v>
      </c>
      <c r="G230" s="55">
        <f t="shared" si="64"/>
        <v>2.3461098798359923</v>
      </c>
      <c r="H230" s="124">
        <f>(H$118)*('Product half-life and C flows'!L131/100)</f>
        <v>1.3060751265561865</v>
      </c>
      <c r="I230" s="124">
        <f>(($C$39*$C$118*0.28)*H$41)*('Product half-life and C flows'!N131/100)</f>
        <v>3.0157718830896103</v>
      </c>
      <c r="J230" s="124">
        <f>(($C$39*$C$118*0.28)*H$41)*(+'Product half-life and C flows'!P131/100)</f>
        <v>1.5063795619828217</v>
      </c>
      <c r="K230" s="55">
        <f t="shared" si="53"/>
        <v>4.1790082234578607</v>
      </c>
      <c r="L230" s="27"/>
      <c r="M230" s="83">
        <f>C$158*(0.4*D$14)*('Product half-life and C flows'!B91/100)</f>
        <v>1.5857600331255344</v>
      </c>
      <c r="N230" s="83">
        <f t="shared" si="74"/>
        <v>184.83184907796112</v>
      </c>
      <c r="O230" s="83">
        <f t="shared" si="78"/>
        <v>51.916955458718519</v>
      </c>
      <c r="P230" s="83">
        <f t="shared" si="78"/>
        <v>27.689042911316537</v>
      </c>
      <c r="Q230" s="83">
        <f>C$158*(0.6*C$15)*('Product half-life and C flows'!L91/100)</f>
        <v>28.543680596259616</v>
      </c>
      <c r="R230" s="83">
        <f>C$158*0.6*('Product half-life and C flows'!N91/100)</f>
        <v>38.695042053404123</v>
      </c>
      <c r="S230" s="83">
        <f>C$158*0.6*('Product half-life and C flows'!P91/100)</f>
        <v>19.32819283386819</v>
      </c>
      <c r="T230" s="83">
        <f t="shared" si="79"/>
        <v>49.321107685782579</v>
      </c>
      <c r="U230" s="3"/>
      <c r="V230" s="88"/>
      <c r="W230" s="88"/>
      <c r="X230" s="88"/>
      <c r="Y230" s="88"/>
      <c r="Z230" s="88"/>
      <c r="AA230" s="88"/>
      <c r="AB230" s="88"/>
      <c r="AC230" s="88"/>
      <c r="AE230">
        <f t="shared" si="60"/>
        <v>72</v>
      </c>
      <c r="AF230" s="3">
        <f>(C$158*$AF$76)*('Product half-life and C flows'!B91/100)</f>
        <v>11.893200248441508</v>
      </c>
      <c r="AG230" s="3">
        <f t="shared" si="75"/>
        <v>40.136211400299182</v>
      </c>
      <c r="AH230" s="3"/>
      <c r="AI230" s="3">
        <f t="shared" si="76"/>
        <v>52.029411648740691</v>
      </c>
      <c r="AJ230" s="113">
        <f t="shared" si="61"/>
        <v>247.82605033291441</v>
      </c>
      <c r="AK230" s="123">
        <f t="shared" si="65"/>
        <v>1.7153238115568696</v>
      </c>
      <c r="AL230" s="123">
        <f t="shared" si="66"/>
        <v>184.83184907796112</v>
      </c>
      <c r="AM230" s="123">
        <f t="shared" si="67"/>
        <v>70.769624135972023</v>
      </c>
      <c r="AN230" s="123">
        <f t="shared" si="68"/>
        <v>30.03515279115253</v>
      </c>
      <c r="AO230" s="123">
        <f t="shared" si="69"/>
        <v>29.849755722815804</v>
      </c>
      <c r="AP230" s="123">
        <f t="shared" si="70"/>
        <v>41.710813936493736</v>
      </c>
      <c r="AQ230" s="123">
        <f t="shared" si="71"/>
        <v>20.834572395851012</v>
      </c>
      <c r="AR230" s="123">
        <f t="shared" si="72"/>
        <v>53.500115909240442</v>
      </c>
      <c r="AS230" s="3">
        <f t="shared" si="77"/>
        <v>433.24720778104353</v>
      </c>
    </row>
    <row r="231" spans="1:45" ht="14">
      <c r="A231">
        <f t="shared" si="80"/>
        <v>73</v>
      </c>
      <c r="B231" s="20">
        <f t="shared" si="80"/>
        <v>153</v>
      </c>
      <c r="C231" s="27">
        <f t="shared" si="73"/>
        <v>248.05843728624416</v>
      </c>
      <c r="D231" s="124">
        <f>(($C$39*$C$118*0.72)*D$40)*('Product half-life and C flows'!B132/100)</f>
        <v>0.12515036049959599</v>
      </c>
      <c r="E231" s="27"/>
      <c r="F231" s="55">
        <f t="shared" si="64"/>
        <v>18.852668677253504</v>
      </c>
      <c r="G231" s="55">
        <f t="shared" si="64"/>
        <v>2.3461098798359923</v>
      </c>
      <c r="H231" s="124">
        <f>(H$118)*('Product half-life and C flows'!L132/100)</f>
        <v>1.2861114455605809</v>
      </c>
      <c r="I231" s="124">
        <f>(($C$39*$C$118*0.28)*H$41)*('Product half-life and C flows'!N132/100)</f>
        <v>3.0257637054279107</v>
      </c>
      <c r="J231" s="124">
        <f>(($C$39*$C$118*0.28)*H$41)*(+'Product half-life and C flows'!P132/100)</f>
        <v>1.5113704822317231</v>
      </c>
      <c r="K231" s="55">
        <f t="shared" si="53"/>
        <v>4.1790082234578607</v>
      </c>
      <c r="L231" s="27"/>
      <c r="M231" s="83">
        <f>C$158*(0.4*D$14)*('Product half-life and C flows'!B92/100)</f>
        <v>1.5317432249530201</v>
      </c>
      <c r="N231" s="83">
        <f t="shared" si="74"/>
        <v>185.59256471598081</v>
      </c>
      <c r="O231" s="83">
        <f t="shared" si="78"/>
        <v>51.916955458718519</v>
      </c>
      <c r="P231" s="83">
        <f t="shared" si="78"/>
        <v>27.689042911316537</v>
      </c>
      <c r="Q231" s="83">
        <f>C$158*(0.6*C$15)*('Product half-life and C flows'!L92/100)</f>
        <v>28.107383386185102</v>
      </c>
      <c r="R231" s="83">
        <f>C$158*0.6*('Product half-life and C flows'!N92/100)</f>
        <v>38.98619772492718</v>
      </c>
      <c r="S231" s="83">
        <f>C$158*0.6*('Product half-life and C flows'!P92/100)</f>
        <v>19.473625237226361</v>
      </c>
      <c r="T231" s="83">
        <f t="shared" si="79"/>
        <v>49.321107685782579</v>
      </c>
      <c r="U231" s="3"/>
      <c r="V231" s="88"/>
      <c r="W231" s="88"/>
      <c r="X231" s="88"/>
      <c r="Y231" s="88"/>
      <c r="Z231" s="88"/>
      <c r="AA231" s="88"/>
      <c r="AB231" s="88"/>
      <c r="AC231" s="88"/>
      <c r="AE231">
        <f t="shared" si="60"/>
        <v>73</v>
      </c>
      <c r="AF231" s="3">
        <f>(C$158*$AF$76)*('Product half-life and C flows'!B92/100)</f>
        <v>11.488074187147649</v>
      </c>
      <c r="AG231" s="3">
        <f t="shared" si="75"/>
        <v>40.140771192536882</v>
      </c>
      <c r="AH231" s="3"/>
      <c r="AI231" s="3">
        <f t="shared" si="76"/>
        <v>51.628845379684535</v>
      </c>
      <c r="AJ231" s="113">
        <f t="shared" si="61"/>
        <v>248.05843728624416</v>
      </c>
      <c r="AK231" s="123">
        <f t="shared" si="65"/>
        <v>1.6568935854526161</v>
      </c>
      <c r="AL231" s="123">
        <f t="shared" si="66"/>
        <v>185.59256471598081</v>
      </c>
      <c r="AM231" s="123">
        <f t="shared" si="67"/>
        <v>70.769624135972023</v>
      </c>
      <c r="AN231" s="123">
        <f t="shared" si="68"/>
        <v>30.03515279115253</v>
      </c>
      <c r="AO231" s="123">
        <f t="shared" si="69"/>
        <v>29.393494831745684</v>
      </c>
      <c r="AP231" s="123">
        <f t="shared" si="70"/>
        <v>42.011961430355093</v>
      </c>
      <c r="AQ231" s="123">
        <f t="shared" si="71"/>
        <v>20.984995719458084</v>
      </c>
      <c r="AR231" s="123">
        <f t="shared" si="72"/>
        <v>53.500115909240442</v>
      </c>
      <c r="AS231" s="3">
        <f t="shared" si="77"/>
        <v>433.94480311935729</v>
      </c>
    </row>
    <row r="232" spans="1:45" ht="14">
      <c r="A232">
        <f t="shared" si="80"/>
        <v>74</v>
      </c>
      <c r="B232" s="20">
        <f t="shared" si="80"/>
        <v>154</v>
      </c>
      <c r="C232" s="27">
        <f t="shared" si="73"/>
        <v>248.28409501969756</v>
      </c>
      <c r="D232" s="124">
        <f>(($C$39*$C$118*0.72)*D$40)*('Product half-life and C flows'!B133/100)</f>
        <v>0.12088727978460077</v>
      </c>
      <c r="E232" s="27"/>
      <c r="F232" s="55">
        <f t="shared" ref="F232:G238" si="81">F231</f>
        <v>18.852668677253504</v>
      </c>
      <c r="G232" s="55">
        <f t="shared" si="81"/>
        <v>2.3461098798359923</v>
      </c>
      <c r="H232" s="124">
        <f>(H$118)*('Product half-life and C flows'!L133/100)</f>
        <v>1.2664529143613317</v>
      </c>
      <c r="I232" s="124">
        <f>(($C$39*$C$118*0.28)*H$41)*('Product half-life and C flows'!N133/100)</f>
        <v>3.0356028002931352</v>
      </c>
      <c r="J232" s="124">
        <f>(($C$39*$C$118*0.28)*H$41)*(+'Product half-life and C flows'!P133/100)</f>
        <v>1.5162851150315355</v>
      </c>
      <c r="K232" s="55">
        <f t="shared" si="53"/>
        <v>4.1790082234578607</v>
      </c>
      <c r="L232" s="27"/>
      <c r="M232" s="83">
        <f>C$158*(0.4*D$14)*('Product half-life and C flows'!B93/100)</f>
        <v>1.4795664275666243</v>
      </c>
      <c r="N232" s="83">
        <f t="shared" si="74"/>
        <v>186.31811416627642</v>
      </c>
      <c r="O232" s="83">
        <f t="shared" si="78"/>
        <v>51.916955458718519</v>
      </c>
      <c r="P232" s="83">
        <f t="shared" si="78"/>
        <v>27.689042911316537</v>
      </c>
      <c r="Q232" s="83">
        <f>C$158*(0.6*C$15)*('Product half-life and C flows'!L93/100)</f>
        <v>27.677755086760602</v>
      </c>
      <c r="R232" s="83">
        <f>C$158*0.6*('Product half-life and C flows'!N93/100)</f>
        <v>39.272903010076462</v>
      </c>
      <c r="S232" s="83">
        <f>C$158*0.6*('Product half-life and C flows'!P93/100)</f>
        <v>19.616834670367858</v>
      </c>
      <c r="T232" s="83">
        <f t="shared" si="79"/>
        <v>49.321107685782579</v>
      </c>
      <c r="U232" s="3"/>
      <c r="V232" s="88"/>
      <c r="W232" s="88"/>
      <c r="X232" s="88"/>
      <c r="Y232" s="88"/>
      <c r="Z232" s="88"/>
      <c r="AA232" s="88"/>
      <c r="AB232" s="88"/>
      <c r="AC232" s="88"/>
      <c r="AE232">
        <f t="shared" si="60"/>
        <v>74</v>
      </c>
      <c r="AF232" s="3">
        <f>(C$158*$AF$76)*('Product half-life and C flows'!B93/100)</f>
        <v>11.096748206749682</v>
      </c>
      <c r="AG232" s="3">
        <f t="shared" si="75"/>
        <v>40.144856303326911</v>
      </c>
      <c r="AH232" s="3"/>
      <c r="AI232" s="3">
        <f t="shared" si="76"/>
        <v>51.241604510076591</v>
      </c>
      <c r="AJ232" s="113">
        <f t="shared" si="61"/>
        <v>248.28409501969756</v>
      </c>
      <c r="AK232" s="123">
        <f t="shared" si="65"/>
        <v>1.6004537073512251</v>
      </c>
      <c r="AL232" s="123">
        <f t="shared" si="66"/>
        <v>186.31811416627642</v>
      </c>
      <c r="AM232" s="123">
        <f t="shared" si="67"/>
        <v>70.769624135972023</v>
      </c>
      <c r="AN232" s="123">
        <f t="shared" si="68"/>
        <v>30.03515279115253</v>
      </c>
      <c r="AO232" s="123">
        <f t="shared" si="69"/>
        <v>28.944208001121932</v>
      </c>
      <c r="AP232" s="123">
        <f t="shared" si="70"/>
        <v>42.308505810369596</v>
      </c>
      <c r="AQ232" s="123">
        <f t="shared" si="71"/>
        <v>21.133119785399394</v>
      </c>
      <c r="AR232" s="123">
        <f t="shared" si="72"/>
        <v>53.500115909240442</v>
      </c>
      <c r="AS232" s="3">
        <f t="shared" si="77"/>
        <v>434.60929430688356</v>
      </c>
    </row>
    <row r="233" spans="1:45" ht="14">
      <c r="A233">
        <f t="shared" si="80"/>
        <v>75</v>
      </c>
      <c r="B233" s="20">
        <f t="shared" si="80"/>
        <v>155</v>
      </c>
      <c r="C233" s="27">
        <f t="shared" si="73"/>
        <v>248.5032143652877</v>
      </c>
      <c r="D233" s="124">
        <f>(($C$39*$C$118*0.72)*D$40)*('Product half-life and C flows'!B134/100)</f>
        <v>0.11676941524884796</v>
      </c>
      <c r="E233" s="27"/>
      <c r="F233" s="55">
        <f t="shared" si="81"/>
        <v>18.852668677253504</v>
      </c>
      <c r="G233" s="55">
        <f t="shared" si="81"/>
        <v>2.3461098798359923</v>
      </c>
      <c r="H233" s="124">
        <f>(H$118)*('Product half-life and C flows'!L134/100)</f>
        <v>1.2470948686684094</v>
      </c>
      <c r="I233" s="124">
        <f>(($C$39*$C$118*0.28)*H$41)*('Product half-life and C flows'!N134/100)</f>
        <v>3.0452915021624429</v>
      </c>
      <c r="J233" s="124">
        <f>(($C$39*$C$118*0.28)*H$41)*(+'Product half-life and C flows'!P134/100)</f>
        <v>1.521124626454766</v>
      </c>
      <c r="K233" s="55">
        <f t="shared" si="53"/>
        <v>4.1790082234578607</v>
      </c>
      <c r="L233" s="27"/>
      <c r="M233" s="83">
        <f>C$158*(0.4*D$14)*('Product half-life and C flows'!B94/100)</f>
        <v>1.4291669634441533</v>
      </c>
      <c r="N233" s="83">
        <f t="shared" si="74"/>
        <v>187.01003070596047</v>
      </c>
      <c r="O233" s="83">
        <f t="shared" si="78"/>
        <v>51.916955458718519</v>
      </c>
      <c r="P233" s="83">
        <f t="shared" si="78"/>
        <v>27.689042911316537</v>
      </c>
      <c r="Q233" s="83">
        <f>C$158*(0.6*C$15)*('Product half-life and C flows'!L94/100)</f>
        <v>27.254693762039164</v>
      </c>
      <c r="R233" s="83">
        <f>C$158*0.6*('Product half-life and C flows'!N94/100)</f>
        <v>39.555225934107234</v>
      </c>
      <c r="S233" s="83">
        <f>C$158*0.6*('Product half-life and C flows'!P94/100)</f>
        <v>19.757855111941673</v>
      </c>
      <c r="T233" s="83">
        <f t="shared" si="79"/>
        <v>49.321107685782579</v>
      </c>
      <c r="U233" s="3"/>
      <c r="V233" s="88"/>
      <c r="W233" s="88"/>
      <c r="X233" s="88"/>
      <c r="Y233" s="88"/>
      <c r="Z233" s="88"/>
      <c r="AA233" s="88"/>
      <c r="AB233" s="88"/>
      <c r="AC233" s="88"/>
      <c r="AE233">
        <f t="shared" si="60"/>
        <v>75</v>
      </c>
      <c r="AF233" s="3">
        <f>(C$158*$AF$76)*('Product half-life and C flows'!B94/100)</f>
        <v>10.71875222583115</v>
      </c>
      <c r="AG233" s="3">
        <f t="shared" si="75"/>
        <v>40.148516120368662</v>
      </c>
      <c r="AH233" s="3"/>
      <c r="AI233" s="3">
        <f t="shared" si="76"/>
        <v>50.867268346199808</v>
      </c>
      <c r="AJ233" s="113">
        <f t="shared" si="61"/>
        <v>248.5032143652877</v>
      </c>
      <c r="AK233" s="123">
        <f t="shared" si="65"/>
        <v>1.5459363786930012</v>
      </c>
      <c r="AL233" s="123">
        <f t="shared" si="66"/>
        <v>187.01003070596047</v>
      </c>
      <c r="AM233" s="123">
        <f t="shared" si="67"/>
        <v>70.769624135972023</v>
      </c>
      <c r="AN233" s="123">
        <f t="shared" si="68"/>
        <v>30.03515279115253</v>
      </c>
      <c r="AO233" s="123">
        <f t="shared" si="69"/>
        <v>28.501788630707573</v>
      </c>
      <c r="AP233" s="123">
        <f t="shared" si="70"/>
        <v>42.600517436269676</v>
      </c>
      <c r="AQ233" s="123">
        <f t="shared" si="71"/>
        <v>21.278979738396441</v>
      </c>
      <c r="AR233" s="123">
        <f t="shared" si="72"/>
        <v>53.500115909240442</v>
      </c>
      <c r="AS233" s="3">
        <f t="shared" si="77"/>
        <v>435.24214572639215</v>
      </c>
    </row>
    <row r="234" spans="1:45" ht="14">
      <c r="A234">
        <f t="shared" si="80"/>
        <v>76</v>
      </c>
      <c r="B234" s="20">
        <f t="shared" si="80"/>
        <v>156</v>
      </c>
      <c r="C234" s="27">
        <f t="shared" si="73"/>
        <v>248.71598098026791</v>
      </c>
      <c r="D234" s="124">
        <f>(($C$39*$C$118*0.72)*D$40)*('Product half-life and C flows'!B135/100)</f>
        <v>0.11279182029617313</v>
      </c>
      <c r="E234" s="27"/>
      <c r="F234" s="55">
        <f t="shared" si="81"/>
        <v>18.852668677253504</v>
      </c>
      <c r="G234" s="55">
        <f t="shared" si="81"/>
        <v>2.3461098798359923</v>
      </c>
      <c r="H234" s="124">
        <f>(H$118)*('Product half-life and C flows'!L135/100)</f>
        <v>1.2280327154866093</v>
      </c>
      <c r="I234" s="124">
        <f>(($C$39*$C$118*0.28)*H$41)*('Product half-life and C flows'!N135/100)</f>
        <v>3.0548321098299338</v>
      </c>
      <c r="J234" s="124">
        <f>(($C$39*$C$118*0.28)*H$41)*(+'Product half-life and C flows'!P135/100)</f>
        <v>1.5258901647502161</v>
      </c>
      <c r="K234" s="55">
        <f t="shared" si="53"/>
        <v>4.1790082234578607</v>
      </c>
      <c r="L234" s="27"/>
      <c r="M234" s="83">
        <f>C$158*(0.4*D$14)*('Product half-life and C flows'!B95/100)</f>
        <v>1.3804842900899144</v>
      </c>
      <c r="N234" s="83">
        <f t="shared" si="74"/>
        <v>187.66978981615645</v>
      </c>
      <c r="O234" s="83">
        <f t="shared" si="78"/>
        <v>51.916955458718519</v>
      </c>
      <c r="P234" s="83">
        <f t="shared" si="78"/>
        <v>27.689042911316537</v>
      </c>
      <c r="Q234" s="83">
        <f>C$158*(0.6*C$15)*('Product half-life and C flows'!L95/100)</f>
        <v>26.83809903418998</v>
      </c>
      <c r="R234" s="83">
        <f>C$158*0.6*('Product half-life and C flows'!N95/100)</f>
        <v>39.83323348249192</v>
      </c>
      <c r="S234" s="83">
        <f>C$158*0.6*('Product half-life and C flows'!P95/100)</f>
        <v>19.896720021224734</v>
      </c>
      <c r="T234" s="83">
        <f t="shared" si="79"/>
        <v>49.321107685782579</v>
      </c>
      <c r="U234" s="3"/>
      <c r="V234" s="88"/>
      <c r="W234" s="88"/>
      <c r="X234" s="88"/>
      <c r="Y234" s="88"/>
      <c r="Z234" s="88"/>
      <c r="AA234" s="88"/>
      <c r="AB234" s="88"/>
      <c r="AC234" s="88"/>
      <c r="AE234">
        <f t="shared" si="60"/>
        <v>76</v>
      </c>
      <c r="AF234" s="3">
        <f>(C$158*$AF$76)*('Product half-life and C flows'!B95/100)</f>
        <v>10.353632175674358</v>
      </c>
      <c r="AG234" s="3">
        <f t="shared" si="75"/>
        <v>40.151794898281814</v>
      </c>
      <c r="AH234" s="3"/>
      <c r="AI234" s="3">
        <f t="shared" si="76"/>
        <v>50.50542707395617</v>
      </c>
      <c r="AJ234" s="113">
        <f t="shared" si="61"/>
        <v>248.71598098026791</v>
      </c>
      <c r="AK234" s="123">
        <f t="shared" si="65"/>
        <v>1.4932761103860874</v>
      </c>
      <c r="AL234" s="123">
        <f t="shared" si="66"/>
        <v>187.66978981615645</v>
      </c>
      <c r="AM234" s="123">
        <f t="shared" si="67"/>
        <v>70.769624135972023</v>
      </c>
      <c r="AN234" s="123">
        <f t="shared" si="68"/>
        <v>30.03515279115253</v>
      </c>
      <c r="AO234" s="123">
        <f t="shared" si="69"/>
        <v>28.06613174967659</v>
      </c>
      <c r="AP234" s="123">
        <f t="shared" si="70"/>
        <v>42.888065592321851</v>
      </c>
      <c r="AQ234" s="123">
        <f t="shared" si="71"/>
        <v>21.42261018597495</v>
      </c>
      <c r="AR234" s="123">
        <f t="shared" si="72"/>
        <v>53.500115909240442</v>
      </c>
      <c r="AS234" s="3">
        <f t="shared" si="77"/>
        <v>435.84476629088095</v>
      </c>
    </row>
    <row r="235" spans="1:45" ht="14">
      <c r="A235">
        <f t="shared" si="80"/>
        <v>77</v>
      </c>
      <c r="B235" s="20">
        <f t="shared" si="80"/>
        <v>157</v>
      </c>
      <c r="C235" s="27">
        <f t="shared" si="73"/>
        <v>248.92257547327222</v>
      </c>
      <c r="D235" s="124">
        <f>(($C$39*$C$118*0.72)*D$40)*('Product half-life and C flows'!B136/100)</f>
        <v>0.1089497168296364</v>
      </c>
      <c r="E235" s="27"/>
      <c r="F235" s="55">
        <f t="shared" si="81"/>
        <v>18.852668677253504</v>
      </c>
      <c r="G235" s="55">
        <f t="shared" si="81"/>
        <v>2.3461098798359923</v>
      </c>
      <c r="H235" s="124">
        <f>(H$118)*('Product half-life and C flows'!L136/100)</f>
        <v>1.2092619320257953</v>
      </c>
      <c r="I235" s="124">
        <f>(($C$39*$C$118*0.28)*H$41)*('Product half-life and C flows'!N136/100)</f>
        <v>3.064226886952071</v>
      </c>
      <c r="J235" s="124">
        <f>(($C$39*$C$118*0.28)*H$41)*(+'Product half-life and C flows'!P136/100)</f>
        <v>1.5305828606154197</v>
      </c>
      <c r="K235" s="55">
        <f t="shared" si="53"/>
        <v>4.1790082234578607</v>
      </c>
      <c r="L235" s="27"/>
      <c r="M235" s="83">
        <f>C$158*(0.4*D$14)*('Product half-life and C flows'!B96/100)</f>
        <v>1.3334599273078733</v>
      </c>
      <c r="N235" s="83">
        <f t="shared" si="74"/>
        <v>188.29881042884679</v>
      </c>
      <c r="O235" s="83">
        <f t="shared" si="78"/>
        <v>51.916955458718519</v>
      </c>
      <c r="P235" s="83">
        <f t="shared" si="78"/>
        <v>27.689042911316537</v>
      </c>
      <c r="Q235" s="83">
        <f>C$158*(0.6*C$15)*('Product half-life and C flows'!L96/100)</f>
        <v>26.427872059682183</v>
      </c>
      <c r="R235" s="83">
        <f>C$158*0.6*('Product half-life and C flows'!N96/100)</f>
        <v>40.106991616813453</v>
      </c>
      <c r="S235" s="83">
        <f>C$158*0.6*('Product half-life and C flows'!P96/100)</f>
        <v>20.033462346060666</v>
      </c>
      <c r="T235" s="83">
        <f t="shared" si="79"/>
        <v>49.321107685782579</v>
      </c>
      <c r="U235" s="3"/>
      <c r="V235" s="88"/>
      <c r="W235" s="88"/>
      <c r="X235" s="88"/>
      <c r="Y235" s="88"/>
      <c r="Z235" s="88"/>
      <c r="AA235" s="88"/>
      <c r="AB235" s="88"/>
      <c r="AC235" s="88"/>
      <c r="AE235">
        <f t="shared" si="60"/>
        <v>77</v>
      </c>
      <c r="AF235" s="3">
        <f>(C$158*$AF$76)*('Product half-life and C flows'!B96/100)</f>
        <v>10.000949454809049</v>
      </c>
      <c r="AG235" s="3">
        <f t="shared" si="75"/>
        <v>40.154732291040943</v>
      </c>
      <c r="AH235" s="3"/>
      <c r="AI235" s="3">
        <f t="shared" si="76"/>
        <v>50.155681745849989</v>
      </c>
      <c r="AJ235" s="113">
        <f t="shared" si="61"/>
        <v>248.92257547327222</v>
      </c>
      <c r="AK235" s="123">
        <f t="shared" si="65"/>
        <v>1.4424096441375098</v>
      </c>
      <c r="AL235" s="123">
        <f t="shared" si="66"/>
        <v>188.29881042884679</v>
      </c>
      <c r="AM235" s="123">
        <f t="shared" si="67"/>
        <v>70.769624135972023</v>
      </c>
      <c r="AN235" s="123">
        <f t="shared" si="68"/>
        <v>30.03515279115253</v>
      </c>
      <c r="AO235" s="123">
        <f t="shared" si="69"/>
        <v>27.63713399170798</v>
      </c>
      <c r="AP235" s="123">
        <f t="shared" si="70"/>
        <v>43.171218503765523</v>
      </c>
      <c r="AQ235" s="123">
        <f t="shared" si="71"/>
        <v>21.564045206676084</v>
      </c>
      <c r="AR235" s="123">
        <f t="shared" si="72"/>
        <v>53.500115909240442</v>
      </c>
      <c r="AS235" s="3">
        <f t="shared" si="77"/>
        <v>436.4185106114989</v>
      </c>
    </row>
    <row r="236" spans="1:45" ht="14">
      <c r="A236">
        <f t="shared" si="80"/>
        <v>78</v>
      </c>
      <c r="B236" s="20">
        <f t="shared" si="80"/>
        <v>158</v>
      </c>
      <c r="C236" s="27">
        <f t="shared" si="73"/>
        <v>249.12317352826426</v>
      </c>
      <c r="D236" s="124">
        <f>(($C$39*$C$118*0.72)*D$40)*('Product half-life and C flows'!B137/100)</f>
        <v>0.10523848951182031</v>
      </c>
      <c r="E236" s="27"/>
      <c r="F236" s="55">
        <f t="shared" si="81"/>
        <v>18.852668677253504</v>
      </c>
      <c r="G236" s="55">
        <f t="shared" si="81"/>
        <v>2.3461098798359923</v>
      </c>
      <c r="H236" s="124">
        <f>(H$118)*('Product half-life and C flows'!L137/100)</f>
        <v>1.1907780646277941</v>
      </c>
      <c r="I236" s="124">
        <f>(($C$39*$C$118*0.28)*H$41)*('Product half-life and C flows'!N137/100)</f>
        <v>3.0734780625847709</v>
      </c>
      <c r="J236" s="124">
        <f>(($C$39*$C$118*0.28)*H$41)*(+'Product half-life and C flows'!P137/100)</f>
        <v>1.5352038274649196</v>
      </c>
      <c r="K236" s="55">
        <f t="shared" si="53"/>
        <v>4.1790082234578607</v>
      </c>
      <c r="L236" s="27"/>
      <c r="M236" s="83">
        <f>C$158*(0.4*D$14)*('Product half-life and C flows'!B97/100)</f>
        <v>1.2880373869521589</v>
      </c>
      <c r="N236" s="83">
        <f t="shared" si="74"/>
        <v>188.8984562563364</v>
      </c>
      <c r="O236" s="83">
        <f t="shared" si="78"/>
        <v>51.916955458718519</v>
      </c>
      <c r="P236" s="83">
        <f t="shared" si="78"/>
        <v>27.689042911316537</v>
      </c>
      <c r="Q236" s="83">
        <f>C$158*(0.6*C$15)*('Product half-life and C flows'!L97/100)</f>
        <v>26.023915505832697</v>
      </c>
      <c r="R236" s="83">
        <f>C$158*0.6*('Product half-life and C flows'!N97/100)</f>
        <v>40.376565290415677</v>
      </c>
      <c r="S236" s="83">
        <f>C$158*0.6*('Product half-life and C flows'!P97/100)</f>
        <v>20.168114530677162</v>
      </c>
      <c r="T236" s="83">
        <f t="shared" si="79"/>
        <v>49.321107685782579</v>
      </c>
      <c r="U236" s="3"/>
      <c r="V236" s="88"/>
      <c r="W236" s="88"/>
      <c r="X236" s="88"/>
      <c r="Y236" s="88"/>
      <c r="Z236" s="88"/>
      <c r="AA236" s="88"/>
      <c r="AB236" s="88"/>
      <c r="AC236" s="88"/>
      <c r="AE236">
        <f t="shared" si="60"/>
        <v>78</v>
      </c>
      <c r="AF236" s="3">
        <f>(C$158*$AF$76)*('Product half-life and C flows'!B97/100)</f>
        <v>9.6602804021411899</v>
      </c>
      <c r="AG236" s="3">
        <f t="shared" si="75"/>
        <v>40.1573638293941</v>
      </c>
      <c r="AH236" s="3"/>
      <c r="AI236" s="3">
        <f t="shared" si="76"/>
        <v>49.81764423153529</v>
      </c>
      <c r="AJ236" s="113">
        <f t="shared" si="61"/>
        <v>249.12317352826426</v>
      </c>
      <c r="AK236" s="123">
        <f t="shared" si="65"/>
        <v>1.3932758764639792</v>
      </c>
      <c r="AL236" s="123">
        <f t="shared" si="66"/>
        <v>188.8984562563364</v>
      </c>
      <c r="AM236" s="123">
        <f t="shared" si="67"/>
        <v>70.769624135972023</v>
      </c>
      <c r="AN236" s="123">
        <f t="shared" si="68"/>
        <v>30.03515279115253</v>
      </c>
      <c r="AO236" s="123">
        <f t="shared" si="69"/>
        <v>27.21469357046049</v>
      </c>
      <c r="AP236" s="123">
        <f t="shared" si="70"/>
        <v>43.450043353000446</v>
      </c>
      <c r="AQ236" s="123">
        <f t="shared" si="71"/>
        <v>21.703318358142081</v>
      </c>
      <c r="AR236" s="123">
        <f t="shared" si="72"/>
        <v>53.500115909240442</v>
      </c>
      <c r="AS236" s="3">
        <f t="shared" si="77"/>
        <v>436.96468025076842</v>
      </c>
    </row>
    <row r="237" spans="1:45" ht="14">
      <c r="A237">
        <f t="shared" si="80"/>
        <v>79</v>
      </c>
      <c r="B237" s="20">
        <f t="shared" si="80"/>
        <v>159</v>
      </c>
      <c r="C237" s="27">
        <f t="shared" si="73"/>
        <v>249.31794602626988</v>
      </c>
      <c r="D237" s="124">
        <f>(($C$39*$C$118*0.72)*D$40)*('Product half-life and C flows'!B138/100)</f>
        <v>0.1016536802206436</v>
      </c>
      <c r="E237" s="27"/>
      <c r="F237" s="55">
        <f t="shared" si="81"/>
        <v>18.852668677253504</v>
      </c>
      <c r="G237" s="55">
        <f t="shared" si="81"/>
        <v>2.3461098798359923</v>
      </c>
      <c r="H237" s="124">
        <f>(H$118)*('Product half-life and C flows'!L138/100)</f>
        <v>1.1725767277096986</v>
      </c>
      <c r="I237" s="124">
        <f>(($C$39*$C$118*0.28)*H$41)*('Product half-life and C flows'!N138/100)</f>
        <v>3.0825878317122775</v>
      </c>
      <c r="J237" s="124">
        <f>(($C$39*$C$118*0.28)*H$41)*(+'Product half-life and C flows'!P138/100)</f>
        <v>1.5397541616944437</v>
      </c>
      <c r="K237" s="55">
        <f t="shared" si="53"/>
        <v>4.1790082234578607</v>
      </c>
      <c r="L237" s="27"/>
      <c r="M237" s="83">
        <f>C$158*(0.4*D$14)*('Product half-life and C flows'!B98/100)</f>
        <v>1.2441621050705189</v>
      </c>
      <c r="N237" s="83">
        <f t="shared" si="74"/>
        <v>189.47003718651004</v>
      </c>
      <c r="O237" s="83">
        <f t="shared" si="78"/>
        <v>51.916955458718519</v>
      </c>
      <c r="P237" s="83">
        <f t="shared" si="78"/>
        <v>27.689042911316537</v>
      </c>
      <c r="Q237" s="83">
        <f>C$158*(0.6*C$15)*('Product half-life and C flows'!L98/100)</f>
        <v>25.626133527712561</v>
      </c>
      <c r="R237" s="83">
        <f>C$158*0.6*('Product half-life and C flows'!N98/100)</f>
        <v>40.642018463814509</v>
      </c>
      <c r="S237" s="83">
        <f>C$158*0.6*('Product half-life and C flows'!P98/100)</f>
        <v>20.300708523383875</v>
      </c>
      <c r="T237" s="83">
        <f t="shared" si="79"/>
        <v>49.321107685782579</v>
      </c>
      <c r="U237" s="3"/>
      <c r="V237" s="88"/>
      <c r="W237" s="88"/>
      <c r="X237" s="88"/>
      <c r="Y237" s="88"/>
      <c r="Z237" s="88"/>
      <c r="AA237" s="88"/>
      <c r="AB237" s="88"/>
      <c r="AC237" s="88"/>
      <c r="AE237">
        <f t="shared" si="60"/>
        <v>79</v>
      </c>
      <c r="AF237" s="3">
        <f>(C$158*$AF$76)*('Product half-life and C flows'!B98/100)</f>
        <v>9.3312157880288922</v>
      </c>
      <c r="AG237" s="3">
        <f t="shared" si="75"/>
        <v>40.159721348908349</v>
      </c>
      <c r="AH237" s="3"/>
      <c r="AI237" s="3">
        <f t="shared" si="76"/>
        <v>49.490937136937241</v>
      </c>
      <c r="AJ237" s="113">
        <f t="shared" si="61"/>
        <v>249.31794602626988</v>
      </c>
      <c r="AK237" s="123">
        <f t="shared" si="65"/>
        <v>1.3458157852911625</v>
      </c>
      <c r="AL237" s="123">
        <f t="shared" si="66"/>
        <v>189.47003718651004</v>
      </c>
      <c r="AM237" s="123">
        <f t="shared" si="67"/>
        <v>70.769624135972023</v>
      </c>
      <c r="AN237" s="123">
        <f t="shared" si="68"/>
        <v>30.03515279115253</v>
      </c>
      <c r="AO237" s="123">
        <f t="shared" si="69"/>
        <v>26.798710255422261</v>
      </c>
      <c r="AP237" s="123">
        <f t="shared" si="70"/>
        <v>43.724606295526783</v>
      </c>
      <c r="AQ237" s="123">
        <f t="shared" si="71"/>
        <v>21.840462685078318</v>
      </c>
      <c r="AR237" s="123">
        <f t="shared" si="72"/>
        <v>53.500115909240442</v>
      </c>
      <c r="AS237" s="3">
        <f t="shared" si="77"/>
        <v>437.4845250441935</v>
      </c>
    </row>
    <row r="238" spans="1:45" ht="14">
      <c r="A238">
        <f t="shared" si="80"/>
        <v>80</v>
      </c>
      <c r="B238" s="20">
        <f t="shared" si="80"/>
        <v>160</v>
      </c>
      <c r="C238" s="27">
        <f t="shared" si="73"/>
        <v>249.50705916487851</v>
      </c>
      <c r="D238" s="124">
        <f>(($C$39*$C$118*0.72)*D$40)*('Product half-life and C flows'!B139/100)</f>
        <v>9.8190982694028678E-2</v>
      </c>
      <c r="E238" s="27"/>
      <c r="F238" s="55">
        <f t="shared" si="81"/>
        <v>18.852668677253504</v>
      </c>
      <c r="G238" s="55">
        <f t="shared" si="81"/>
        <v>2.3461098798359923</v>
      </c>
      <c r="H238" s="124">
        <f>(H$118)*('Product half-life and C flows'!L139/100)</f>
        <v>1.1546536027233198</v>
      </c>
      <c r="I238" s="124">
        <f>(($C$39*$C$118*0.28)*H$41)*('Product half-life and C flows'!N139/100)</f>
        <v>3.0915583557679605</v>
      </c>
      <c r="J238" s="124">
        <f>(($C$39*$C$118*0.28)*H$41)*(+'Product half-life and C flows'!P139/100)</f>
        <v>1.5442349429410382</v>
      </c>
      <c r="K238" s="55">
        <f t="shared" si="53"/>
        <v>4.1790082234578607</v>
      </c>
      <c r="L238" s="27"/>
      <c r="M238" s="83">
        <f>C$158*(0.4*D$14)*('Product half-life and C flows'!B99/100)</f>
        <v>1.2017813763592249</v>
      </c>
      <c r="N238" s="83">
        <f t="shared" si="74"/>
        <v>190.01481072898468</v>
      </c>
      <c r="O238" s="83">
        <f t="shared" si="78"/>
        <v>51.916955458718519</v>
      </c>
      <c r="P238" s="83">
        <f t="shared" si="78"/>
        <v>27.689042911316537</v>
      </c>
      <c r="Q238" s="83">
        <f>C$158*(0.6*C$15)*('Product half-life and C flows'!L99/100)</f>
        <v>25.234431745406216</v>
      </c>
      <c r="R238" s="83">
        <f>C$158*0.6*('Product half-life and C flows'!N99/100)</f>
        <v>40.903414119873617</v>
      </c>
      <c r="S238" s="83">
        <f>C$158*0.6*('Product half-life and C flows'!P99/100)</f>
        <v>20.431275784152653</v>
      </c>
      <c r="T238" s="83">
        <f t="shared" si="79"/>
        <v>49.321107685782579</v>
      </c>
      <c r="U238" s="3"/>
      <c r="V238" s="89"/>
      <c r="W238" s="89"/>
      <c r="X238" s="89"/>
      <c r="Y238" s="89"/>
      <c r="Z238" s="89"/>
      <c r="AA238" s="89"/>
      <c r="AB238" s="88"/>
      <c r="AC238" s="89"/>
      <c r="AE238">
        <f t="shared" si="60"/>
        <v>80</v>
      </c>
      <c r="AF238" s="3">
        <f>(C$158*$AF$76)*('Product half-life and C flows'!B99/100)</f>
        <v>9.0133603226941865</v>
      </c>
      <c r="AG238" s="3">
        <f>AG$237*((AE$318-AE238)/80)</f>
        <v>40.159721348908349</v>
      </c>
      <c r="AH238" s="3" t="e">
        <f>#REF!</f>
        <v>#REF!</v>
      </c>
      <c r="AI238" s="3" t="e">
        <f t="shared" si="76"/>
        <v>#REF!</v>
      </c>
      <c r="AJ238" s="113">
        <f t="shared" si="61"/>
        <v>249.50705916487851</v>
      </c>
      <c r="AK238" s="123">
        <f t="shared" si="65"/>
        <v>1.2999723590532535</v>
      </c>
      <c r="AL238" s="123">
        <f t="shared" si="66"/>
        <v>190.01481072898468</v>
      </c>
      <c r="AM238" s="123">
        <f t="shared" si="67"/>
        <v>70.769624135972023</v>
      </c>
      <c r="AN238" s="123">
        <f t="shared" si="68"/>
        <v>30.03515279115253</v>
      </c>
      <c r="AO238" s="123">
        <f t="shared" si="69"/>
        <v>26.389085348129534</v>
      </c>
      <c r="AP238" s="123">
        <f t="shared" si="70"/>
        <v>43.994972475641575</v>
      </c>
      <c r="AQ238" s="123">
        <f t="shared" si="71"/>
        <v>21.975510727093692</v>
      </c>
      <c r="AR238" s="123">
        <f t="shared" si="72"/>
        <v>53.500115909240442</v>
      </c>
      <c r="AS238" s="3">
        <f t="shared" si="77"/>
        <v>437.97924447526776</v>
      </c>
    </row>
    <row r="239" spans="1:45" ht="14">
      <c r="A239">
        <f>A238+1</f>
        <v>81</v>
      </c>
      <c r="B239" s="20">
        <f>B238+1</f>
        <v>161</v>
      </c>
      <c r="C239" s="27">
        <f t="shared" si="73"/>
        <v>249.69067457549997</v>
      </c>
      <c r="D239" s="27"/>
      <c r="E239" s="27"/>
      <c r="F239" s="27"/>
      <c r="G239" s="27"/>
      <c r="H239" s="27"/>
      <c r="I239" s="125"/>
      <c r="J239" s="27"/>
      <c r="K239" s="27"/>
      <c r="L239" s="27"/>
      <c r="M239" s="83">
        <f>C$158*(0.4*D$14)*('Product half-life and C flows'!B100/100)</f>
        <v>1.160844290850678</v>
      </c>
      <c r="N239" s="85"/>
      <c r="O239" s="85">
        <f>O238</f>
        <v>51.916955458718519</v>
      </c>
      <c r="P239" s="85">
        <f>P238</f>
        <v>27.689042911316537</v>
      </c>
      <c r="Q239" s="83">
        <f>C$158*(0.6*C$15)*('Product half-life and C flows'!L100/100)</f>
        <v>24.848717221618454</v>
      </c>
      <c r="R239" s="85">
        <f>C$158*0.6*('Product half-life and C flows'!N100/100)</f>
        <v>41.160814278747978</v>
      </c>
      <c r="S239" s="85">
        <f>C$158*0.6*('Product half-life and C flows'!P100/100)</f>
        <v>20.559847292081908</v>
      </c>
      <c r="T239" s="85">
        <f>Q239</f>
        <v>24.848717221618454</v>
      </c>
      <c r="U239" s="3"/>
      <c r="V239" s="90">
        <f>N$238*(0.4*V$40)*('Product half-life and C flows'!B19/100)</f>
        <v>19.001481072898468</v>
      </c>
      <c r="W239" s="90">
        <f t="shared" ref="W239:W270" si="82">C$8*(1-EXP(-C$9*$B78))^3</f>
        <v>0</v>
      </c>
      <c r="X239" s="91">
        <f>(N$238*((0.4*X$40))-(N$238*0.03))</f>
        <v>51.303998896825874</v>
      </c>
      <c r="Y239" s="91">
        <f>(N$238*((0.6*Y$41)))</f>
        <v>27.362132744973792</v>
      </c>
      <c r="Z239" s="91">
        <f>N$238*(0.6*Z$41)*('Product half-life and C flows'!L19/100)</f>
        <v>85.5066648280431</v>
      </c>
      <c r="AA239" s="91">
        <f>N$238*0.6*('Product half-life and C flows'!N19/100)</f>
        <v>0</v>
      </c>
      <c r="AB239" s="91">
        <f>N$238*0.6*('Product half-life and C flows'!P19/100)</f>
        <v>0</v>
      </c>
      <c r="AC239" s="91">
        <f>(Z239*AC$42)</f>
        <v>48.738798951984563</v>
      </c>
      <c r="AD239" s="18"/>
      <c r="AE239">
        <f t="shared" si="60"/>
        <v>81</v>
      </c>
      <c r="AF239" s="3">
        <f>(C$158*$AF$76)*('Product half-life and C flows'!B100/100)</f>
        <v>8.706332181380084</v>
      </c>
      <c r="AG239" s="3">
        <f t="shared" ref="AG239:AG302" si="83">AG$237*((AE$318-AE239)/80)</f>
        <v>39.657724832046995</v>
      </c>
      <c r="AH239" s="3" t="e">
        <f>#REF!</f>
        <v>#REF!</v>
      </c>
      <c r="AI239" s="3" t="e">
        <f t="shared" si="76"/>
        <v>#REF!</v>
      </c>
      <c r="AJ239" s="113">
        <f t="shared" si="61"/>
        <v>249.69067457549997</v>
      </c>
      <c r="AK239" s="123">
        <f t="shared" si="65"/>
        <v>20.162325363749147</v>
      </c>
      <c r="AL239" s="123">
        <f t="shared" si="66"/>
        <v>0</v>
      </c>
      <c r="AM239" s="123">
        <f t="shared" si="67"/>
        <v>103.22095435554439</v>
      </c>
      <c r="AN239" s="123">
        <f t="shared" si="68"/>
        <v>55.051175656290326</v>
      </c>
      <c r="AO239" s="123">
        <f t="shared" si="69"/>
        <v>110.35538204966156</v>
      </c>
      <c r="AP239" s="123">
        <f t="shared" si="70"/>
        <v>41.160814278747978</v>
      </c>
      <c r="AQ239" s="123">
        <f t="shared" si="71"/>
        <v>20.559847292081908</v>
      </c>
      <c r="AR239" s="123">
        <f t="shared" si="72"/>
        <v>73.587516173603021</v>
      </c>
      <c r="AS239" s="3">
        <f t="shared" si="77"/>
        <v>424.09801516967832</v>
      </c>
    </row>
    <row r="240" spans="1:45" ht="14">
      <c r="A240">
        <f t="shared" ref="A240:B255" si="84">A239+1</f>
        <v>82</v>
      </c>
      <c r="B240" s="20">
        <f t="shared" si="84"/>
        <v>162</v>
      </c>
      <c r="C240" s="27">
        <f t="shared" si="73"/>
        <v>249.86894943837055</v>
      </c>
      <c r="D240" s="27"/>
      <c r="E240" s="27"/>
      <c r="F240" s="27"/>
      <c r="G240" s="27"/>
      <c r="H240" s="27"/>
      <c r="I240" s="125"/>
      <c r="J240" s="27"/>
      <c r="K240" s="27"/>
      <c r="L240" s="27"/>
      <c r="M240" s="83">
        <f>C$158*(0.4*D$14)*('Product half-life and C flows'!B101/100)</f>
        <v>1.1213016727576699</v>
      </c>
      <c r="N240" s="85"/>
      <c r="O240" s="85">
        <f t="shared" ref="O240:P255" si="85">O239</f>
        <v>51.916955458718519</v>
      </c>
      <c r="P240" s="85">
        <f>P239</f>
        <v>27.689042911316537</v>
      </c>
      <c r="Q240" s="83">
        <f>C$158*(0.6*C$15)*('Product half-life and C flows'!L101/100)</f>
        <v>24.468898439623562</v>
      </c>
      <c r="R240" s="85">
        <f>C$158*0.6*('Product half-life and C flows'!N101/100)</f>
        <v>41.414280012599235</v>
      </c>
      <c r="S240" s="85">
        <f>C$158*0.6*('Product half-life and C flows'!P101/100)</f>
        <v>20.686453552746876</v>
      </c>
      <c r="T240" s="85">
        <f>T239</f>
        <v>24.848717221618454</v>
      </c>
      <c r="U240" s="3"/>
      <c r="V240" s="90">
        <f>N$238*(0.4*V$40)*('Product half-life and C flows'!B20/100)</f>
        <v>18.354220871690483</v>
      </c>
      <c r="W240" s="90">
        <f t="shared" si="82"/>
        <v>2.3299439689354041E-2</v>
      </c>
      <c r="X240" s="89">
        <f>X239</f>
        <v>51.303998896825874</v>
      </c>
      <c r="Y240" s="89">
        <f>Y239</f>
        <v>27.362132744973792</v>
      </c>
      <c r="Z240" s="91">
        <f>N$238*(0.6*Z$41)*('Product half-life and C flows'!L20/100)</f>
        <v>84.199674330393677</v>
      </c>
      <c r="AA240" s="91">
        <f>N$238*0.6*('Product half-life and C flows'!N20/100)</f>
        <v>0.87219832543137998</v>
      </c>
      <c r="AB240" s="91">
        <f>N$238*0.6*('Product half-life and C flows'!P20/100)</f>
        <v>0.43566349921647352</v>
      </c>
      <c r="AC240" s="89">
        <f>AC239</f>
        <v>48.738798951984563</v>
      </c>
      <c r="AD240" s="18"/>
      <c r="AE240">
        <f t="shared" si="60"/>
        <v>82</v>
      </c>
      <c r="AF240" s="3">
        <f>(C$158*$AF$76)*('Product half-life and C flows'!B101/100)</f>
        <v>8.4097625456825238</v>
      </c>
      <c r="AG240" s="3">
        <f t="shared" si="83"/>
        <v>39.155728315185641</v>
      </c>
      <c r="AH240" s="3" t="e">
        <f>#REF!</f>
        <v>#REF!</v>
      </c>
      <c r="AI240" s="3" t="e">
        <f t="shared" si="76"/>
        <v>#REF!</v>
      </c>
      <c r="AJ240" s="113">
        <f t="shared" si="61"/>
        <v>249.86894943837055</v>
      </c>
      <c r="AK240" s="123">
        <f t="shared" si="65"/>
        <v>19.475522544448154</v>
      </c>
      <c r="AL240" s="123">
        <f t="shared" si="66"/>
        <v>2.3299439689354041E-2</v>
      </c>
      <c r="AM240" s="123">
        <f t="shared" si="67"/>
        <v>103.22095435554439</v>
      </c>
      <c r="AN240" s="123">
        <f t="shared" si="68"/>
        <v>55.051175656290326</v>
      </c>
      <c r="AO240" s="123">
        <f t="shared" si="69"/>
        <v>108.66857277001724</v>
      </c>
      <c r="AP240" s="123">
        <f t="shared" si="70"/>
        <v>42.286478338030612</v>
      </c>
      <c r="AQ240" s="123">
        <f t="shared" si="71"/>
        <v>21.12211705196335</v>
      </c>
      <c r="AR240" s="123">
        <f t="shared" si="72"/>
        <v>73.587516173603021</v>
      </c>
      <c r="AS240" s="3">
        <f t="shared" si="77"/>
        <v>423.43563632958649</v>
      </c>
    </row>
    <row r="241" spans="1:45" ht="14">
      <c r="A241">
        <f t="shared" si="84"/>
        <v>83</v>
      </c>
      <c r="B241" s="20">
        <f t="shared" si="84"/>
        <v>163</v>
      </c>
      <c r="C241" s="27">
        <f t="shared" si="73"/>
        <v>250.04203659530623</v>
      </c>
      <c r="D241" s="27"/>
      <c r="E241" s="27"/>
      <c r="F241" s="27"/>
      <c r="G241" s="27"/>
      <c r="H241" s="27"/>
      <c r="I241" s="125"/>
      <c r="J241" s="27"/>
      <c r="K241" s="27"/>
      <c r="L241" s="27"/>
      <c r="M241" s="83">
        <f>C$158*(0.4*D$14)*('Product half-life and C flows'!B102/100)</f>
        <v>1.0831060214008312</v>
      </c>
      <c r="N241" s="85"/>
      <c r="O241" s="85">
        <f t="shared" si="85"/>
        <v>51.916955458718519</v>
      </c>
      <c r="P241" s="85">
        <f t="shared" si="85"/>
        <v>27.689042911316537</v>
      </c>
      <c r="Q241" s="83">
        <f>C$158*(0.6*C$15)*('Product half-life and C flows'!L102/100)</f>
        <v>24.094885281551605</v>
      </c>
      <c r="R241" s="85">
        <f>C$158*0.6*('Product half-life and C flows'!N102/100)</f>
        <v>41.663871460085922</v>
      </c>
      <c r="S241" s="85">
        <f>C$158*0.6*('Product half-life and C flows'!P102/100)</f>
        <v>20.811124605437524</v>
      </c>
      <c r="T241" s="85">
        <f t="shared" ref="T241:T304" si="86">T240</f>
        <v>24.848717221618454</v>
      </c>
      <c r="U241" s="3"/>
      <c r="V241" s="90">
        <f>N$238*(0.4*V$40)*('Product half-life and C flows'!B21/100)</f>
        <v>17.729008729076483</v>
      </c>
      <c r="W241" s="90">
        <f t="shared" si="82"/>
        <v>0.17308940564749506</v>
      </c>
      <c r="X241" s="89">
        <f t="shared" ref="X241:Y256" si="87">X240</f>
        <v>51.303998896825874</v>
      </c>
      <c r="Y241" s="89">
        <f t="shared" si="87"/>
        <v>27.362132744973792</v>
      </c>
      <c r="Z241" s="91">
        <f>N$238*(0.6*Z$41)*('Product half-life and C flows'!L21/100)</f>
        <v>82.912661505413183</v>
      </c>
      <c r="AA241" s="91">
        <f>N$238*0.6*('Product half-life and C flows'!N21/100)</f>
        <v>1.7310648839683613</v>
      </c>
      <c r="AB241" s="91">
        <f>N$238*0.6*('Product half-life and C flows'!P21/100)</f>
        <v>0.86466777420997065</v>
      </c>
      <c r="AC241" s="89">
        <f t="shared" ref="AC241:AC304" si="88">AC240</f>
        <v>48.738798951984563</v>
      </c>
      <c r="AD241" s="18"/>
      <c r="AE241">
        <f t="shared" si="60"/>
        <v>83</v>
      </c>
      <c r="AF241" s="3">
        <f>(C$158*$AF$76)*('Product half-life and C flows'!B102/100)</f>
        <v>8.1232951605062347</v>
      </c>
      <c r="AG241" s="3">
        <f t="shared" si="83"/>
        <v>38.653731798324287</v>
      </c>
      <c r="AH241" s="3" t="e">
        <f>#REF!</f>
        <v>#REF!</v>
      </c>
      <c r="AI241" s="3" t="e">
        <f t="shared" si="76"/>
        <v>#REF!</v>
      </c>
      <c r="AJ241" s="113">
        <f t="shared" si="61"/>
        <v>250.04203659530623</v>
      </c>
      <c r="AK241" s="123">
        <f t="shared" si="65"/>
        <v>18.812114750477313</v>
      </c>
      <c r="AL241" s="123">
        <f t="shared" si="66"/>
        <v>0.17308940564749506</v>
      </c>
      <c r="AM241" s="123">
        <f t="shared" si="67"/>
        <v>103.22095435554439</v>
      </c>
      <c r="AN241" s="123">
        <f t="shared" si="68"/>
        <v>55.051175656290326</v>
      </c>
      <c r="AO241" s="123">
        <f t="shared" si="69"/>
        <v>107.00754678696478</v>
      </c>
      <c r="AP241" s="123">
        <f t="shared" si="70"/>
        <v>43.39493634405428</v>
      </c>
      <c r="AQ241" s="123">
        <f t="shared" si="71"/>
        <v>21.675792379647493</v>
      </c>
      <c r="AR241" s="123">
        <f t="shared" si="72"/>
        <v>73.587516173603021</v>
      </c>
      <c r="AS241" s="3">
        <f t="shared" si="77"/>
        <v>422.92312585222908</v>
      </c>
    </row>
    <row r="242" spans="1:45" ht="14">
      <c r="A242">
        <f t="shared" si="84"/>
        <v>84</v>
      </c>
      <c r="B242" s="20">
        <f t="shared" si="84"/>
        <v>164</v>
      </c>
      <c r="C242" s="27">
        <f t="shared" si="73"/>
        <v>250.21008466020237</v>
      </c>
      <c r="D242" s="27"/>
      <c r="E242" s="27"/>
      <c r="F242" s="27"/>
      <c r="G242" s="27"/>
      <c r="H242" s="27"/>
      <c r="I242" s="125"/>
      <c r="J242" s="27"/>
      <c r="K242" s="27"/>
      <c r="L242" s="27"/>
      <c r="M242" s="83">
        <f>C$158*(0.4*D$14)*('Product half-life and C flows'!B103/100)</f>
        <v>1.0462114541483147</v>
      </c>
      <c r="N242" s="85"/>
      <c r="O242" s="85">
        <f t="shared" si="85"/>
        <v>51.916955458718519</v>
      </c>
      <c r="P242" s="85">
        <f t="shared" si="85"/>
        <v>27.689042911316537</v>
      </c>
      <c r="Q242" s="83">
        <f>C$158*(0.6*C$15)*('Product half-life and C flows'!L103/100)</f>
        <v>23.726589007006552</v>
      </c>
      <c r="R242" s="85">
        <f>C$158*0.6*('Product half-life and C flows'!N103/100)</f>
        <v>41.909647840632331</v>
      </c>
      <c r="S242" s="85">
        <f>C$158*0.6*('Product half-life and C flows'!P103/100)</f>
        <v>20.933890030285877</v>
      </c>
      <c r="T242" s="85">
        <f t="shared" si="86"/>
        <v>24.848717221618454</v>
      </c>
      <c r="U242" s="3"/>
      <c r="V242" s="90">
        <f>N$238*(0.4*V$40)*('Product half-life and C flows'!B22/100)</f>
        <v>17.125093607240679</v>
      </c>
      <c r="W242" s="90">
        <f t="shared" si="82"/>
        <v>0.54281342361735241</v>
      </c>
      <c r="X242" s="89">
        <f t="shared" si="87"/>
        <v>51.303998896825874</v>
      </c>
      <c r="Y242" s="89">
        <f t="shared" si="87"/>
        <v>27.362132744973792</v>
      </c>
      <c r="Z242" s="91">
        <f>N$238*(0.6*Z$41)*('Product half-life and C flows'!L22/100)</f>
        <v>81.645320989439071</v>
      </c>
      <c r="AA242" s="91">
        <f>N$238*0.6*('Product half-life and C flows'!N22/100)</f>
        <v>2.5768034549617527</v>
      </c>
      <c r="AB242" s="91">
        <f>N$238*0.6*('Product half-life and C flows'!P22/100)</f>
        <v>1.2871146128680082</v>
      </c>
      <c r="AC242" s="89">
        <f t="shared" si="88"/>
        <v>48.738798951984563</v>
      </c>
      <c r="AD242" s="18"/>
      <c r="AE242">
        <f t="shared" si="60"/>
        <v>84</v>
      </c>
      <c r="AF242" s="3">
        <f>(C$158*$AF$76)*('Product half-life and C flows'!B103/100)</f>
        <v>7.8465859061123604</v>
      </c>
      <c r="AG242" s="3">
        <f t="shared" si="83"/>
        <v>38.151735281462926</v>
      </c>
      <c r="AH242" s="3" t="e">
        <f>#REF!</f>
        <v>#REF!</v>
      </c>
      <c r="AI242" s="3" t="e">
        <f t="shared" si="76"/>
        <v>#REF!</v>
      </c>
      <c r="AJ242" s="113">
        <f t="shared" si="61"/>
        <v>250.21008466020237</v>
      </c>
      <c r="AK242" s="123">
        <f t="shared" si="65"/>
        <v>18.171305061388992</v>
      </c>
      <c r="AL242" s="123">
        <f t="shared" si="66"/>
        <v>0.54281342361735241</v>
      </c>
      <c r="AM242" s="123">
        <f t="shared" si="67"/>
        <v>103.22095435554439</v>
      </c>
      <c r="AN242" s="123">
        <f t="shared" si="68"/>
        <v>55.051175656290326</v>
      </c>
      <c r="AO242" s="123">
        <f t="shared" si="69"/>
        <v>105.37190999644562</v>
      </c>
      <c r="AP242" s="123">
        <f t="shared" si="70"/>
        <v>44.486451295594087</v>
      </c>
      <c r="AQ242" s="123">
        <f t="shared" si="71"/>
        <v>22.221004643153886</v>
      </c>
      <c r="AR242" s="123">
        <f t="shared" si="72"/>
        <v>73.587516173603021</v>
      </c>
      <c r="AS242" s="3">
        <f t="shared" si="77"/>
        <v>422.65313060563767</v>
      </c>
    </row>
    <row r="243" spans="1:45" ht="14">
      <c r="A243">
        <f t="shared" si="84"/>
        <v>85</v>
      </c>
      <c r="B243" s="20">
        <f t="shared" si="84"/>
        <v>165</v>
      </c>
      <c r="C243" s="27">
        <f t="shared" si="73"/>
        <v>250.37323812728687</v>
      </c>
      <c r="D243" s="27"/>
      <c r="E243" s="27"/>
      <c r="F243" s="27"/>
      <c r="G243" s="27"/>
      <c r="H243" s="27"/>
      <c r="I243" s="125"/>
      <c r="J243" s="27"/>
      <c r="K243" s="27"/>
      <c r="L243" s="27"/>
      <c r="M243" s="83">
        <f>C$158*(0.4*D$14)*('Product half-life and C flows'!B104/100)</f>
        <v>1.0105736512991474</v>
      </c>
      <c r="N243" s="85"/>
      <c r="O243" s="85">
        <f t="shared" si="85"/>
        <v>51.916955458718519</v>
      </c>
      <c r="P243" s="85">
        <f t="shared" si="85"/>
        <v>27.689042911316537</v>
      </c>
      <c r="Q243" s="83">
        <f>C$158*(0.6*C$15)*('Product half-life and C flows'!L104/100)</f>
        <v>23.363922232011248</v>
      </c>
      <c r="R243" s="85">
        <f>C$158*0.6*('Product half-life and C flows'!N104/100)</f>
        <v>42.151667468479197</v>
      </c>
      <c r="S243" s="85">
        <f>C$158*0.6*('Product half-life and C flows'!P104/100)</f>
        <v>21.054778955284309</v>
      </c>
      <c r="T243" s="85">
        <f t="shared" si="86"/>
        <v>24.848717221618454</v>
      </c>
      <c r="U243" s="3"/>
      <c r="V243" s="90">
        <f>N$238*(0.4*V$40)*('Product half-life and C flows'!B23/100)</f>
        <v>16.541750051472402</v>
      </c>
      <c r="W243" s="90">
        <f t="shared" si="82"/>
        <v>1.1963113621512833</v>
      </c>
      <c r="X243" s="89">
        <f t="shared" si="87"/>
        <v>51.303998896825874</v>
      </c>
      <c r="Y243" s="89">
        <f t="shared" si="87"/>
        <v>27.362132744973792</v>
      </c>
      <c r="Z243" s="91">
        <f>N$238*(0.6*Z$41)*('Product half-life and C flows'!L23/100)</f>
        <v>80.397352086367832</v>
      </c>
      <c r="AA243" s="91">
        <f>N$238*0.6*('Product half-life and C flows'!N23/100)</f>
        <v>3.4096147029446247</v>
      </c>
      <c r="AB243" s="91">
        <f>N$238*0.6*('Product half-life and C flows'!P23/100)</f>
        <v>1.703104247225087</v>
      </c>
      <c r="AC243" s="89">
        <f t="shared" si="88"/>
        <v>48.738798951984563</v>
      </c>
      <c r="AD243" s="18"/>
      <c r="AE243">
        <f t="shared" si="60"/>
        <v>85</v>
      </c>
      <c r="AF243" s="3">
        <f>(C$158*$AF$76)*('Product half-life and C flows'!B104/100)</f>
        <v>7.5793023847436061</v>
      </c>
      <c r="AG243" s="3">
        <f t="shared" si="83"/>
        <v>37.64973876460158</v>
      </c>
      <c r="AH243" s="3" t="e">
        <f>#REF!</f>
        <v>#REF!</v>
      </c>
      <c r="AI243" s="3" t="e">
        <f t="shared" si="76"/>
        <v>#REF!</v>
      </c>
      <c r="AJ243" s="113">
        <f t="shared" si="61"/>
        <v>250.37323812728687</v>
      </c>
      <c r="AK243" s="123">
        <f t="shared" si="65"/>
        <v>17.552323702771549</v>
      </c>
      <c r="AL243" s="123">
        <f t="shared" si="66"/>
        <v>1.1963113621512833</v>
      </c>
      <c r="AM243" s="123">
        <f t="shared" si="67"/>
        <v>103.22095435554439</v>
      </c>
      <c r="AN243" s="123">
        <f t="shared" si="68"/>
        <v>55.051175656290326</v>
      </c>
      <c r="AO243" s="123">
        <f t="shared" si="69"/>
        <v>103.76127431837908</v>
      </c>
      <c r="AP243" s="123">
        <f t="shared" si="70"/>
        <v>45.561282171423819</v>
      </c>
      <c r="AQ243" s="123">
        <f t="shared" si="71"/>
        <v>22.757883202509397</v>
      </c>
      <c r="AR243" s="123">
        <f t="shared" si="72"/>
        <v>73.587516173603021</v>
      </c>
      <c r="AS243" s="3">
        <f t="shared" si="77"/>
        <v>422.68872094267289</v>
      </c>
    </row>
    <row r="244" spans="1:45" ht="14">
      <c r="A244">
        <f t="shared" si="84"/>
        <v>86</v>
      </c>
      <c r="B244" s="20">
        <f t="shared" si="84"/>
        <v>166</v>
      </c>
      <c r="C244" s="27">
        <f t="shared" si="73"/>
        <v>250.5316374771345</v>
      </c>
      <c r="D244" s="27"/>
      <c r="E244" s="27"/>
      <c r="F244" s="27"/>
      <c r="G244" s="27"/>
      <c r="H244" s="27"/>
      <c r="I244" s="125"/>
      <c r="J244" s="27"/>
      <c r="K244" s="27"/>
      <c r="L244" s="27"/>
      <c r="M244" s="83">
        <f>C$158*(0.4*D$14)*('Product half-life and C flows'!B105/100)</f>
        <v>0.97614980284407538</v>
      </c>
      <c r="N244" s="85"/>
      <c r="O244" s="85">
        <f t="shared" si="85"/>
        <v>51.916955458718519</v>
      </c>
      <c r="P244" s="85">
        <f t="shared" si="85"/>
        <v>27.689042911316537</v>
      </c>
      <c r="Q244" s="83">
        <f>C$158*(0.6*C$15)*('Product half-life and C flows'!L105/100)</f>
        <v>23.006798908274227</v>
      </c>
      <c r="R244" s="85">
        <f>C$158*0.6*('Product half-life and C flows'!N105/100)</f>
        <v>42.389987766519702</v>
      </c>
      <c r="S244" s="85">
        <f>C$158*0.6*('Product half-life and C flows'!P105/100)</f>
        <v>21.173820063196647</v>
      </c>
      <c r="T244" s="85">
        <f t="shared" si="86"/>
        <v>24.848717221618454</v>
      </c>
      <c r="U244" s="3"/>
      <c r="V244" s="90">
        <f>N$238*(0.4*V$40)*('Product half-life and C flows'!B24/100)</f>
        <v>15.978277318711626</v>
      </c>
      <c r="W244" s="90">
        <f t="shared" si="82"/>
        <v>2.1738150521394615</v>
      </c>
      <c r="X244" s="89">
        <f t="shared" si="87"/>
        <v>51.303998896825874</v>
      </c>
      <c r="Y244" s="89">
        <f t="shared" si="87"/>
        <v>27.362132744973792</v>
      </c>
      <c r="Z244" s="91">
        <f>N$238*(0.6*Z$41)*('Product half-life and C flows'!L24/100)</f>
        <v>79.168458696310182</v>
      </c>
      <c r="AA244" s="91">
        <f>N$238*0.6*('Product half-life and C flows'!N24/100)</f>
        <v>4.2296962252431012</v>
      </c>
      <c r="AB244" s="91">
        <f>N$238*0.6*('Product half-life and C flows'!P24/100)</f>
        <v>2.1127353772443067</v>
      </c>
      <c r="AC244" s="89">
        <f t="shared" si="88"/>
        <v>48.738798951984563</v>
      </c>
      <c r="AD244" s="18"/>
      <c r="AE244">
        <f t="shared" si="60"/>
        <v>86</v>
      </c>
      <c r="AF244" s="3">
        <f>(C$158*$AF$76)*('Product half-life and C flows'!B105/100)</f>
        <v>7.3211235213305645</v>
      </c>
      <c r="AG244" s="3">
        <f t="shared" si="83"/>
        <v>37.147742247740226</v>
      </c>
      <c r="AH244" s="3" t="e">
        <f>#REF!</f>
        <v>#REF!</v>
      </c>
      <c r="AI244" s="3" t="e">
        <f t="shared" si="76"/>
        <v>#REF!</v>
      </c>
      <c r="AJ244" s="113">
        <f t="shared" si="61"/>
        <v>250.5316374771345</v>
      </c>
      <c r="AK244" s="123">
        <f t="shared" si="65"/>
        <v>16.954427121555703</v>
      </c>
      <c r="AL244" s="123">
        <f t="shared" si="66"/>
        <v>2.1738150521394615</v>
      </c>
      <c r="AM244" s="123">
        <f t="shared" si="67"/>
        <v>103.22095435554439</v>
      </c>
      <c r="AN244" s="123">
        <f t="shared" si="68"/>
        <v>55.051175656290326</v>
      </c>
      <c r="AO244" s="123">
        <f t="shared" si="69"/>
        <v>102.1752576045844</v>
      </c>
      <c r="AP244" s="123">
        <f t="shared" si="70"/>
        <v>46.619683991762805</v>
      </c>
      <c r="AQ244" s="123">
        <f t="shared" si="71"/>
        <v>23.286555440440953</v>
      </c>
      <c r="AR244" s="123">
        <f t="shared" si="72"/>
        <v>73.587516173603021</v>
      </c>
      <c r="AS244" s="3">
        <f t="shared" si="77"/>
        <v>423.06938539592107</v>
      </c>
    </row>
    <row r="245" spans="1:45" ht="14">
      <c r="A245">
        <f t="shared" si="84"/>
        <v>87</v>
      </c>
      <c r="B245" s="20">
        <f t="shared" si="84"/>
        <v>167</v>
      </c>
      <c r="C245" s="27">
        <f t="shared" si="73"/>
        <v>250.68541928045252</v>
      </c>
      <c r="D245" s="27"/>
      <c r="E245" s="27"/>
      <c r="F245" s="27"/>
      <c r="G245" s="27"/>
      <c r="H245" s="27"/>
      <c r="I245" s="125"/>
      <c r="J245" s="27"/>
      <c r="K245" s="27"/>
      <c r="L245" s="27"/>
      <c r="M245" s="83">
        <f>C$158*(0.4*D$14)*('Product half-life and C flows'!B106/100)</f>
        <v>0.94289855703991854</v>
      </c>
      <c r="N245" s="85"/>
      <c r="O245" s="85">
        <f t="shared" si="85"/>
        <v>51.916955458718519</v>
      </c>
      <c r="P245" s="85">
        <f t="shared" si="85"/>
        <v>27.689042911316537</v>
      </c>
      <c r="Q245" s="83">
        <f>C$158*(0.6*C$15)*('Product half-life and C flows'!L106/100)</f>
        <v>22.655134302773401</v>
      </c>
      <c r="R245" s="85">
        <f>C$158*0.6*('Product half-life and C flows'!N106/100)</f>
        <v>42.624665279923917</v>
      </c>
      <c r="S245" s="85">
        <f>C$158*0.6*('Product half-life and C flows'!P106/100)</f>
        <v>21.291041598363588</v>
      </c>
      <c r="T245" s="85">
        <f t="shared" si="86"/>
        <v>24.848717221618454</v>
      </c>
      <c r="U245" s="3"/>
      <c r="V245" s="90">
        <f>N$238*(0.4*V$40)*('Product half-life and C flows'!B25/100)</f>
        <v>15.433998535779432</v>
      </c>
      <c r="W245" s="90">
        <f t="shared" si="82"/>
        <v>3.4969162977871946</v>
      </c>
      <c r="X245" s="89">
        <f t="shared" si="87"/>
        <v>51.303998896825874</v>
      </c>
      <c r="Y245" s="89">
        <f t="shared" si="87"/>
        <v>27.362132744973792</v>
      </c>
      <c r="Z245" s="91">
        <f>N$238*(0.6*Z$41)*('Product half-life and C flows'!L25/100)</f>
        <v>77.958349245336805</v>
      </c>
      <c r="AA245" s="91">
        <f>N$238*0.6*('Product half-life and C flows'!N25/100)</f>
        <v>5.0372425988593363</v>
      </c>
      <c r="AB245" s="91">
        <f>N$238*0.6*('Product half-life and C flows'!P25/100)</f>
        <v>2.5161051942354331</v>
      </c>
      <c r="AC245" s="89">
        <f t="shared" si="88"/>
        <v>48.738798951984563</v>
      </c>
      <c r="AD245" s="18"/>
      <c r="AE245">
        <f t="shared" si="60"/>
        <v>87</v>
      </c>
      <c r="AF245" s="3">
        <f>(C$158*$AF$76)*('Product half-life and C flows'!B106/100)</f>
        <v>7.0717391777993885</v>
      </c>
      <c r="AG245" s="3">
        <f t="shared" si="83"/>
        <v>36.645745730878865</v>
      </c>
      <c r="AH245" s="3" t="e">
        <f>#REF!</f>
        <v>#REF!</v>
      </c>
      <c r="AI245" s="3" t="e">
        <f t="shared" si="76"/>
        <v>#REF!</v>
      </c>
      <c r="AJ245" s="113">
        <f t="shared" si="61"/>
        <v>250.68541928045252</v>
      </c>
      <c r="AK245" s="123">
        <f t="shared" si="65"/>
        <v>16.376897092819352</v>
      </c>
      <c r="AL245" s="123">
        <f t="shared" si="66"/>
        <v>3.4969162977871946</v>
      </c>
      <c r="AM245" s="123">
        <f t="shared" si="67"/>
        <v>103.22095435554439</v>
      </c>
      <c r="AN245" s="123">
        <f t="shared" si="68"/>
        <v>55.051175656290326</v>
      </c>
      <c r="AO245" s="123">
        <f t="shared" si="69"/>
        <v>100.61348354811021</v>
      </c>
      <c r="AP245" s="123">
        <f t="shared" si="70"/>
        <v>47.661907878783254</v>
      </c>
      <c r="AQ245" s="123">
        <f t="shared" si="71"/>
        <v>23.807146792599021</v>
      </c>
      <c r="AR245" s="123">
        <f t="shared" si="72"/>
        <v>73.587516173603021</v>
      </c>
      <c r="AS245" s="3">
        <f t="shared" si="77"/>
        <v>423.81599779553682</v>
      </c>
    </row>
    <row r="246" spans="1:45" ht="14">
      <c r="A246">
        <f t="shared" si="84"/>
        <v>88</v>
      </c>
      <c r="B246" s="20">
        <f t="shared" si="84"/>
        <v>168</v>
      </c>
      <c r="C246" s="27">
        <f t="shared" si="73"/>
        <v>250.83471629965354</v>
      </c>
      <c r="D246" s="27"/>
      <c r="E246" s="27"/>
      <c r="F246" s="27"/>
      <c r="G246" s="27"/>
      <c r="H246" s="27"/>
      <c r="I246" s="125"/>
      <c r="J246" s="27"/>
      <c r="K246" s="27"/>
      <c r="L246" s="27"/>
      <c r="M246" s="83">
        <f>C$158*(0.4*D$14)*('Product half-life and C flows'!B107/100)</f>
        <v>0.91077997073567252</v>
      </c>
      <c r="N246" s="85"/>
      <c r="O246" s="85">
        <f t="shared" si="85"/>
        <v>51.916955458718519</v>
      </c>
      <c r="P246" s="85">
        <f t="shared" si="85"/>
        <v>27.689042911316537</v>
      </c>
      <c r="Q246" s="83">
        <f>C$158*(0.6*C$15)*('Product half-life and C flows'!L107/100)</f>
        <v>22.308844977651866</v>
      </c>
      <c r="R246" s="85">
        <f>C$158*0.6*('Product half-life and C flows'!N107/100)</f>
        <v>42.855755689555025</v>
      </c>
      <c r="S246" s="85">
        <f>C$158*0.6*('Product half-life and C flows'!P107/100)</f>
        <v>21.406471373404099</v>
      </c>
      <c r="T246" s="85">
        <f t="shared" si="86"/>
        <v>24.848717221618454</v>
      </c>
      <c r="U246" s="3"/>
      <c r="V246" s="90">
        <f>N$238*(0.4*V$40)*('Product half-life and C flows'!B26/100)</f>
        <v>14.908259886282227</v>
      </c>
      <c r="W246" s="90">
        <f t="shared" si="82"/>
        <v>5.1726694305274696</v>
      </c>
      <c r="X246" s="89">
        <f t="shared" si="87"/>
        <v>51.303998896825874</v>
      </c>
      <c r="Y246" s="89">
        <f t="shared" si="87"/>
        <v>27.362132744973792</v>
      </c>
      <c r="Z246" s="91">
        <f>N$238*(0.6*Z$41)*('Product half-life and C flows'!L26/100)</f>
        <v>76.766736616297933</v>
      </c>
      <c r="AA246" s="91">
        <f>N$238*0.6*('Product half-life and C flows'!N26/100)</f>
        <v>5.8324454266379391</v>
      </c>
      <c r="AB246" s="91">
        <f>N$238*0.6*('Product half-life and C flows'!P26/100)</f>
        <v>2.9133094039150551</v>
      </c>
      <c r="AC246" s="89">
        <f t="shared" si="88"/>
        <v>48.738798951984563</v>
      </c>
      <c r="AD246" s="18"/>
      <c r="AE246">
        <f t="shared" si="60"/>
        <v>88</v>
      </c>
      <c r="AF246" s="3">
        <f>(C$158*$AF$76)*('Product half-life and C flows'!B107/100)</f>
        <v>6.8308497805175437</v>
      </c>
      <c r="AG246" s="3">
        <f t="shared" si="83"/>
        <v>36.143749214017518</v>
      </c>
      <c r="AH246" s="3" t="e">
        <f>#REF!</f>
        <v>#REF!</v>
      </c>
      <c r="AI246" s="3" t="e">
        <f t="shared" si="76"/>
        <v>#REF!</v>
      </c>
      <c r="AJ246" s="113">
        <f t="shared" si="61"/>
        <v>250.83471629965354</v>
      </c>
      <c r="AK246" s="123">
        <f t="shared" si="65"/>
        <v>15.8190398570179</v>
      </c>
      <c r="AL246" s="123">
        <f t="shared" si="66"/>
        <v>5.1726694305274696</v>
      </c>
      <c r="AM246" s="123">
        <f t="shared" si="67"/>
        <v>103.22095435554439</v>
      </c>
      <c r="AN246" s="123">
        <f t="shared" si="68"/>
        <v>55.051175656290326</v>
      </c>
      <c r="AO246" s="123">
        <f t="shared" si="69"/>
        <v>99.075581593949806</v>
      </c>
      <c r="AP246" s="123">
        <f t="shared" si="70"/>
        <v>48.688201116192964</v>
      </c>
      <c r="AQ246" s="123">
        <f t="shared" si="71"/>
        <v>24.319780777319153</v>
      </c>
      <c r="AR246" s="123">
        <f t="shared" si="72"/>
        <v>73.587516173603021</v>
      </c>
      <c r="AS246" s="3">
        <f t="shared" si="77"/>
        <v>424.93491896044509</v>
      </c>
    </row>
    <row r="247" spans="1:45" ht="14">
      <c r="A247">
        <f t="shared" si="84"/>
        <v>89</v>
      </c>
      <c r="B247" s="20">
        <f t="shared" si="84"/>
        <v>169</v>
      </c>
      <c r="C247" s="27">
        <f t="shared" si="73"/>
        <v>250.97965758823059</v>
      </c>
      <c r="D247" s="27"/>
      <c r="E247" s="27"/>
      <c r="F247" s="27"/>
      <c r="G247" s="27"/>
      <c r="H247" s="27"/>
      <c r="I247" s="125"/>
      <c r="J247" s="27"/>
      <c r="K247" s="27"/>
      <c r="L247" s="27"/>
      <c r="M247" s="83">
        <f>C$158*(0.4*D$14)*('Product half-life and C flows'!B108/100)</f>
        <v>0.87975546139069372</v>
      </c>
      <c r="N247" s="85"/>
      <c r="O247" s="85">
        <f t="shared" si="85"/>
        <v>51.916955458718519</v>
      </c>
      <c r="P247" s="85">
        <f t="shared" si="85"/>
        <v>27.689042911316537</v>
      </c>
      <c r="Q247" s="83">
        <f>C$158*(0.6*C$15)*('Product half-life and C flows'!L108/100)</f>
        <v>21.967848770420982</v>
      </c>
      <c r="R247" s="85">
        <f>C$158*0.6*('Product half-life and C flows'!N108/100)</f>
        <v>43.083313825180433</v>
      </c>
      <c r="S247" s="85">
        <f>C$158*0.6*('Product half-life and C flows'!P108/100)</f>
        <v>21.520136775814393</v>
      </c>
      <c r="T247" s="85">
        <f t="shared" si="86"/>
        <v>24.848717221618454</v>
      </c>
      <c r="U247" s="3"/>
      <c r="V247" s="90">
        <f>N$238*(0.4*V$40)*('Product half-life and C flows'!B27/100)</f>
        <v>14.400429825212992</v>
      </c>
      <c r="W247" s="90">
        <f t="shared" si="82"/>
        <v>7.196966127491617</v>
      </c>
      <c r="X247" s="89">
        <f t="shared" si="87"/>
        <v>51.303998896825874</v>
      </c>
      <c r="Y247" s="89">
        <f t="shared" si="87"/>
        <v>27.362132744973792</v>
      </c>
      <c r="Z247" s="91">
        <f>N$238*(0.6*Z$41)*('Product half-life and C flows'!L27/100)</f>
        <v>75.593338080700377</v>
      </c>
      <c r="AA247" s="91">
        <f>N$238*0.6*('Product half-life and C flows'!N27/100)</f>
        <v>6.6154933827267062</v>
      </c>
      <c r="AB247" s="91">
        <f>N$238*0.6*('Product half-life and C flows'!P27/100)</f>
        <v>3.3044422491142393</v>
      </c>
      <c r="AC247" s="89">
        <f t="shared" si="88"/>
        <v>48.738798951984563</v>
      </c>
      <c r="AD247" s="18"/>
      <c r="AE247">
        <f t="shared" si="60"/>
        <v>89</v>
      </c>
      <c r="AF247" s="3">
        <f>(C$158*$AF$76)*('Product half-life and C flows'!B108/100)</f>
        <v>6.5981659604302028</v>
      </c>
      <c r="AG247" s="3">
        <f t="shared" si="83"/>
        <v>35.641752697156157</v>
      </c>
      <c r="AH247" s="3" t="e">
        <f>#REF!</f>
        <v>#REF!</v>
      </c>
      <c r="AI247" s="3" t="e">
        <f t="shared" si="76"/>
        <v>#REF!</v>
      </c>
      <c r="AJ247" s="113">
        <f t="shared" si="61"/>
        <v>250.97965758823059</v>
      </c>
      <c r="AK247" s="123">
        <f t="shared" si="65"/>
        <v>15.280185286603686</v>
      </c>
      <c r="AL247" s="123">
        <f t="shared" si="66"/>
        <v>7.196966127491617</v>
      </c>
      <c r="AM247" s="123">
        <f t="shared" si="67"/>
        <v>103.22095435554439</v>
      </c>
      <c r="AN247" s="123">
        <f t="shared" si="68"/>
        <v>55.051175656290326</v>
      </c>
      <c r="AO247" s="123">
        <f t="shared" si="69"/>
        <v>97.561186851121363</v>
      </c>
      <c r="AP247" s="123">
        <f t="shared" si="70"/>
        <v>49.698807207907137</v>
      </c>
      <c r="AQ247" s="123">
        <f t="shared" si="71"/>
        <v>24.824579024928632</v>
      </c>
      <c r="AR247" s="123">
        <f t="shared" si="72"/>
        <v>73.587516173603021</v>
      </c>
      <c r="AS247" s="3">
        <f t="shared" si="77"/>
        <v>426.42137068349018</v>
      </c>
    </row>
    <row r="248" spans="1:45" ht="14">
      <c r="A248">
        <f t="shared" si="84"/>
        <v>90</v>
      </c>
      <c r="B248" s="20">
        <f t="shared" si="84"/>
        <v>170</v>
      </c>
      <c r="C248" s="27">
        <f t="shared" si="73"/>
        <v>251.12036858795463</v>
      </c>
      <c r="D248" s="27"/>
      <c r="E248" s="27"/>
      <c r="F248" s="27"/>
      <c r="G248" s="27"/>
      <c r="H248" s="27"/>
      <c r="I248" s="125"/>
      <c r="J248" s="27"/>
      <c r="K248" s="27"/>
      <c r="L248" s="27"/>
      <c r="M248" s="83">
        <f>C$158*(0.4*D$14)*('Product half-life and C flows'!B109/100)</f>
        <v>0.84978776072731044</v>
      </c>
      <c r="N248" s="85"/>
      <c r="O248" s="85">
        <f t="shared" si="85"/>
        <v>51.916955458718519</v>
      </c>
      <c r="P248" s="85">
        <f t="shared" si="85"/>
        <v>27.689042911316537</v>
      </c>
      <c r="Q248" s="83">
        <f>C$158*(0.6*C$15)*('Product half-life and C flows'!L109/100)</f>
        <v>21.632064774466045</v>
      </c>
      <c r="R248" s="85">
        <f>C$158*0.6*('Product half-life and C flows'!N109/100)</f>
        <v>43.30739367848102</v>
      </c>
      <c r="S248" s="85">
        <f>C$158*0.6*('Product half-life and C flows'!P109/100)</f>
        <v>21.632064774466041</v>
      </c>
      <c r="T248" s="85">
        <f t="shared" si="86"/>
        <v>24.848717221618454</v>
      </c>
      <c r="U248" s="3"/>
      <c r="V248" s="90">
        <f>N$238*(0.4*V$40)*('Product half-life and C flows'!B28/100)</f>
        <v>13.909898320306091</v>
      </c>
      <c r="W248" s="90">
        <f t="shared" si="82"/>
        <v>9.5572993662711845</v>
      </c>
      <c r="X248" s="89">
        <f t="shared" si="87"/>
        <v>51.303998896825874</v>
      </c>
      <c r="Y248" s="89">
        <f t="shared" si="87"/>
        <v>27.362132744973792</v>
      </c>
      <c r="Z248" s="91">
        <f>N$238*(0.6*Z$41)*('Product half-life and C flows'!L28/100)</f>
        <v>74.43787523162581</v>
      </c>
      <c r="AA248" s="91">
        <f>N$238*0.6*('Product half-life and C flows'!N28/100)</f>
        <v>7.3865722573424755</v>
      </c>
      <c r="AB248" s="91">
        <f>N$238*0.6*('Product half-life and C flows'!P28/100)</f>
        <v>3.6895965321390989</v>
      </c>
      <c r="AC248" s="89">
        <f t="shared" si="88"/>
        <v>48.738798951984563</v>
      </c>
      <c r="AD248" s="18"/>
      <c r="AE248">
        <f t="shared" si="60"/>
        <v>90</v>
      </c>
      <c r="AF248" s="3">
        <f>(C$158*$AF$76)*('Product half-life and C flows'!B109/100)</f>
        <v>6.3734082054548278</v>
      </c>
      <c r="AG248" s="3">
        <f t="shared" si="83"/>
        <v>35.139756180294803</v>
      </c>
      <c r="AH248" s="3" t="e">
        <f>#REF!</f>
        <v>#REF!</v>
      </c>
      <c r="AI248" s="3" t="e">
        <f t="shared" si="76"/>
        <v>#REF!</v>
      </c>
      <c r="AJ248" s="113">
        <f t="shared" si="61"/>
        <v>251.12036858795463</v>
      </c>
      <c r="AK248" s="123">
        <f t="shared" si="65"/>
        <v>14.759686081033401</v>
      </c>
      <c r="AL248" s="123">
        <f t="shared" si="66"/>
        <v>9.5572993662711845</v>
      </c>
      <c r="AM248" s="123">
        <f t="shared" si="67"/>
        <v>103.22095435554439</v>
      </c>
      <c r="AN248" s="123">
        <f t="shared" si="68"/>
        <v>55.051175656290326</v>
      </c>
      <c r="AO248" s="123">
        <f t="shared" si="69"/>
        <v>96.069940006091855</v>
      </c>
      <c r="AP248" s="123">
        <f t="shared" si="70"/>
        <v>50.693965935823499</v>
      </c>
      <c r="AQ248" s="123">
        <f t="shared" si="71"/>
        <v>25.32166130660514</v>
      </c>
      <c r="AR248" s="123">
        <f t="shared" si="72"/>
        <v>73.587516173603021</v>
      </c>
      <c r="AS248" s="3">
        <f t="shared" si="77"/>
        <v>428.26219888126286</v>
      </c>
    </row>
    <row r="249" spans="1:45" ht="14">
      <c r="A249">
        <f t="shared" si="84"/>
        <v>91</v>
      </c>
      <c r="B249" s="20">
        <f t="shared" si="84"/>
        <v>171</v>
      </c>
      <c r="C249" s="27">
        <f t="shared" si="73"/>
        <v>251.25697122391392</v>
      </c>
      <c r="D249" s="27"/>
      <c r="E249" s="27"/>
      <c r="F249" s="27"/>
      <c r="G249" s="27"/>
      <c r="H249" s="27"/>
      <c r="I249" s="125"/>
      <c r="J249" s="27"/>
      <c r="K249" s="27"/>
      <c r="L249" s="27"/>
      <c r="M249" s="83">
        <f>C$158*(0.4*D$14)*('Product half-life and C flows'!B110/100)</f>
        <v>0.82084086996220329</v>
      </c>
      <c r="N249" s="85"/>
      <c r="O249" s="85">
        <f t="shared" si="85"/>
        <v>51.916955458718519</v>
      </c>
      <c r="P249" s="85">
        <f t="shared" si="85"/>
        <v>27.689042911316537</v>
      </c>
      <c r="Q249" s="83">
        <f>C$158*(0.6*C$15)*('Product half-life and C flows'!L110/100)</f>
        <v>21.301413319849946</v>
      </c>
      <c r="R249" s="85">
        <f>C$158*0.6*('Product half-life and C flows'!N110/100)</f>
        <v>43.528048415861498</v>
      </c>
      <c r="S249" s="85">
        <f>C$158*0.6*('Product half-life and C flows'!P110/100)</f>
        <v>21.742281926004743</v>
      </c>
      <c r="T249" s="85">
        <f t="shared" si="86"/>
        <v>24.848717221618454</v>
      </c>
      <c r="U249" s="3"/>
      <c r="V249" s="90">
        <f>N$238*(0.4*V$40)*('Product half-life and C flows'!B29/100)</f>
        <v>13.436076119234341</v>
      </c>
      <c r="W249" s="90">
        <f t="shared" si="82"/>
        <v>12.235015602193171</v>
      </c>
      <c r="X249" s="89">
        <f t="shared" si="87"/>
        <v>51.303998896825874</v>
      </c>
      <c r="Y249" s="89">
        <f t="shared" si="87"/>
        <v>27.362132744973792</v>
      </c>
      <c r="Z249" s="91">
        <f>N$238*(0.6*Z$41)*('Product half-life and C flows'!L29/100)</f>
        <v>73.30007391767441</v>
      </c>
      <c r="AA249" s="91">
        <f>N$238*0.6*('Product half-life and C flows'!N29/100)</f>
        <v>8.1458650008527016</v>
      </c>
      <c r="AB249" s="91">
        <f>N$238*0.6*('Product half-life and C flows'!P29/100)</f>
        <v>4.0688636367895619</v>
      </c>
      <c r="AC249" s="89">
        <f t="shared" si="88"/>
        <v>48.738798951984563</v>
      </c>
      <c r="AD249" s="18"/>
      <c r="AE249">
        <f t="shared" si="60"/>
        <v>91</v>
      </c>
      <c r="AF249" s="3">
        <f>(C$158*$AF$76)*('Product half-life and C flows'!B110/100)</f>
        <v>6.1563065247165243</v>
      </c>
      <c r="AG249" s="3">
        <f t="shared" si="83"/>
        <v>34.637759663433449</v>
      </c>
      <c r="AH249" s="3" t="e">
        <f>#REF!</f>
        <v>#REF!</v>
      </c>
      <c r="AI249" s="3" t="e">
        <f t="shared" si="76"/>
        <v>#REF!</v>
      </c>
      <c r="AJ249" s="113">
        <f t="shared" si="61"/>
        <v>251.25697122391392</v>
      </c>
      <c r="AK249" s="123">
        <f t="shared" ref="AK249:AK280" si="89">D249+M249+V249</f>
        <v>14.256916989196545</v>
      </c>
      <c r="AL249" s="123">
        <f t="shared" ref="AL249:AL280" si="90">E249+N249+W249</f>
        <v>12.235015602193171</v>
      </c>
      <c r="AM249" s="123">
        <f t="shared" ref="AM249:AM280" si="91">F249+O249+X249</f>
        <v>103.22095435554439</v>
      </c>
      <c r="AN249" s="123">
        <f t="shared" ref="AN249:AN280" si="92">G249+P249+Y249</f>
        <v>55.051175656290326</v>
      </c>
      <c r="AO249" s="123">
        <f t="shared" ref="AO249:AO280" si="93">H249+Q249+Z249</f>
        <v>94.601487237524353</v>
      </c>
      <c r="AP249" s="123">
        <f t="shared" ref="AP249:AP280" si="94">I249+R249+AA249</f>
        <v>51.6739134167142</v>
      </c>
      <c r="AQ249" s="123">
        <f t="shared" ref="AQ249:AQ280" si="95">J249+S249+AB249</f>
        <v>25.811145562794305</v>
      </c>
      <c r="AR249" s="123">
        <f t="shared" si="72"/>
        <v>73.587516173603021</v>
      </c>
      <c r="AS249" s="3">
        <f t="shared" si="77"/>
        <v>430.4381249938603</v>
      </c>
    </row>
    <row r="250" spans="1:45" ht="14">
      <c r="A250">
        <f t="shared" si="84"/>
        <v>92</v>
      </c>
      <c r="B250" s="20">
        <f t="shared" si="84"/>
        <v>172</v>
      </c>
      <c r="C250" s="27">
        <f t="shared" si="73"/>
        <v>251.38958399741992</v>
      </c>
      <c r="D250" s="27"/>
      <c r="E250" s="27"/>
      <c r="F250" s="27"/>
      <c r="G250" s="27"/>
      <c r="H250" s="27"/>
      <c r="I250" s="125"/>
      <c r="J250" s="27"/>
      <c r="K250" s="27"/>
      <c r="L250" s="27"/>
      <c r="M250" s="83">
        <f>C$158*(0.4*D$14)*('Product half-life and C flows'!B111/100)</f>
        <v>0.79288001656276741</v>
      </c>
      <c r="N250" s="85"/>
      <c r="O250" s="85">
        <f t="shared" si="85"/>
        <v>51.916955458718519</v>
      </c>
      <c r="P250" s="85">
        <f t="shared" si="85"/>
        <v>27.689042911316537</v>
      </c>
      <c r="Q250" s="83">
        <f>C$158*(0.6*C$15)*('Product half-life and C flows'!L111/100)</f>
        <v>20.975815954410244</v>
      </c>
      <c r="R250" s="85">
        <f>C$158*0.6*('Product half-life and C flows'!N111/100)</f>
        <v>43.745330391064925</v>
      </c>
      <c r="S250" s="85">
        <f>C$158*0.6*('Product half-life and C flows'!P111/100)</f>
        <v>21.850814381151306</v>
      </c>
      <c r="T250" s="85">
        <f t="shared" si="86"/>
        <v>24.848717221618454</v>
      </c>
      <c r="U250" s="3"/>
      <c r="V250" s="90">
        <f>N$238*(0.4*V$40)*('Product half-life and C flows'!B30/100)</f>
        <v>12.978394041768004</v>
      </c>
      <c r="W250" s="90">
        <f t="shared" si="82"/>
        <v>15.207139091037117</v>
      </c>
      <c r="X250" s="89">
        <f t="shared" si="87"/>
        <v>51.303998896825874</v>
      </c>
      <c r="Y250" s="89">
        <f t="shared" si="87"/>
        <v>27.362132744973792</v>
      </c>
      <c r="Z250" s="91">
        <f>N$238*(0.6*Z$41)*('Product half-life and C flows'!L30/100)</f>
        <v>72.179664177918326</v>
      </c>
      <c r="AA250" s="91">
        <f>N$238*0.6*('Product half-life and C flows'!N30/100)</f>
        <v>8.893551767183272</v>
      </c>
      <c r="AB250" s="91">
        <f>N$238*0.6*('Product half-life and C flows'!P30/100)</f>
        <v>4.4423335500415941</v>
      </c>
      <c r="AC250" s="89">
        <f t="shared" si="88"/>
        <v>48.738798951984563</v>
      </c>
      <c r="AD250" s="18"/>
      <c r="AE250">
        <f t="shared" si="60"/>
        <v>92</v>
      </c>
      <c r="AF250" s="3">
        <f>(C$158*$AF$76)*('Product half-life and C flows'!B111/100)</f>
        <v>5.9466001242207556</v>
      </c>
      <c r="AG250" s="3">
        <f t="shared" si="83"/>
        <v>34.135763146572096</v>
      </c>
      <c r="AH250" s="3" t="e">
        <f>#REF!</f>
        <v>#REF!</v>
      </c>
      <c r="AI250" s="3" t="e">
        <f t="shared" si="76"/>
        <v>#REF!</v>
      </c>
      <c r="AJ250" s="113">
        <f t="shared" si="61"/>
        <v>251.38958399741992</v>
      </c>
      <c r="AK250" s="123">
        <f t="shared" si="89"/>
        <v>13.771274058330771</v>
      </c>
      <c r="AL250" s="123">
        <f t="shared" si="90"/>
        <v>15.207139091037117</v>
      </c>
      <c r="AM250" s="123">
        <f t="shared" si="91"/>
        <v>103.22095435554439</v>
      </c>
      <c r="AN250" s="123">
        <f t="shared" si="92"/>
        <v>55.051175656290326</v>
      </c>
      <c r="AO250" s="123">
        <f t="shared" si="93"/>
        <v>93.155480132328563</v>
      </c>
      <c r="AP250" s="123">
        <f t="shared" si="94"/>
        <v>52.638882158248194</v>
      </c>
      <c r="AQ250" s="123">
        <f t="shared" si="95"/>
        <v>26.293147931192898</v>
      </c>
      <c r="AR250" s="123">
        <f t="shared" si="72"/>
        <v>73.587516173603021</v>
      </c>
      <c r="AS250" s="3">
        <f t="shared" si="77"/>
        <v>432.92556955657528</v>
      </c>
    </row>
    <row r="251" spans="1:45" ht="14">
      <c r="A251">
        <f t="shared" si="84"/>
        <v>93</v>
      </c>
      <c r="B251" s="20">
        <f t="shared" si="84"/>
        <v>173</v>
      </c>
      <c r="C251" s="27">
        <f t="shared" si="73"/>
        <v>251.51832207680226</v>
      </c>
      <c r="D251" s="27"/>
      <c r="E251" s="27"/>
      <c r="F251" s="27"/>
      <c r="G251" s="27"/>
      <c r="H251" s="27"/>
      <c r="I251" s="125"/>
      <c r="J251" s="27"/>
      <c r="K251" s="27"/>
      <c r="L251" s="27"/>
      <c r="M251" s="83">
        <f>C$158*(0.4*D$14)*('Product half-life and C flows'!B112/100)</f>
        <v>0.76587161247651003</v>
      </c>
      <c r="N251" s="85"/>
      <c r="O251" s="85">
        <f t="shared" si="85"/>
        <v>51.916955458718519</v>
      </c>
      <c r="P251" s="85">
        <f t="shared" si="85"/>
        <v>27.689042911316537</v>
      </c>
      <c r="Q251" s="83">
        <f>C$158*(0.6*C$15)*('Product half-life and C flows'!L112/100)</f>
        <v>20.65519542514518</v>
      </c>
      <c r="R251" s="85">
        <f>C$158*0.6*('Product half-life and C flows'!N112/100)</f>
        <v>43.959291157594478</v>
      </c>
      <c r="S251" s="85">
        <f>C$158*0.6*('Product half-life and C flows'!P112/100)</f>
        <v>21.957687890906325</v>
      </c>
      <c r="T251" s="85">
        <f t="shared" si="86"/>
        <v>24.848717221618454</v>
      </c>
      <c r="U251" s="3"/>
      <c r="V251" s="90">
        <f>N$238*(0.4*V$40)*('Product half-life and C flows'!B31/100)</f>
        <v>12.536302296045475</v>
      </c>
      <c r="W251" s="90">
        <f t="shared" si="82"/>
        <v>18.447839359936097</v>
      </c>
      <c r="X251" s="89">
        <f t="shared" si="87"/>
        <v>51.303998896825874</v>
      </c>
      <c r="Y251" s="89">
        <f t="shared" si="87"/>
        <v>27.362132744973792</v>
      </c>
      <c r="Z251" s="91">
        <f>N$238*(0.6*Z$41)*('Product half-life and C flows'!L31/100)</f>
        <v>71.076380177849046</v>
      </c>
      <c r="AA251" s="91">
        <f>N$238*0.6*('Product half-life and C flows'!N31/100)</f>
        <v>9.629809956562827</v>
      </c>
      <c r="AB251" s="91">
        <f>N$238*0.6*('Product half-life and C flows'!P31/100)</f>
        <v>4.8100948833980155</v>
      </c>
      <c r="AC251" s="89">
        <f t="shared" si="88"/>
        <v>48.738798951984563</v>
      </c>
      <c r="AD251" s="18"/>
      <c r="AE251">
        <f t="shared" si="60"/>
        <v>93</v>
      </c>
      <c r="AF251" s="3">
        <f>(C$158*$AF$76)*('Product half-life and C flows'!B112/100)</f>
        <v>5.7440370935738247</v>
      </c>
      <c r="AG251" s="3">
        <f t="shared" si="83"/>
        <v>33.633766629710742</v>
      </c>
      <c r="AH251" s="3" t="e">
        <f>#REF!</f>
        <v>#REF!</v>
      </c>
      <c r="AI251" s="3" t="e">
        <f t="shared" si="76"/>
        <v>#REF!</v>
      </c>
      <c r="AJ251" s="113">
        <f t="shared" si="61"/>
        <v>251.51832207680226</v>
      </c>
      <c r="AK251" s="123">
        <f t="shared" si="89"/>
        <v>13.302173908521985</v>
      </c>
      <c r="AL251" s="123">
        <f t="shared" si="90"/>
        <v>18.447839359936097</v>
      </c>
      <c r="AM251" s="123">
        <f t="shared" si="91"/>
        <v>103.22095435554439</v>
      </c>
      <c r="AN251" s="123">
        <f t="shared" si="92"/>
        <v>55.051175656290326</v>
      </c>
      <c r="AO251" s="123">
        <f t="shared" si="93"/>
        <v>91.731575602994226</v>
      </c>
      <c r="AP251" s="123">
        <f t="shared" si="94"/>
        <v>53.589101114157302</v>
      </c>
      <c r="AQ251" s="123">
        <f t="shared" si="95"/>
        <v>26.76778277430434</v>
      </c>
      <c r="AR251" s="123">
        <f t="shared" si="72"/>
        <v>73.587516173603021</v>
      </c>
      <c r="AS251" s="3">
        <f t="shared" si="77"/>
        <v>435.69811894535172</v>
      </c>
    </row>
    <row r="252" spans="1:45" ht="14">
      <c r="A252">
        <f t="shared" si="84"/>
        <v>94</v>
      </c>
      <c r="B252" s="20">
        <f t="shared" si="84"/>
        <v>174</v>
      </c>
      <c r="C252" s="27">
        <f t="shared" si="73"/>
        <v>251.64329738611983</v>
      </c>
      <c r="D252" s="27"/>
      <c r="E252" s="27"/>
      <c r="F252" s="27"/>
      <c r="G252" s="27"/>
      <c r="H252" s="27"/>
      <c r="I252" s="125"/>
      <c r="J252" s="27"/>
      <c r="K252" s="27"/>
      <c r="L252" s="27"/>
      <c r="M252" s="83">
        <f>C$158*(0.4*D$14)*('Product half-life and C flows'!B113/100)</f>
        <v>0.73978321378331202</v>
      </c>
      <c r="N252" s="85"/>
      <c r="O252" s="85">
        <f t="shared" si="85"/>
        <v>51.916955458718519</v>
      </c>
      <c r="P252" s="85">
        <f t="shared" si="85"/>
        <v>27.689042911316537</v>
      </c>
      <c r="Q252" s="83">
        <f>C$158*(0.6*C$15)*('Product half-life and C flows'!L113/100)</f>
        <v>20.339475659884233</v>
      </c>
      <c r="R252" s="85">
        <f>C$158*0.6*('Product half-life and C flows'!N113/100)</f>
        <v>44.169981480945289</v>
      </c>
      <c r="S252" s="85">
        <f>C$158*0.6*('Product half-life and C flows'!P113/100)</f>
        <v>22.062927812659979</v>
      </c>
      <c r="T252" s="85">
        <f t="shared" si="86"/>
        <v>24.848717221618454</v>
      </c>
      <c r="U252" s="3"/>
      <c r="V252" s="90">
        <f>N$238*(0.4*V$40)*('Product half-life and C flows'!B32/100)</f>
        <v>12.10926981813428</v>
      </c>
      <c r="W252" s="90">
        <f t="shared" si="82"/>
        <v>21.929601827142822</v>
      </c>
      <c r="X252" s="89">
        <f t="shared" si="87"/>
        <v>51.303998896825874</v>
      </c>
      <c r="Y252" s="89">
        <f t="shared" si="87"/>
        <v>27.362132744973792</v>
      </c>
      <c r="Z252" s="91">
        <f>N$238*(0.6*Z$41)*('Product half-life and C flows'!L32/100)</f>
        <v>69.989960146304341</v>
      </c>
      <c r="AA252" s="91">
        <f>N$238*0.6*('Product half-life and C flows'!N32/100)</f>
        <v>10.354814257613667</v>
      </c>
      <c r="AB252" s="91">
        <f>N$238*0.6*('Product half-life and C flows'!P32/100)</f>
        <v>5.172234893912921</v>
      </c>
      <c r="AC252" s="89">
        <f t="shared" si="88"/>
        <v>48.738798951984563</v>
      </c>
      <c r="AD252" s="18"/>
      <c r="AE252">
        <f t="shared" si="60"/>
        <v>94</v>
      </c>
      <c r="AF252" s="3">
        <f>(C$158*$AF$76)*('Product half-life and C flows'!B113/100)</f>
        <v>5.5483741033748402</v>
      </c>
      <c r="AG252" s="3">
        <f t="shared" si="83"/>
        <v>33.131770112849388</v>
      </c>
      <c r="AH252" s="3" t="e">
        <f>#REF!</f>
        <v>#REF!</v>
      </c>
      <c r="AI252" s="3" t="e">
        <f t="shared" si="76"/>
        <v>#REF!</v>
      </c>
      <c r="AJ252" s="113">
        <f t="shared" si="61"/>
        <v>251.64329738611983</v>
      </c>
      <c r="AK252" s="123">
        <f t="shared" si="89"/>
        <v>12.849053031917592</v>
      </c>
      <c r="AL252" s="123">
        <f t="shared" si="90"/>
        <v>21.929601827142822</v>
      </c>
      <c r="AM252" s="123">
        <f t="shared" si="91"/>
        <v>103.22095435554439</v>
      </c>
      <c r="AN252" s="123">
        <f t="shared" si="92"/>
        <v>55.051175656290326</v>
      </c>
      <c r="AO252" s="123">
        <f t="shared" si="93"/>
        <v>90.32943580618857</v>
      </c>
      <c r="AP252" s="123">
        <f t="shared" si="94"/>
        <v>54.524795738558957</v>
      </c>
      <c r="AQ252" s="123">
        <f t="shared" si="95"/>
        <v>27.235162706572901</v>
      </c>
      <c r="AR252" s="123">
        <f t="shared" si="72"/>
        <v>73.587516173603021</v>
      </c>
      <c r="AS252" s="3">
        <f t="shared" si="77"/>
        <v>438.72769529581859</v>
      </c>
    </row>
    <row r="253" spans="1:45" ht="14">
      <c r="A253">
        <f t="shared" si="84"/>
        <v>95</v>
      </c>
      <c r="B253" s="20">
        <f t="shared" si="84"/>
        <v>175</v>
      </c>
      <c r="C253" s="27">
        <f t="shared" si="73"/>
        <v>251.76461869181495</v>
      </c>
      <c r="D253" s="27"/>
      <c r="E253" s="27"/>
      <c r="F253" s="27"/>
      <c r="G253" s="27"/>
      <c r="H253" s="27"/>
      <c r="I253" s="125"/>
      <c r="J253" s="27"/>
      <c r="K253" s="27"/>
      <c r="L253" s="27"/>
      <c r="M253" s="83">
        <f>C$158*(0.4*D$14)*('Product half-life and C flows'!B114/100)</f>
        <v>0.71458348172207653</v>
      </c>
      <c r="N253" s="85"/>
      <c r="O253" s="85">
        <f t="shared" si="85"/>
        <v>51.916955458718519</v>
      </c>
      <c r="P253" s="85">
        <f t="shared" si="85"/>
        <v>27.689042911316537</v>
      </c>
      <c r="Q253" s="83">
        <f>C$158*(0.6*C$15)*('Product half-life and C flows'!L114/100)</f>
        <v>20.028581749238779</v>
      </c>
      <c r="R253" s="85">
        <f>C$158*0.6*('Product half-life and C flows'!N114/100)</f>
        <v>44.377451350649352</v>
      </c>
      <c r="S253" s="85">
        <f>C$158*0.6*('Product half-life and C flows'!P114/100)</f>
        <v>22.166559116208465</v>
      </c>
      <c r="T253" s="85">
        <f t="shared" si="86"/>
        <v>24.848717221618454</v>
      </c>
      <c r="U253" s="3"/>
      <c r="V253" s="90">
        <f>N$238*(0.4*V$40)*('Product half-life and C flows'!B33/100)</f>
        <v>11.696783634089057</v>
      </c>
      <c r="W253" s="90">
        <f t="shared" si="82"/>
        <v>25.624152208889779</v>
      </c>
      <c r="X253" s="89">
        <f t="shared" si="87"/>
        <v>51.303998896825874</v>
      </c>
      <c r="Y253" s="89">
        <f t="shared" si="87"/>
        <v>27.362132744973792</v>
      </c>
      <c r="Z253" s="91">
        <f>N$238*(0.6*Z$41)*('Product half-life and C flows'!L33/100)</f>
        <v>68.920146313358771</v>
      </c>
      <c r="AA253" s="91">
        <f>N$238*0.6*('Product half-life and C flows'!N33/100)</f>
        <v>11.068736688799344</v>
      </c>
      <c r="AB253" s="91">
        <f>N$238*0.6*('Product half-life and C flows'!P33/100)</f>
        <v>5.5288395048947772</v>
      </c>
      <c r="AC253" s="89">
        <f t="shared" si="88"/>
        <v>48.738798951984563</v>
      </c>
      <c r="AD253" s="18"/>
      <c r="AE253">
        <f t="shared" si="60"/>
        <v>95</v>
      </c>
      <c r="AF253" s="3">
        <f>(C$158*$AF$76)*('Product half-life and C flows'!B114/100)</f>
        <v>5.3593761129155739</v>
      </c>
      <c r="AG253" s="3">
        <f t="shared" si="83"/>
        <v>32.629773595988034</v>
      </c>
      <c r="AH253" s="3" t="e">
        <f>#REF!</f>
        <v>#REF!</v>
      </c>
      <c r="AI253" s="3" t="e">
        <f t="shared" si="76"/>
        <v>#REF!</v>
      </c>
      <c r="AJ253" s="113">
        <f t="shared" si="61"/>
        <v>251.76461869181495</v>
      </c>
      <c r="AK253" s="123">
        <f t="shared" si="89"/>
        <v>12.411367115811133</v>
      </c>
      <c r="AL253" s="123">
        <f t="shared" si="90"/>
        <v>25.624152208889779</v>
      </c>
      <c r="AM253" s="123">
        <f t="shared" si="91"/>
        <v>103.22095435554439</v>
      </c>
      <c r="AN253" s="123">
        <f t="shared" si="92"/>
        <v>55.051175656290326</v>
      </c>
      <c r="AO253" s="123">
        <f t="shared" si="93"/>
        <v>88.948728062597553</v>
      </c>
      <c r="AP253" s="123">
        <f t="shared" si="94"/>
        <v>55.4461880394487</v>
      </c>
      <c r="AQ253" s="123">
        <f t="shared" si="95"/>
        <v>27.695398621103241</v>
      </c>
      <c r="AR253" s="123">
        <f t="shared" si="72"/>
        <v>73.587516173603021</v>
      </c>
      <c r="AS253" s="3">
        <f t="shared" si="77"/>
        <v>441.98548023328817</v>
      </c>
    </row>
    <row r="254" spans="1:45" ht="14">
      <c r="A254">
        <f t="shared" si="84"/>
        <v>96</v>
      </c>
      <c r="B254" s="20">
        <f t="shared" si="84"/>
        <v>176</v>
      </c>
      <c r="C254" s="27">
        <f t="shared" ref="C254:C285" si="96">B$8*(1-EXP(-B$9*$B254))^3</f>
        <v>251.88239168733907</v>
      </c>
      <c r="D254" s="27"/>
      <c r="E254" s="27"/>
      <c r="F254" s="27"/>
      <c r="G254" s="27"/>
      <c r="H254" s="27"/>
      <c r="I254" s="125"/>
      <c r="J254" s="27"/>
      <c r="K254" s="27"/>
      <c r="L254" s="27"/>
      <c r="M254" s="83">
        <f>C$158*(0.4*D$14)*('Product half-life and C flows'!B115/100)</f>
        <v>0.69024214504495718</v>
      </c>
      <c r="N254" s="85"/>
      <c r="O254" s="85">
        <f t="shared" si="85"/>
        <v>51.916955458718519</v>
      </c>
      <c r="P254" s="85">
        <f t="shared" si="85"/>
        <v>27.689042911316537</v>
      </c>
      <c r="Q254" s="83">
        <f>C$158*(0.6*C$15)*('Product half-life and C flows'!L115/100)</f>
        <v>19.722439928828727</v>
      </c>
      <c r="R254" s="85">
        <f>C$158*0.6*('Product half-life and C flows'!N115/100)</f>
        <v>44.581749992136324</v>
      </c>
      <c r="S254" s="85">
        <f>C$158*0.6*('Product half-life and C flows'!P115/100)</f>
        <v>22.268606389678478</v>
      </c>
      <c r="T254" s="85">
        <f t="shared" si="86"/>
        <v>24.848717221618454</v>
      </c>
      <c r="U254" s="3"/>
      <c r="V254" s="90">
        <f>N$238*(0.4*V$40)*('Product half-life and C flows'!B34/100)</f>
        <v>11.298348243740197</v>
      </c>
      <c r="W254" s="90">
        <f t="shared" si="82"/>
        <v>29.503177390087529</v>
      </c>
      <c r="X254" s="89">
        <f t="shared" si="87"/>
        <v>51.303998896825874</v>
      </c>
      <c r="Y254" s="89">
        <f t="shared" si="87"/>
        <v>27.362132744973792</v>
      </c>
      <c r="Z254" s="91">
        <f>N$238*(0.6*Z$41)*('Product half-life and C flows'!L34/100)</f>
        <v>67.866684849163931</v>
      </c>
      <c r="AA254" s="91">
        <f>N$238*0.6*('Product half-life and C flows'!N34/100)</f>
        <v>11.771746639238696</v>
      </c>
      <c r="AB254" s="91">
        <f>N$238*0.6*('Product half-life and C flows'!P34/100)</f>
        <v>5.8799933262930546</v>
      </c>
      <c r="AC254" s="89">
        <f t="shared" si="88"/>
        <v>48.738798951984563</v>
      </c>
      <c r="AD254" s="18"/>
      <c r="AE254">
        <f t="shared" si="60"/>
        <v>96</v>
      </c>
      <c r="AF254" s="3">
        <f>(C$158*$AF$76)*('Product half-life and C flows'!B115/100)</f>
        <v>5.1768160878371789</v>
      </c>
      <c r="AG254" s="3">
        <f t="shared" si="83"/>
        <v>32.12777707912668</v>
      </c>
      <c r="AH254" s="3" t="e">
        <f>#REF!</f>
        <v>#REF!</v>
      </c>
      <c r="AI254" s="3" t="e">
        <f t="shared" si="76"/>
        <v>#REF!</v>
      </c>
      <c r="AJ254" s="113">
        <f t="shared" si="61"/>
        <v>251.88239168733907</v>
      </c>
      <c r="AK254" s="123">
        <f t="shared" si="89"/>
        <v>11.988590388785154</v>
      </c>
      <c r="AL254" s="123">
        <f t="shared" si="90"/>
        <v>29.503177390087529</v>
      </c>
      <c r="AM254" s="123">
        <f t="shared" si="91"/>
        <v>103.22095435554439</v>
      </c>
      <c r="AN254" s="123">
        <f t="shared" si="92"/>
        <v>55.051175656290326</v>
      </c>
      <c r="AO254" s="123">
        <f t="shared" si="93"/>
        <v>87.589124777992652</v>
      </c>
      <c r="AP254" s="123">
        <f t="shared" si="94"/>
        <v>56.353496631375023</v>
      </c>
      <c r="AQ254" s="123">
        <f t="shared" si="95"/>
        <v>28.148599715971532</v>
      </c>
      <c r="AR254" s="123">
        <f t="shared" si="72"/>
        <v>73.587516173603021</v>
      </c>
      <c r="AS254" s="3">
        <f t="shared" si="77"/>
        <v>445.44263508964968</v>
      </c>
    </row>
    <row r="255" spans="1:45" ht="14">
      <c r="A255">
        <f t="shared" si="84"/>
        <v>97</v>
      </c>
      <c r="B255" s="20">
        <f t="shared" si="84"/>
        <v>177</v>
      </c>
      <c r="C255" s="27">
        <f t="shared" si="96"/>
        <v>251.9967190757788</v>
      </c>
      <c r="D255" s="27"/>
      <c r="E255" s="27"/>
      <c r="F255" s="27"/>
      <c r="G255" s="27"/>
      <c r="H255" s="27"/>
      <c r="I255" s="125"/>
      <c r="J255" s="27"/>
      <c r="K255" s="27"/>
      <c r="L255" s="27"/>
      <c r="M255" s="83">
        <f>C$158*(0.4*D$14)*('Product half-life and C flows'!B116/100)</f>
        <v>0.666729963653937</v>
      </c>
      <c r="N255" s="85"/>
      <c r="O255" s="85">
        <f t="shared" si="85"/>
        <v>51.916955458718519</v>
      </c>
      <c r="P255" s="85">
        <f t="shared" si="85"/>
        <v>27.689042911316537</v>
      </c>
      <c r="Q255" s="83">
        <f>C$158*(0.6*C$15)*('Product half-life and C flows'!L116/100)</f>
        <v>19.420977561780742</v>
      </c>
      <c r="R255" s="85">
        <f>C$158*0.6*('Product half-life and C flows'!N116/100)</f>
        <v>44.78292587841301</v>
      </c>
      <c r="S255" s="85">
        <f>C$158*0.6*('Product half-life and C flows'!P116/100)</f>
        <v>22.369093845361142</v>
      </c>
      <c r="T255" s="85">
        <f t="shared" si="86"/>
        <v>24.848717221618454</v>
      </c>
      <c r="U255" s="3"/>
      <c r="V255" s="90">
        <f>N$238*(0.4*V$40)*('Product half-life and C flows'!B35/100)</f>
        <v>10.913485025472884</v>
      </c>
      <c r="W255" s="90">
        <f t="shared" si="82"/>
        <v>33.538878670669241</v>
      </c>
      <c r="X255" s="89">
        <f t="shared" si="87"/>
        <v>51.303998896825874</v>
      </c>
      <c r="Y255" s="89">
        <f t="shared" si="87"/>
        <v>27.362132744973792</v>
      </c>
      <c r="Z255" s="91">
        <f>N$238*(0.6*Z$41)*('Product half-life and C flows'!L35/100)</f>
        <v>66.829325803723378</v>
      </c>
      <c r="AA255" s="91">
        <f>N$238*0.6*('Product half-life and C flows'!N35/100)</f>
        <v>12.464010908896032</v>
      </c>
      <c r="AB255" s="91">
        <f>N$238*0.6*('Product half-life and C flows'!P35/100)</f>
        <v>6.2257796747732419</v>
      </c>
      <c r="AC255" s="89">
        <f t="shared" si="88"/>
        <v>48.738798951984563</v>
      </c>
      <c r="AD255" s="18"/>
      <c r="AE255">
        <f t="shared" si="60"/>
        <v>97</v>
      </c>
      <c r="AF255" s="3">
        <f>(C$158*$AF$76)*('Product half-life and C flows'!B116/100)</f>
        <v>5.0004747274045274</v>
      </c>
      <c r="AG255" s="3">
        <f t="shared" si="83"/>
        <v>31.625780562265323</v>
      </c>
      <c r="AH255" s="3" t="e">
        <f>#REF!</f>
        <v>#REF!</v>
      </c>
      <c r="AI255" s="3" t="e">
        <f t="shared" si="76"/>
        <v>#REF!</v>
      </c>
      <c r="AJ255" s="113">
        <f t="shared" si="61"/>
        <v>251.9967190757788</v>
      </c>
      <c r="AK255" s="123">
        <f t="shared" si="89"/>
        <v>11.580214989126821</v>
      </c>
      <c r="AL255" s="123">
        <f t="shared" si="90"/>
        <v>33.538878670669241</v>
      </c>
      <c r="AM255" s="123">
        <f t="shared" si="91"/>
        <v>103.22095435554439</v>
      </c>
      <c r="AN255" s="123">
        <f t="shared" si="92"/>
        <v>55.051175656290326</v>
      </c>
      <c r="AO255" s="123">
        <f t="shared" si="93"/>
        <v>86.250303365504124</v>
      </c>
      <c r="AP255" s="123">
        <f t="shared" si="94"/>
        <v>57.246936787309039</v>
      </c>
      <c r="AQ255" s="123">
        <f t="shared" si="95"/>
        <v>28.594873520134385</v>
      </c>
      <c r="AR255" s="123">
        <f t="shared" si="72"/>
        <v>73.587516173603021</v>
      </c>
      <c r="AS255" s="3">
        <f t="shared" si="77"/>
        <v>449.07085351818137</v>
      </c>
    </row>
    <row r="256" spans="1:45" ht="14">
      <c r="A256">
        <f t="shared" ref="A256:B271" si="97">A255+1</f>
        <v>98</v>
      </c>
      <c r="B256" s="20">
        <f t="shared" si="97"/>
        <v>178</v>
      </c>
      <c r="C256" s="27">
        <f t="shared" si="96"/>
        <v>252.10770065051355</v>
      </c>
      <c r="D256" s="27"/>
      <c r="E256" s="27"/>
      <c r="F256" s="27"/>
      <c r="G256" s="27"/>
      <c r="H256" s="27"/>
      <c r="I256" s="125"/>
      <c r="J256" s="27"/>
      <c r="K256" s="27"/>
      <c r="L256" s="27"/>
      <c r="M256" s="83">
        <f>C$158*(0.4*D$14)*('Product half-life and C flows'!B117/100)</f>
        <v>0.64401869347607921</v>
      </c>
      <c r="N256" s="85"/>
      <c r="O256" s="85">
        <f t="shared" ref="O256:P271" si="98">O255</f>
        <v>51.916955458718519</v>
      </c>
      <c r="P256" s="85">
        <f t="shared" si="98"/>
        <v>27.689042911316537</v>
      </c>
      <c r="Q256" s="83">
        <f>C$158*(0.6*C$15)*('Product half-life and C flows'!L117/100)</f>
        <v>19.124123121494055</v>
      </c>
      <c r="R256" s="85">
        <f>C$158*0.6*('Product half-life and C flows'!N117/100)</f>
        <v>44.981026741564328</v>
      </c>
      <c r="S256" s="85">
        <f>C$158*0.6*('Product half-life and C flows'!P117/100)</f>
        <v>22.468045325456707</v>
      </c>
      <c r="T256" s="85">
        <f t="shared" si="86"/>
        <v>24.848717221618454</v>
      </c>
      <c r="U256" s="3"/>
      <c r="V256" s="90">
        <f>N$238*(0.4*V$40)*('Product half-life and C flows'!B36/100)</f>
        <v>10.541731661281551</v>
      </c>
      <c r="W256" s="90">
        <f t="shared" si="82"/>
        <v>37.704387555938411</v>
      </c>
      <c r="X256" s="89">
        <f t="shared" si="87"/>
        <v>51.303998896825874</v>
      </c>
      <c r="Y256" s="89">
        <f t="shared" si="87"/>
        <v>27.362132744973792</v>
      </c>
      <c r="Z256" s="91">
        <f>N$238*(0.6*Z$41)*('Product half-life and C flows'!L36/100)</f>
        <v>65.807823047588073</v>
      </c>
      <c r="AA256" s="91">
        <f>N$238*0.6*('Product half-life and C flows'!N36/100)</f>
        <v>13.14569374815699</v>
      </c>
      <c r="AB256" s="91">
        <f>N$238*0.6*('Product half-life and C flows'!P36/100)</f>
        <v>6.5662805934850095</v>
      </c>
      <c r="AC256" s="89">
        <f t="shared" si="88"/>
        <v>48.738798951984563</v>
      </c>
      <c r="AD256" s="18"/>
      <c r="AE256">
        <f t="shared" si="60"/>
        <v>98</v>
      </c>
      <c r="AF256" s="3">
        <f>(C$158*$AF$76)*('Product half-life and C flows'!B117/100)</f>
        <v>4.8301402010705941</v>
      </c>
      <c r="AG256" s="3">
        <f t="shared" si="83"/>
        <v>31.123784045403973</v>
      </c>
      <c r="AH256" s="3" t="e">
        <f>#REF!</f>
        <v>#REF!</v>
      </c>
      <c r="AI256" s="3" t="e">
        <f t="shared" si="76"/>
        <v>#REF!</v>
      </c>
      <c r="AJ256" s="113">
        <f t="shared" si="61"/>
        <v>252.10770065051355</v>
      </c>
      <c r="AK256" s="123">
        <f t="shared" si="89"/>
        <v>11.18575035475763</v>
      </c>
      <c r="AL256" s="123">
        <f t="shared" si="90"/>
        <v>37.704387555938411</v>
      </c>
      <c r="AM256" s="123">
        <f t="shared" si="91"/>
        <v>103.22095435554439</v>
      </c>
      <c r="AN256" s="123">
        <f t="shared" si="92"/>
        <v>55.051175656290326</v>
      </c>
      <c r="AO256" s="123">
        <f t="shared" si="93"/>
        <v>84.931946169082124</v>
      </c>
      <c r="AP256" s="123">
        <f t="shared" si="94"/>
        <v>58.126720489721322</v>
      </c>
      <c r="AQ256" s="123">
        <f t="shared" si="95"/>
        <v>29.034325918941718</v>
      </c>
      <c r="AR256" s="123">
        <f t="shared" si="72"/>
        <v>73.587516173603021</v>
      </c>
      <c r="AS256" s="3">
        <f t="shared" si="77"/>
        <v>452.84277667387897</v>
      </c>
    </row>
    <row r="257" spans="1:45" ht="14">
      <c r="A257">
        <f t="shared" si="97"/>
        <v>99</v>
      </c>
      <c r="B257" s="20">
        <f t="shared" si="97"/>
        <v>179</v>
      </c>
      <c r="C257" s="27">
        <f t="shared" si="96"/>
        <v>252.21543337393487</v>
      </c>
      <c r="D257" s="27"/>
      <c r="E257" s="27"/>
      <c r="F257" s="27"/>
      <c r="G257" s="27"/>
      <c r="H257" s="27"/>
      <c r="I257" s="125"/>
      <c r="J257" s="27"/>
      <c r="K257" s="27"/>
      <c r="L257" s="27"/>
      <c r="M257" s="83">
        <f>C$158*(0.4*D$14)*('Product half-life and C flows'!B118/100)</f>
        <v>0.62208105253525947</v>
      </c>
      <c r="N257" s="85"/>
      <c r="O257" s="85">
        <f t="shared" si="98"/>
        <v>51.916955458718519</v>
      </c>
      <c r="P257" s="85">
        <f t="shared" si="98"/>
        <v>27.689042911316537</v>
      </c>
      <c r="Q257" s="83">
        <f>C$158*(0.6*C$15)*('Product half-life and C flows'!L118/100)</f>
        <v>18.831806174669659</v>
      </c>
      <c r="R257" s="85">
        <f>C$158*0.6*('Product half-life and C flows'!N118/100)</f>
        <v>45.176099584078479</v>
      </c>
      <c r="S257" s="85">
        <f>C$158*0.6*('Product half-life and C flows'!P118/100)</f>
        <v>22.565484307731502</v>
      </c>
      <c r="T257" s="85">
        <f t="shared" si="86"/>
        <v>24.848717221618454</v>
      </c>
      <c r="U257" s="3"/>
      <c r="V257" s="90">
        <f>N$238*(0.4*V$40)*('Product half-life and C flows'!B37/100)</f>
        <v>10.182641581409115</v>
      </c>
      <c r="W257" s="90">
        <f t="shared" si="82"/>
        <v>41.974069387440238</v>
      </c>
      <c r="X257" s="89">
        <f t="shared" ref="X257:Y272" si="99">X256</f>
        <v>51.303998896825874</v>
      </c>
      <c r="Y257" s="89">
        <f t="shared" si="99"/>
        <v>27.362132744973792</v>
      </c>
      <c r="Z257" s="91">
        <f>N$238*(0.6*Z$41)*('Product half-life and C flows'!L37/100)</f>
        <v>64.801934213458452</v>
      </c>
      <c r="AA257" s="91">
        <f>N$238*0.6*('Product half-life and C flows'!N37/100)</f>
        <v>13.816956896799482</v>
      </c>
      <c r="AB257" s="91">
        <f>N$238*0.6*('Product half-life and C flows'!P37/100)</f>
        <v>6.9015768715282135</v>
      </c>
      <c r="AC257" s="89">
        <f t="shared" si="88"/>
        <v>48.738798951984563</v>
      </c>
      <c r="AD257" s="18"/>
      <c r="AE257">
        <f t="shared" si="60"/>
        <v>99</v>
      </c>
      <c r="AF257" s="3">
        <f>(C$158*$AF$76)*('Product half-life and C flows'!B118/100)</f>
        <v>4.6656078940144461</v>
      </c>
      <c r="AG257" s="3">
        <f t="shared" si="83"/>
        <v>30.621787528542615</v>
      </c>
      <c r="AH257" s="3" t="e">
        <f>#REF!</f>
        <v>#REF!</v>
      </c>
      <c r="AI257" s="3" t="e">
        <f t="shared" si="76"/>
        <v>#REF!</v>
      </c>
      <c r="AJ257" s="113">
        <f t="shared" si="61"/>
        <v>252.21543337393487</v>
      </c>
      <c r="AK257" s="123">
        <f t="shared" si="89"/>
        <v>10.804722633944374</v>
      </c>
      <c r="AL257" s="123">
        <f t="shared" si="90"/>
        <v>41.974069387440238</v>
      </c>
      <c r="AM257" s="123">
        <f t="shared" si="91"/>
        <v>103.22095435554439</v>
      </c>
      <c r="AN257" s="123">
        <f t="shared" si="92"/>
        <v>55.051175656290326</v>
      </c>
      <c r="AO257" s="123">
        <f t="shared" si="93"/>
        <v>83.633740388128103</v>
      </c>
      <c r="AP257" s="123">
        <f t="shared" si="94"/>
        <v>58.993056480877961</v>
      </c>
      <c r="AQ257" s="123">
        <f t="shared" si="95"/>
        <v>29.467061179259716</v>
      </c>
      <c r="AR257" s="123">
        <f t="shared" si="72"/>
        <v>73.587516173603021</v>
      </c>
      <c r="AS257" s="3">
        <f t="shared" si="77"/>
        <v>456.7322962550881</v>
      </c>
    </row>
    <row r="258" spans="1:45" ht="14">
      <c r="A258">
        <f t="shared" si="97"/>
        <v>100</v>
      </c>
      <c r="B258" s="20">
        <f t="shared" si="97"/>
        <v>180</v>
      </c>
      <c r="C258" s="27">
        <f t="shared" si="96"/>
        <v>252.32001145425949</v>
      </c>
      <c r="D258" s="27"/>
      <c r="E258" s="27"/>
      <c r="F258" s="27"/>
      <c r="G258" s="27"/>
      <c r="H258" s="27"/>
      <c r="I258" s="125"/>
      <c r="J258" s="27"/>
      <c r="K258" s="27"/>
      <c r="L258" s="27"/>
      <c r="M258" s="83">
        <f>C$158*(0.4*D$14)*('Product half-life and C flows'!B119/100)</f>
        <v>0.60089068817961244</v>
      </c>
      <c r="N258" s="85"/>
      <c r="O258" s="85">
        <f t="shared" si="98"/>
        <v>51.916955458718519</v>
      </c>
      <c r="P258" s="85">
        <f t="shared" si="98"/>
        <v>27.689042911316537</v>
      </c>
      <c r="Q258" s="83">
        <f>C$158*(0.6*C$15)*('Product half-life and C flows'!L119/100)</f>
        <v>18.543957364598931</v>
      </c>
      <c r="R258" s="85">
        <f>C$158*0.6*('Product half-life and C flows'!N119/100)</f>
        <v>45.368190689999004</v>
      </c>
      <c r="S258" s="85">
        <f>C$158*0.6*('Product half-life and C flows'!P119/100)</f>
        <v>22.661433911088412</v>
      </c>
      <c r="T258" s="85">
        <f t="shared" si="86"/>
        <v>24.848717221618454</v>
      </c>
      <c r="U258" s="3"/>
      <c r="V258" s="90">
        <f>N$238*(0.4*V$40)*('Product half-life and C flows'!B38/100)</f>
        <v>9.8357834279038041</v>
      </c>
      <c r="W258" s="90">
        <f t="shared" si="82"/>
        <v>46.323735982377741</v>
      </c>
      <c r="X258" s="89">
        <f t="shared" si="99"/>
        <v>51.303998896825874</v>
      </c>
      <c r="Y258" s="89">
        <f t="shared" si="99"/>
        <v>27.362132744973792</v>
      </c>
      <c r="Z258" s="91">
        <f>N$238*(0.6*Z$41)*('Product half-life and C flows'!L38/100)</f>
        <v>63.81142063867901</v>
      </c>
      <c r="AA258" s="91">
        <f>N$238*0.6*('Product half-life and C flows'!N38/100)</f>
        <v>14.477959622368973</v>
      </c>
      <c r="AB258" s="91">
        <f>N$238*0.6*('Product half-life and C flows'!P38/100)</f>
        <v>7.2317480631213655</v>
      </c>
      <c r="AC258" s="89">
        <f t="shared" si="88"/>
        <v>48.738798951984563</v>
      </c>
      <c r="AD258" s="18"/>
      <c r="AE258">
        <f t="shared" si="60"/>
        <v>100</v>
      </c>
      <c r="AF258" s="3">
        <f>(C$158*$AF$76)*('Product half-life and C flows'!B119/100)</f>
        <v>4.5066801613470933</v>
      </c>
      <c r="AG258" s="3">
        <f t="shared" si="83"/>
        <v>30.119791011681261</v>
      </c>
      <c r="AH258" s="3" t="e">
        <f>#REF!</f>
        <v>#REF!</v>
      </c>
      <c r="AI258" s="3" t="e">
        <f t="shared" si="76"/>
        <v>#REF!</v>
      </c>
      <c r="AJ258" s="113">
        <f t="shared" si="61"/>
        <v>252.32001145425949</v>
      </c>
      <c r="AK258" s="123">
        <f t="shared" si="89"/>
        <v>10.436674116083417</v>
      </c>
      <c r="AL258" s="123">
        <f t="shared" si="90"/>
        <v>46.323735982377741</v>
      </c>
      <c r="AM258" s="123">
        <f t="shared" si="91"/>
        <v>103.22095435554439</v>
      </c>
      <c r="AN258" s="123">
        <f t="shared" si="92"/>
        <v>55.051175656290326</v>
      </c>
      <c r="AO258" s="123">
        <f t="shared" si="93"/>
        <v>82.355378003277934</v>
      </c>
      <c r="AP258" s="123">
        <f t="shared" si="94"/>
        <v>59.846150312367975</v>
      </c>
      <c r="AQ258" s="123">
        <f t="shared" si="95"/>
        <v>29.893181974209778</v>
      </c>
      <c r="AR258" s="123">
        <f t="shared" si="72"/>
        <v>73.587516173603021</v>
      </c>
      <c r="AS258" s="3">
        <f t="shared" si="77"/>
        <v>460.71476657375462</v>
      </c>
    </row>
    <row r="259" spans="1:45" ht="14">
      <c r="A259">
        <f t="shared" si="97"/>
        <v>101</v>
      </c>
      <c r="B259" s="20">
        <f t="shared" si="97"/>
        <v>181</v>
      </c>
      <c r="C259" s="27">
        <f t="shared" si="96"/>
        <v>252.42152642046821</v>
      </c>
      <c r="D259" s="27"/>
      <c r="E259" s="27"/>
      <c r="F259" s="27"/>
      <c r="G259" s="27"/>
      <c r="H259" s="27"/>
      <c r="I259" s="125"/>
      <c r="J259" s="27"/>
      <c r="K259" s="27"/>
      <c r="L259" s="27"/>
      <c r="M259" s="83">
        <f>C$158*(0.4*D$14)*('Product half-life and C flows'!B120/100)</f>
        <v>0.58042214542533921</v>
      </c>
      <c r="N259" s="85"/>
      <c r="O259" s="85">
        <f t="shared" si="98"/>
        <v>51.916955458718519</v>
      </c>
      <c r="P259" s="85">
        <f t="shared" si="98"/>
        <v>27.689042911316537</v>
      </c>
      <c r="Q259" s="83">
        <f>C$158*(0.6*C$15)*('Product half-life and C flows'!L120/100)</f>
        <v>18.260508394707667</v>
      </c>
      <c r="R259" s="85">
        <f>C$158*0.6*('Product half-life and C flows'!N120/100)</f>
        <v>45.557345635906444</v>
      </c>
      <c r="S259" s="85">
        <f>C$158*0.6*('Product half-life and C flows'!P120/100)</f>
        <v>22.755916901052167</v>
      </c>
      <c r="T259" s="85">
        <f t="shared" si="86"/>
        <v>24.848717221618454</v>
      </c>
      <c r="U259" s="3"/>
      <c r="V259" s="90">
        <f>N$238*(0.4*V$40)*('Product half-life and C flows'!B39/100)</f>
        <v>9.5007405364492339</v>
      </c>
      <c r="W259" s="90">
        <f t="shared" si="82"/>
        <v>50.730784954682932</v>
      </c>
      <c r="X259" s="89">
        <f t="shared" si="99"/>
        <v>51.303998896825874</v>
      </c>
      <c r="Y259" s="89">
        <f t="shared" si="99"/>
        <v>27.362132744973792</v>
      </c>
      <c r="Z259" s="91">
        <f>N$238*(0.6*Z$41)*('Product half-life and C flows'!L39/100)</f>
        <v>62.836047308611867</v>
      </c>
      <c r="AA259" s="91">
        <f>N$238*0.6*('Product half-life and C flows'!N39/100)</f>
        <v>15.128858757967112</v>
      </c>
      <c r="AB259" s="91">
        <f>N$238*0.6*('Product half-life and C flows'!P39/100)</f>
        <v>7.5568725064770792</v>
      </c>
      <c r="AC259" s="89">
        <f t="shared" si="88"/>
        <v>48.738798951984563</v>
      </c>
      <c r="AD259" s="18"/>
      <c r="AE259">
        <f t="shared" si="60"/>
        <v>101</v>
      </c>
      <c r="AF259" s="3">
        <f>(C$158*$AF$76)*('Product half-life and C flows'!B120/100)</f>
        <v>4.3531660906900438</v>
      </c>
      <c r="AG259" s="3">
        <f t="shared" si="83"/>
        <v>29.617794494819908</v>
      </c>
      <c r="AH259" s="3" t="e">
        <f>#REF!</f>
        <v>#REF!</v>
      </c>
      <c r="AI259" s="3" t="e">
        <f t="shared" si="76"/>
        <v>#REF!</v>
      </c>
      <c r="AJ259" s="113">
        <f t="shared" si="61"/>
        <v>252.42152642046821</v>
      </c>
      <c r="AK259" s="123">
        <f t="shared" si="89"/>
        <v>10.081162681874574</v>
      </c>
      <c r="AL259" s="123">
        <f t="shared" si="90"/>
        <v>50.730784954682932</v>
      </c>
      <c r="AM259" s="123">
        <f t="shared" si="91"/>
        <v>103.22095435554439</v>
      </c>
      <c r="AN259" s="123">
        <f t="shared" si="92"/>
        <v>55.051175656290326</v>
      </c>
      <c r="AO259" s="123">
        <f t="shared" si="93"/>
        <v>81.096555703319538</v>
      </c>
      <c r="AP259" s="123">
        <f t="shared" si="94"/>
        <v>60.686204393873552</v>
      </c>
      <c r="AQ259" s="123">
        <f t="shared" si="95"/>
        <v>30.312789407529245</v>
      </c>
      <c r="AR259" s="123">
        <f t="shared" si="72"/>
        <v>73.587516173603021</v>
      </c>
      <c r="AS259" s="3">
        <f t="shared" si="77"/>
        <v>464.76714332671759</v>
      </c>
    </row>
    <row r="260" spans="1:45" ht="14">
      <c r="A260">
        <f t="shared" si="97"/>
        <v>102</v>
      </c>
      <c r="B260" s="20">
        <f t="shared" si="97"/>
        <v>182</v>
      </c>
      <c r="C260" s="27">
        <f t="shared" si="96"/>
        <v>252.52006719540384</v>
      </c>
      <c r="D260" s="27"/>
      <c r="E260" s="27"/>
      <c r="F260" s="27"/>
      <c r="G260" s="27"/>
      <c r="H260" s="27"/>
      <c r="I260" s="125"/>
      <c r="J260" s="27"/>
      <c r="K260" s="27"/>
      <c r="L260" s="27"/>
      <c r="M260" s="83">
        <f>C$158*(0.4*D$14)*('Product half-life and C flows'!B121/100)</f>
        <v>0.56065083637883495</v>
      </c>
      <c r="N260" s="85"/>
      <c r="O260" s="85">
        <f t="shared" si="98"/>
        <v>51.916955458718519</v>
      </c>
      <c r="P260" s="85">
        <f t="shared" si="98"/>
        <v>27.689042911316537</v>
      </c>
      <c r="Q260" s="83">
        <f>C$158*(0.6*C$15)*('Product half-life and C flows'!L121/100)</f>
        <v>17.981392012351666</v>
      </c>
      <c r="R260" s="85">
        <f>C$158*0.6*('Product half-life and C flows'!N121/100)</f>
        <v>45.743609301732015</v>
      </c>
      <c r="S260" s="85">
        <f>C$158*0.6*('Product half-life and C flows'!P121/100)</f>
        <v>22.848955695170829</v>
      </c>
      <c r="T260" s="85">
        <f t="shared" si="86"/>
        <v>24.848717221618454</v>
      </c>
      <c r="U260" s="3"/>
      <c r="V260" s="90">
        <f>N$238*(0.4*V$40)*('Product half-life and C flows'!B40/100)</f>
        <v>9.1771104358452416</v>
      </c>
      <c r="W260" s="90">
        <f t="shared" si="82"/>
        <v>55.174280435662595</v>
      </c>
      <c r="X260" s="89">
        <f t="shared" si="99"/>
        <v>51.303998896825874</v>
      </c>
      <c r="Y260" s="89">
        <f t="shared" si="99"/>
        <v>27.362132744973792</v>
      </c>
      <c r="Z260" s="91">
        <f>N$238*(0.6*Z$41)*('Product half-life and C flows'!L40/100)</f>
        <v>61.875582800875961</v>
      </c>
      <c r="AA260" s="91">
        <f>N$238*0.6*('Product half-life and C flows'!N40/100)</f>
        <v>15.769808739462871</v>
      </c>
      <c r="AB260" s="91">
        <f>N$238*0.6*('Product half-life and C flows'!P40/100)</f>
        <v>7.877027342389046</v>
      </c>
      <c r="AC260" s="89">
        <f t="shared" si="88"/>
        <v>48.738798951984563</v>
      </c>
      <c r="AD260" s="18"/>
      <c r="AE260">
        <f t="shared" si="60"/>
        <v>102</v>
      </c>
      <c r="AF260" s="3">
        <f>(C$158*$AF$76)*('Product half-life and C flows'!B121/100)</f>
        <v>4.2048812728412619</v>
      </c>
      <c r="AG260" s="3">
        <f t="shared" si="83"/>
        <v>29.11579797795855</v>
      </c>
      <c r="AH260" s="3" t="e">
        <f>#REF!</f>
        <v>#REF!</v>
      </c>
      <c r="AI260" s="3" t="e">
        <f t="shared" si="76"/>
        <v>#REF!</v>
      </c>
      <c r="AJ260" s="113">
        <f t="shared" si="61"/>
        <v>252.52006719540384</v>
      </c>
      <c r="AK260" s="123">
        <f t="shared" si="89"/>
        <v>9.7377612722240769</v>
      </c>
      <c r="AL260" s="123">
        <f t="shared" si="90"/>
        <v>55.174280435662595</v>
      </c>
      <c r="AM260" s="123">
        <f t="shared" si="91"/>
        <v>103.22095435554439</v>
      </c>
      <c r="AN260" s="123">
        <f t="shared" si="92"/>
        <v>55.051175656290326</v>
      </c>
      <c r="AO260" s="123">
        <f t="shared" si="93"/>
        <v>79.856974813227623</v>
      </c>
      <c r="AP260" s="123">
        <f t="shared" si="94"/>
        <v>61.513418041194882</v>
      </c>
      <c r="AQ260" s="123">
        <f t="shared" si="95"/>
        <v>30.725983037559875</v>
      </c>
      <c r="AR260" s="123">
        <f t="shared" si="72"/>
        <v>73.587516173603021</v>
      </c>
      <c r="AS260" s="3">
        <f t="shared" si="77"/>
        <v>468.86806378530684</v>
      </c>
    </row>
    <row r="261" spans="1:45" ht="14">
      <c r="A261">
        <f t="shared" si="97"/>
        <v>103</v>
      </c>
      <c r="B261" s="20">
        <f t="shared" si="97"/>
        <v>183</v>
      </c>
      <c r="C261" s="27">
        <f t="shared" si="96"/>
        <v>252.6157201670591</v>
      </c>
      <c r="D261" s="27"/>
      <c r="E261" s="27"/>
      <c r="F261" s="27"/>
      <c r="G261" s="27"/>
      <c r="H261" s="27"/>
      <c r="I261" s="125"/>
      <c r="J261" s="27"/>
      <c r="K261" s="27"/>
      <c r="L261" s="27"/>
      <c r="M261" s="83">
        <f>C$158*(0.4*D$14)*('Product half-life and C flows'!B122/100)</f>
        <v>0.54155301070041584</v>
      </c>
      <c r="N261" s="85"/>
      <c r="O261" s="85">
        <f t="shared" si="98"/>
        <v>51.916955458718519</v>
      </c>
      <c r="P261" s="85">
        <f t="shared" si="98"/>
        <v>27.689042911316537</v>
      </c>
      <c r="Q261" s="83">
        <f>C$158*(0.6*C$15)*('Product half-life and C flows'!L122/100)</f>
        <v>17.706541992860025</v>
      </c>
      <c r="R261" s="85">
        <f>C$158*0.6*('Product half-life and C flows'!N122/100)</f>
        <v>45.927025881406102</v>
      </c>
      <c r="S261" s="85">
        <f>C$158*0.6*('Product half-life and C flows'!P122/100)</f>
        <v>22.940572368334713</v>
      </c>
      <c r="T261" s="85">
        <f t="shared" si="86"/>
        <v>24.848717221618454</v>
      </c>
      <c r="U261" s="3"/>
      <c r="V261" s="90">
        <f>N$238*(0.4*V$40)*('Product half-life and C flows'!B41/100)</f>
        <v>8.8645043645382415</v>
      </c>
      <c r="W261" s="90">
        <f t="shared" si="82"/>
        <v>59.634987416407405</v>
      </c>
      <c r="X261" s="89">
        <f t="shared" si="99"/>
        <v>51.303998896825874</v>
      </c>
      <c r="Y261" s="89">
        <f t="shared" si="99"/>
        <v>27.362132744973792</v>
      </c>
      <c r="Z261" s="91">
        <f>N$238*(0.6*Z$41)*('Product half-life and C flows'!L41/100)</f>
        <v>60.929799230438533</v>
      </c>
      <c r="AA261" s="91">
        <f>N$238*0.6*('Product half-life and C flows'!N41/100)</f>
        <v>16.400961642134789</v>
      </c>
      <c r="AB261" s="91">
        <f>N$238*0.6*('Product half-life and C flows'!P41/100)</f>
        <v>8.1922885325348584</v>
      </c>
      <c r="AC261" s="89">
        <f t="shared" si="88"/>
        <v>48.738798951984563</v>
      </c>
      <c r="AD261" s="18"/>
      <c r="AE261">
        <f t="shared" si="60"/>
        <v>103</v>
      </c>
      <c r="AF261" s="3">
        <f>(C$158*$AF$76)*('Product half-life and C flows'!B122/100)</f>
        <v>4.0616475802531182</v>
      </c>
      <c r="AG261" s="3">
        <f t="shared" si="83"/>
        <v>28.6138014610972</v>
      </c>
      <c r="AH261" s="3" t="e">
        <f>#REF!</f>
        <v>#REF!</v>
      </c>
      <c r="AI261" s="3" t="e">
        <f t="shared" si="76"/>
        <v>#REF!</v>
      </c>
      <c r="AJ261" s="113">
        <f t="shared" si="61"/>
        <v>252.6157201670591</v>
      </c>
      <c r="AK261" s="123">
        <f t="shared" si="89"/>
        <v>9.4060573752386567</v>
      </c>
      <c r="AL261" s="123">
        <f t="shared" si="90"/>
        <v>59.634987416407405</v>
      </c>
      <c r="AM261" s="123">
        <f t="shared" si="91"/>
        <v>103.22095435554439</v>
      </c>
      <c r="AN261" s="123">
        <f t="shared" si="92"/>
        <v>55.051175656290326</v>
      </c>
      <c r="AO261" s="123">
        <f t="shared" si="93"/>
        <v>78.636341223298558</v>
      </c>
      <c r="AP261" s="123">
        <f t="shared" si="94"/>
        <v>62.327987523540891</v>
      </c>
      <c r="AQ261" s="123">
        <f t="shared" si="95"/>
        <v>31.132860900869574</v>
      </c>
      <c r="AR261" s="123">
        <f t="shared" si="72"/>
        <v>73.587516173603021</v>
      </c>
      <c r="AS261" s="3">
        <f t="shared" si="77"/>
        <v>472.99788062479286</v>
      </c>
    </row>
    <row r="262" spans="1:45" ht="14">
      <c r="A262">
        <f t="shared" si="97"/>
        <v>104</v>
      </c>
      <c r="B262" s="20">
        <f t="shared" si="97"/>
        <v>184</v>
      </c>
      <c r="C262" s="27">
        <f t="shared" si="96"/>
        <v>252.70856925809096</v>
      </c>
      <c r="D262" s="27"/>
      <c r="E262" s="27"/>
      <c r="F262" s="27"/>
      <c r="G262" s="27"/>
      <c r="H262" s="27"/>
      <c r="I262" s="125"/>
      <c r="J262" s="27"/>
      <c r="K262" s="27"/>
      <c r="L262" s="27"/>
      <c r="M262" s="83">
        <f>C$158*(0.4*D$14)*('Product half-life and C flows'!B123/100)</f>
        <v>0.52310572707415726</v>
      </c>
      <c r="N262" s="85"/>
      <c r="O262" s="85">
        <f t="shared" si="98"/>
        <v>51.916955458718519</v>
      </c>
      <c r="P262" s="85">
        <f t="shared" si="98"/>
        <v>27.689042911316537</v>
      </c>
      <c r="Q262" s="83">
        <f>C$158*(0.6*C$15)*('Product half-life and C flows'!L123/100)</f>
        <v>17.435893123822293</v>
      </c>
      <c r="R262" s="85">
        <f>C$158*0.6*('Product half-life and C flows'!N123/100)</f>
        <v>46.107638893343946</v>
      </c>
      <c r="S262" s="85">
        <f>C$158*0.6*('Product half-life and C flows'!P123/100)</f>
        <v>23.030788658013954</v>
      </c>
      <c r="T262" s="85">
        <f t="shared" si="86"/>
        <v>24.848717221618454</v>
      </c>
      <c r="U262" s="3"/>
      <c r="V262" s="90">
        <f>N$238*(0.4*V$40)*('Product half-life and C flows'!B42/100)</f>
        <v>8.5625468036203394</v>
      </c>
      <c r="W262" s="90">
        <f t="shared" si="82"/>
        <v>64.09536982929194</v>
      </c>
      <c r="X262" s="89">
        <f t="shared" si="99"/>
        <v>51.303998896825874</v>
      </c>
      <c r="Y262" s="89">
        <f t="shared" si="99"/>
        <v>27.362132744973792</v>
      </c>
      <c r="Z262" s="91">
        <f>N$238*(0.6*Z$41)*('Product half-life and C flows'!L42/100)</f>
        <v>59.998472195545766</v>
      </c>
      <c r="AA262" s="91">
        <f>N$238*0.6*('Product half-life and C flows'!N42/100)</f>
        <v>17.022467216753224</v>
      </c>
      <c r="AB262" s="91">
        <f>N$238*0.6*('Product half-life and C flows'!P42/100)</f>
        <v>8.5027308774991113</v>
      </c>
      <c r="AC262" s="89">
        <f t="shared" si="88"/>
        <v>48.738798951984563</v>
      </c>
      <c r="AD262" s="18"/>
      <c r="AE262">
        <f t="shared" si="60"/>
        <v>104</v>
      </c>
      <c r="AF262" s="3">
        <f>(C$158*$AF$76)*('Product half-life and C flows'!B123/100)</f>
        <v>3.9232929530561798</v>
      </c>
      <c r="AG262" s="3">
        <f t="shared" si="83"/>
        <v>28.111804944235843</v>
      </c>
      <c r="AH262" s="3" t="e">
        <f>#REF!</f>
        <v>#REF!</v>
      </c>
      <c r="AI262" s="3" t="e">
        <f t="shared" si="76"/>
        <v>#REF!</v>
      </c>
      <c r="AJ262" s="113">
        <f t="shared" si="61"/>
        <v>252.70856925809096</v>
      </c>
      <c r="AK262" s="123">
        <f t="shared" si="89"/>
        <v>9.085652530694496</v>
      </c>
      <c r="AL262" s="123">
        <f t="shared" si="90"/>
        <v>64.09536982929194</v>
      </c>
      <c r="AM262" s="123">
        <f t="shared" si="91"/>
        <v>103.22095435554439</v>
      </c>
      <c r="AN262" s="123">
        <f t="shared" si="92"/>
        <v>55.051175656290326</v>
      </c>
      <c r="AO262" s="123">
        <f t="shared" si="93"/>
        <v>77.434365319368055</v>
      </c>
      <c r="AP262" s="123">
        <f t="shared" si="94"/>
        <v>63.130106110097174</v>
      </c>
      <c r="AQ262" s="123">
        <f t="shared" si="95"/>
        <v>31.533519535513065</v>
      </c>
      <c r="AR262" s="123">
        <f t="shared" si="72"/>
        <v>73.587516173603021</v>
      </c>
      <c r="AS262" s="3">
        <f t="shared" si="77"/>
        <v>477.13865951040248</v>
      </c>
    </row>
    <row r="263" spans="1:45" ht="14">
      <c r="A263">
        <f t="shared" si="97"/>
        <v>105</v>
      </c>
      <c r="B263" s="20">
        <f t="shared" si="97"/>
        <v>185</v>
      </c>
      <c r="C263" s="27">
        <f t="shared" si="96"/>
        <v>252.79869599359142</v>
      </c>
      <c r="D263" s="27"/>
      <c r="E263" s="27"/>
      <c r="F263" s="27"/>
      <c r="G263" s="27"/>
      <c r="H263" s="27"/>
      <c r="I263" s="125"/>
      <c r="J263" s="27"/>
      <c r="K263" s="27"/>
      <c r="L263" s="27"/>
      <c r="M263" s="83">
        <f>C$158*(0.4*D$14)*('Product half-life and C flows'!B124/100)</f>
        <v>0.50528682564957361</v>
      </c>
      <c r="N263" s="85"/>
      <c r="O263" s="85">
        <f t="shared" si="98"/>
        <v>51.916955458718519</v>
      </c>
      <c r="P263" s="85">
        <f t="shared" si="98"/>
        <v>27.689042911316537</v>
      </c>
      <c r="Q263" s="83">
        <f>C$158*(0.6*C$15)*('Product half-life and C flows'!L124/100)</f>
        <v>17.169381189615816</v>
      </c>
      <c r="R263" s="85">
        <f>C$158*0.6*('Product half-life and C flows'!N124/100)</f>
        <v>46.285491190771076</v>
      </c>
      <c r="S263" s="85">
        <f>C$158*0.6*('Product half-life and C flows'!P124/100)</f>
        <v>23.119625969416113</v>
      </c>
      <c r="T263" s="85">
        <f t="shared" si="86"/>
        <v>24.848717221618454</v>
      </c>
      <c r="U263" s="3"/>
      <c r="V263" s="90">
        <f>N$238*(0.4*V$40)*('Product half-life and C flows'!B43/100)</f>
        <v>8.2708750257362009</v>
      </c>
      <c r="W263" s="90">
        <f t="shared" si="82"/>
        <v>68.539560713299451</v>
      </c>
      <c r="X263" s="89">
        <f t="shared" si="99"/>
        <v>51.303998896825874</v>
      </c>
      <c r="Y263" s="89">
        <f t="shared" si="99"/>
        <v>27.362132744973792</v>
      </c>
      <c r="Z263" s="91">
        <f>N$238*(0.6*Z$41)*('Product half-life and C flows'!L43/100)</f>
        <v>59.081380724480177</v>
      </c>
      <c r="AA263" s="91">
        <f>N$238*0.6*('Product half-life and C flows'!N43/100)</f>
        <v>17.634472925110991</v>
      </c>
      <c r="AB263" s="91">
        <f>N$238*0.6*('Product half-life and C flows'!P43/100)</f>
        <v>8.808428034520972</v>
      </c>
      <c r="AC263" s="89">
        <f t="shared" si="88"/>
        <v>48.738798951984563</v>
      </c>
      <c r="AD263" s="18"/>
      <c r="AE263">
        <f t="shared" si="60"/>
        <v>105</v>
      </c>
      <c r="AF263" s="3">
        <f>(C$158*$AF$76)*('Product half-life and C flows'!B124/100)</f>
        <v>3.7896511923718026</v>
      </c>
      <c r="AG263" s="3">
        <f t="shared" si="83"/>
        <v>27.609808427374489</v>
      </c>
      <c r="AH263" s="3" t="e">
        <f>#REF!</f>
        <v>#REF!</v>
      </c>
      <c r="AI263" s="3" t="e">
        <f t="shared" si="76"/>
        <v>#REF!</v>
      </c>
      <c r="AJ263" s="113">
        <f t="shared" si="61"/>
        <v>252.79869599359142</v>
      </c>
      <c r="AK263" s="123">
        <f t="shared" si="89"/>
        <v>8.7761618513857744</v>
      </c>
      <c r="AL263" s="123">
        <f t="shared" si="90"/>
        <v>68.539560713299451</v>
      </c>
      <c r="AM263" s="123">
        <f t="shared" si="91"/>
        <v>103.22095435554439</v>
      </c>
      <c r="AN263" s="123">
        <f t="shared" si="92"/>
        <v>55.051175656290326</v>
      </c>
      <c r="AO263" s="123">
        <f t="shared" si="93"/>
        <v>76.250761914095989</v>
      </c>
      <c r="AP263" s="123">
        <f t="shared" si="94"/>
        <v>63.919964115882067</v>
      </c>
      <c r="AQ263" s="123">
        <f t="shared" si="95"/>
        <v>31.928054003937085</v>
      </c>
      <c r="AR263" s="123">
        <f t="shared" si="72"/>
        <v>73.587516173603021</v>
      </c>
      <c r="AS263" s="3">
        <f t="shared" si="77"/>
        <v>481.27414878403812</v>
      </c>
    </row>
    <row r="264" spans="1:45" ht="14">
      <c r="A264">
        <f t="shared" si="97"/>
        <v>106</v>
      </c>
      <c r="B264" s="20">
        <f t="shared" si="97"/>
        <v>186</v>
      </c>
      <c r="C264" s="27">
        <f t="shared" si="96"/>
        <v>252.88617956715063</v>
      </c>
      <c r="D264" s="27"/>
      <c r="E264" s="27"/>
      <c r="F264" s="27"/>
      <c r="G264" s="27"/>
      <c r="H264" s="27"/>
      <c r="I264" s="125"/>
      <c r="J264" s="27"/>
      <c r="K264" s="27"/>
      <c r="L264" s="27"/>
      <c r="M264" s="83">
        <f>C$158*(0.4*D$14)*('Product half-life and C flows'!B125/100)</f>
        <v>0.48807490142203791</v>
      </c>
      <c r="N264" s="85"/>
      <c r="O264" s="85">
        <f t="shared" si="98"/>
        <v>51.916955458718519</v>
      </c>
      <c r="P264" s="85">
        <f t="shared" si="98"/>
        <v>27.689042911316537</v>
      </c>
      <c r="Q264" s="83">
        <f>C$158*(0.6*C$15)*('Product half-life and C flows'!L125/100)</f>
        <v>16.906942956169608</v>
      </c>
      <c r="R264" s="85">
        <f>C$158*0.6*('Product half-life and C flows'!N125/100)</f>
        <v>46.460624971890844</v>
      </c>
      <c r="S264" s="85">
        <f>C$158*0.6*('Product half-life and C flows'!P125/100)</f>
        <v>23.207105380564848</v>
      </c>
      <c r="T264" s="85">
        <f t="shared" si="86"/>
        <v>24.848717221618454</v>
      </c>
      <c r="U264" s="3"/>
      <c r="V264" s="90">
        <f>N$238*(0.4*V$40)*('Product half-life and C flows'!B44/100)</f>
        <v>7.9891386593558131</v>
      </c>
      <c r="W264" s="90">
        <f t="shared" si="82"/>
        <v>72.953311317543225</v>
      </c>
      <c r="X264" s="89">
        <f t="shared" si="99"/>
        <v>51.303998896825874</v>
      </c>
      <c r="Y264" s="89">
        <f t="shared" si="99"/>
        <v>27.362132744973792</v>
      </c>
      <c r="Z264" s="91">
        <f>N$238*(0.6*Z$41)*('Product half-life and C flows'!L44/100)</f>
        <v>58.178307223131576</v>
      </c>
      <c r="AA264" s="91">
        <f>N$238*0.6*('Product half-life and C flows'!N44/100)</f>
        <v>18.237123975010959</v>
      </c>
      <c r="AB264" s="91">
        <f>N$238*0.6*('Product half-life and C flows'!P44/100)</f>
        <v>9.109452534970508</v>
      </c>
      <c r="AC264" s="89">
        <f t="shared" si="88"/>
        <v>48.738798951984563</v>
      </c>
      <c r="AD264" s="18"/>
      <c r="AE264">
        <f t="shared" si="60"/>
        <v>106</v>
      </c>
      <c r="AF264" s="3">
        <f>(C$158*$AF$76)*('Product half-life and C flows'!B125/100)</f>
        <v>3.6605617606652845</v>
      </c>
      <c r="AG264" s="3">
        <f t="shared" si="83"/>
        <v>27.107811910513139</v>
      </c>
      <c r="AH264" s="3" t="e">
        <f>#REF!</f>
        <v>#REF!</v>
      </c>
      <c r="AI264" s="3" t="e">
        <f t="shared" si="76"/>
        <v>#REF!</v>
      </c>
      <c r="AJ264" s="113">
        <f t="shared" si="61"/>
        <v>252.88617956715063</v>
      </c>
      <c r="AK264" s="123">
        <f t="shared" si="89"/>
        <v>8.4772135607778516</v>
      </c>
      <c r="AL264" s="123">
        <f t="shared" si="90"/>
        <v>72.953311317543225</v>
      </c>
      <c r="AM264" s="123">
        <f t="shared" si="91"/>
        <v>103.22095435554439</v>
      </c>
      <c r="AN264" s="123">
        <f t="shared" si="92"/>
        <v>55.051175656290326</v>
      </c>
      <c r="AO264" s="123">
        <f t="shared" si="93"/>
        <v>75.085250179301184</v>
      </c>
      <c r="AP264" s="123">
        <f t="shared" si="94"/>
        <v>64.697748946901811</v>
      </c>
      <c r="AQ264" s="123">
        <f t="shared" si="95"/>
        <v>32.316557915535356</v>
      </c>
      <c r="AR264" s="123">
        <f t="shared" si="72"/>
        <v>73.587516173603021</v>
      </c>
      <c r="AS264" s="3">
        <f t="shared" si="77"/>
        <v>485.38972810549717</v>
      </c>
    </row>
    <row r="265" spans="1:45" ht="14">
      <c r="A265">
        <f t="shared" si="97"/>
        <v>107</v>
      </c>
      <c r="B265" s="20">
        <f t="shared" si="97"/>
        <v>187</v>
      </c>
      <c r="C265" s="27">
        <f t="shared" si="96"/>
        <v>252.97109690524462</v>
      </c>
      <c r="D265" s="27"/>
      <c r="E265" s="27"/>
      <c r="F265" s="27"/>
      <c r="G265" s="27"/>
      <c r="H265" s="27"/>
      <c r="I265" s="125"/>
      <c r="J265" s="27"/>
      <c r="K265" s="27"/>
      <c r="L265" s="27"/>
      <c r="M265" s="83">
        <f>C$158*(0.4*D$14)*('Product half-life and C flows'!B126/100)</f>
        <v>0.47144927851995927</v>
      </c>
      <c r="N265" s="85"/>
      <c r="O265" s="85">
        <f t="shared" si="98"/>
        <v>51.916955458718519</v>
      </c>
      <c r="P265" s="85">
        <f t="shared" si="98"/>
        <v>27.689042911316537</v>
      </c>
      <c r="Q265" s="83">
        <f>C$158*(0.6*C$15)*('Product half-life and C flows'!L126/100)</f>
        <v>16.648516155961079</v>
      </c>
      <c r="R265" s="85">
        <f>C$158*0.6*('Product half-life and C flows'!N126/100)</f>
        <v>46.633081789896657</v>
      </c>
      <c r="S265" s="85">
        <f>C$158*0.6*('Product half-life and C flows'!P126/100)</f>
        <v>23.293247647301023</v>
      </c>
      <c r="T265" s="85">
        <f t="shared" si="86"/>
        <v>24.848717221618454</v>
      </c>
      <c r="U265" s="3"/>
      <c r="V265" s="90">
        <f>N$238*(0.4*V$40)*('Product half-life and C flows'!B45/100)</f>
        <v>7.7169992678897161</v>
      </c>
      <c r="W265" s="90">
        <f t="shared" si="82"/>
        <v>77.323924746512787</v>
      </c>
      <c r="X265" s="89">
        <f t="shared" si="99"/>
        <v>51.303998896825874</v>
      </c>
      <c r="Y265" s="89">
        <f t="shared" si="99"/>
        <v>27.362132744973792</v>
      </c>
      <c r="Z265" s="91">
        <f>N$238*(0.6*Z$41)*('Product half-life and C flows'!L45/100)</f>
        <v>57.289037423369464</v>
      </c>
      <c r="AA265" s="91">
        <f>N$238*0.6*('Product half-life and C flows'!N45/100)</f>
        <v>18.83056335471888</v>
      </c>
      <c r="AB265" s="91">
        <f>N$238*0.6*('Product half-life and C flows'!P45/100)</f>
        <v>9.4058758015578814</v>
      </c>
      <c r="AC265" s="89">
        <f t="shared" si="88"/>
        <v>48.738798951984563</v>
      </c>
      <c r="AD265" s="18"/>
      <c r="AE265">
        <f t="shared" si="60"/>
        <v>107</v>
      </c>
      <c r="AF265" s="3">
        <f>(C$158*$AF$76)*('Product half-life and C flows'!B126/100)</f>
        <v>3.5358695888996943</v>
      </c>
      <c r="AG265" s="3">
        <f t="shared" si="83"/>
        <v>26.605815393651781</v>
      </c>
      <c r="AH265" s="3" t="e">
        <f>#REF!</f>
        <v>#REF!</v>
      </c>
      <c r="AI265" s="3" t="e">
        <f t="shared" si="76"/>
        <v>#REF!</v>
      </c>
      <c r="AJ265" s="113">
        <f t="shared" si="61"/>
        <v>252.97109690524462</v>
      </c>
      <c r="AK265" s="123">
        <f t="shared" si="89"/>
        <v>8.1884485464096759</v>
      </c>
      <c r="AL265" s="123">
        <f t="shared" si="90"/>
        <v>77.323924746512787</v>
      </c>
      <c r="AM265" s="123">
        <f t="shared" si="91"/>
        <v>103.22095435554439</v>
      </c>
      <c r="AN265" s="123">
        <f t="shared" si="92"/>
        <v>55.051175656290326</v>
      </c>
      <c r="AO265" s="123">
        <f t="shared" si="93"/>
        <v>73.93755357933054</v>
      </c>
      <c r="AP265" s="123">
        <f t="shared" si="94"/>
        <v>65.463645144615541</v>
      </c>
      <c r="AQ265" s="123">
        <f t="shared" si="95"/>
        <v>32.699123448858906</v>
      </c>
      <c r="AR265" s="123">
        <f t="shared" si="72"/>
        <v>73.587516173603021</v>
      </c>
      <c r="AS265" s="3">
        <f t="shared" si="77"/>
        <v>489.47234165116521</v>
      </c>
    </row>
    <row r="266" spans="1:45" ht="14">
      <c r="A266">
        <f t="shared" si="97"/>
        <v>108</v>
      </c>
      <c r="B266" s="20">
        <f t="shared" si="97"/>
        <v>188</v>
      </c>
      <c r="C266" s="27">
        <f t="shared" si="96"/>
        <v>253.05352272998161</v>
      </c>
      <c r="D266" s="27"/>
      <c r="E266" s="27"/>
      <c r="F266" s="27"/>
      <c r="G266" s="27"/>
      <c r="H266" s="27"/>
      <c r="I266" s="125"/>
      <c r="J266" s="27"/>
      <c r="K266" s="27"/>
      <c r="L266" s="27"/>
      <c r="M266" s="83">
        <f>C$158*(0.4*D$14)*('Product half-life and C flows'!B127/100)</f>
        <v>0.4553899853678362</v>
      </c>
      <c r="N266" s="85"/>
      <c r="O266" s="85">
        <f t="shared" si="98"/>
        <v>51.916955458718519</v>
      </c>
      <c r="P266" s="85">
        <f t="shared" si="98"/>
        <v>27.689042911316537</v>
      </c>
      <c r="Q266" s="83">
        <f>C$158*(0.6*C$15)*('Product half-life and C flows'!L127/100)</f>
        <v>16.394039473242099</v>
      </c>
      <c r="R266" s="85">
        <f>C$158*0.6*('Product half-life and C flows'!N127/100)</f>
        <v>46.802902562831122</v>
      </c>
      <c r="S266" s="85">
        <f>C$158*0.6*('Product half-life and C flows'!P127/100)</f>
        <v>23.378073208207351</v>
      </c>
      <c r="T266" s="85">
        <f t="shared" si="86"/>
        <v>24.848717221618454</v>
      </c>
      <c r="U266" s="3"/>
      <c r="V266" s="90">
        <f>N$238*(0.4*V$40)*('Product half-life and C flows'!B46/100)</f>
        <v>7.4541299431411137</v>
      </c>
      <c r="W266" s="90">
        <f t="shared" si="82"/>
        <v>81.640178702812037</v>
      </c>
      <c r="X266" s="89">
        <f t="shared" si="99"/>
        <v>51.303998896825874</v>
      </c>
      <c r="Y266" s="89">
        <f t="shared" si="99"/>
        <v>27.362132744973792</v>
      </c>
      <c r="Z266" s="91">
        <f>N$238*(0.6*Z$41)*('Product half-life and C flows'!L46/100)</f>
        <v>56.413360332204633</v>
      </c>
      <c r="AA266" s="91">
        <f>N$238*0.6*('Product half-life and C flows'!N46/100)</f>
        <v>19.414931866889543</v>
      </c>
      <c r="AB266" s="91">
        <f>N$238*0.6*('Product half-life and C flows'!P46/100)</f>
        <v>9.6977681652794914</v>
      </c>
      <c r="AC266" s="89">
        <f t="shared" si="88"/>
        <v>48.738798951984563</v>
      </c>
      <c r="AD266" s="18"/>
      <c r="AE266">
        <f t="shared" si="60"/>
        <v>108</v>
      </c>
      <c r="AF266" s="3">
        <f>(C$158*$AF$76)*('Product half-life and C flows'!B127/100)</f>
        <v>3.4154248902587714</v>
      </c>
      <c r="AG266" s="3">
        <f t="shared" si="83"/>
        <v>26.103818876790427</v>
      </c>
      <c r="AH266" s="3" t="e">
        <f>#REF!</f>
        <v>#REF!</v>
      </c>
      <c r="AI266" s="3" t="e">
        <f t="shared" si="76"/>
        <v>#REF!</v>
      </c>
      <c r="AJ266" s="113">
        <f t="shared" si="61"/>
        <v>253.05352272998161</v>
      </c>
      <c r="AK266" s="123">
        <f t="shared" si="89"/>
        <v>7.9095199285089501</v>
      </c>
      <c r="AL266" s="123">
        <f t="shared" si="90"/>
        <v>81.640178702812037</v>
      </c>
      <c r="AM266" s="123">
        <f t="shared" si="91"/>
        <v>103.22095435554439</v>
      </c>
      <c r="AN266" s="123">
        <f t="shared" si="92"/>
        <v>55.051175656290326</v>
      </c>
      <c r="AO266" s="123">
        <f t="shared" si="93"/>
        <v>72.807399805446735</v>
      </c>
      <c r="AP266" s="123">
        <f t="shared" si="94"/>
        <v>66.217834429720668</v>
      </c>
      <c r="AQ266" s="123">
        <f t="shared" si="95"/>
        <v>33.075841373486838</v>
      </c>
      <c r="AR266" s="123">
        <f t="shared" si="72"/>
        <v>73.587516173603021</v>
      </c>
      <c r="AS266" s="3">
        <f t="shared" si="77"/>
        <v>493.51042042541303</v>
      </c>
    </row>
    <row r="267" spans="1:45" ht="14">
      <c r="A267">
        <f t="shared" si="97"/>
        <v>109</v>
      </c>
      <c r="B267" s="20">
        <f t="shared" si="97"/>
        <v>189</v>
      </c>
      <c r="C267" s="27">
        <f t="shared" si="96"/>
        <v>253.13352962024038</v>
      </c>
      <c r="D267" s="27"/>
      <c r="E267" s="27"/>
      <c r="F267" s="27"/>
      <c r="G267" s="27"/>
      <c r="H267" s="27"/>
      <c r="I267" s="125"/>
      <c r="J267" s="27"/>
      <c r="K267" s="27"/>
      <c r="L267" s="27"/>
      <c r="M267" s="83">
        <f>C$158*(0.4*D$14)*('Product half-life and C flows'!B128/100)</f>
        <v>0.43987773069534686</v>
      </c>
      <c r="N267" s="85"/>
      <c r="O267" s="85">
        <f t="shared" si="98"/>
        <v>51.916955458718519</v>
      </c>
      <c r="P267" s="85">
        <f t="shared" si="98"/>
        <v>27.689042911316537</v>
      </c>
      <c r="Q267" s="83">
        <f>C$158*(0.6*C$15)*('Product half-life and C flows'!L128/100)</f>
        <v>16.143452529490911</v>
      </c>
      <c r="R267" s="85">
        <f>C$158*0.6*('Product half-life and C flows'!N128/100)</f>
        <v>46.970127583294421</v>
      </c>
      <c r="S267" s="85">
        <f>C$158*0.6*('Product half-life and C flows'!P128/100)</f>
        <v>23.461602189457743</v>
      </c>
      <c r="T267" s="85">
        <f t="shared" si="86"/>
        <v>24.848717221618454</v>
      </c>
      <c r="U267" s="3"/>
      <c r="V267" s="90">
        <f>N$238*(0.4*V$40)*('Product half-life and C flows'!B47/100)</f>
        <v>7.200214912606496</v>
      </c>
      <c r="W267" s="90">
        <f t="shared" si="82"/>
        <v>85.892241007417155</v>
      </c>
      <c r="X267" s="89">
        <f t="shared" si="99"/>
        <v>51.303998896825874</v>
      </c>
      <c r="Y267" s="89">
        <f t="shared" si="99"/>
        <v>27.362132744973792</v>
      </c>
      <c r="Z267" s="91">
        <f>N$238*(0.6*Z$41)*('Product half-life and C flows'!L47/100)</f>
        <v>55.551068181727935</v>
      </c>
      <c r="AA267" s="91">
        <f>N$238*0.6*('Product half-life and C flows'!N47/100)</f>
        <v>19.99036816197432</v>
      </c>
      <c r="AB267" s="91">
        <f>N$238*0.6*('Product half-life and C flows'!P47/100)</f>
        <v>9.9851988821050544</v>
      </c>
      <c r="AC267" s="89">
        <f t="shared" si="88"/>
        <v>48.738798951984563</v>
      </c>
      <c r="AD267" s="18"/>
      <c r="AE267">
        <f t="shared" si="60"/>
        <v>109</v>
      </c>
      <c r="AF267" s="3">
        <f>(C$158*$AF$76)*('Product half-life and C flows'!B128/100)</f>
        <v>3.2990829802151014</v>
      </c>
      <c r="AG267" s="3">
        <f t="shared" si="83"/>
        <v>25.60182235992907</v>
      </c>
      <c r="AH267" s="3" t="e">
        <f>#REF!</f>
        <v>#REF!</v>
      </c>
      <c r="AI267" s="3" t="e">
        <f t="shared" si="76"/>
        <v>#REF!</v>
      </c>
      <c r="AJ267" s="113">
        <f t="shared" si="61"/>
        <v>253.13352962024038</v>
      </c>
      <c r="AK267" s="123">
        <f t="shared" si="89"/>
        <v>7.640092643301843</v>
      </c>
      <c r="AL267" s="123">
        <f t="shared" si="90"/>
        <v>85.892241007417155</v>
      </c>
      <c r="AM267" s="123">
        <f t="shared" si="91"/>
        <v>103.22095435554439</v>
      </c>
      <c r="AN267" s="123">
        <f t="shared" si="92"/>
        <v>55.051175656290326</v>
      </c>
      <c r="AO267" s="123">
        <f t="shared" si="93"/>
        <v>71.694520711218843</v>
      </c>
      <c r="AP267" s="123">
        <f t="shared" si="94"/>
        <v>66.960495745268744</v>
      </c>
      <c r="AQ267" s="123">
        <f t="shared" si="95"/>
        <v>33.446801071562795</v>
      </c>
      <c r="AR267" s="123">
        <f t="shared" si="72"/>
        <v>73.587516173603021</v>
      </c>
      <c r="AS267" s="3">
        <f t="shared" si="77"/>
        <v>497.49379736420718</v>
      </c>
    </row>
    <row r="268" spans="1:45" ht="14">
      <c r="A268">
        <f t="shared" si="97"/>
        <v>110</v>
      </c>
      <c r="B268" s="20">
        <f t="shared" si="97"/>
        <v>190</v>
      </c>
      <c r="C268" s="27">
        <f t="shared" si="96"/>
        <v>253.21118807123344</v>
      </c>
      <c r="D268" s="27"/>
      <c r="E268" s="27"/>
      <c r="F268" s="27"/>
      <c r="G268" s="27"/>
      <c r="H268" s="27"/>
      <c r="I268" s="125"/>
      <c r="J268" s="27"/>
      <c r="K268" s="27"/>
      <c r="L268" s="27"/>
      <c r="M268" s="83">
        <f>C$158*(0.4*D$14)*('Product half-life and C flows'!B129/100)</f>
        <v>0.42489388036365516</v>
      </c>
      <c r="N268" s="85"/>
      <c r="O268" s="85">
        <f t="shared" si="98"/>
        <v>51.916955458718519</v>
      </c>
      <c r="P268" s="85">
        <f t="shared" si="98"/>
        <v>27.689042911316537</v>
      </c>
      <c r="Q268" s="83">
        <f>C$158*(0.6*C$15)*('Product half-life and C flows'!L129/100)</f>
        <v>15.896695869086356</v>
      </c>
      <c r="R268" s="85">
        <f>C$158*0.6*('Product half-life and C flows'!N129/100)</f>
        <v>47.134796528004401</v>
      </c>
      <c r="S268" s="85">
        <f>C$158*0.6*('Product half-life and C flows'!P129/100)</f>
        <v>23.543854409592598</v>
      </c>
      <c r="T268" s="85">
        <f t="shared" si="86"/>
        <v>24.848717221618454</v>
      </c>
      <c r="U268" s="3"/>
      <c r="V268" s="90">
        <f>N$238*(0.4*V$40)*('Product half-life and C flows'!B48/100)</f>
        <v>6.9549491601530473</v>
      </c>
      <c r="W268" s="90">
        <f t="shared" si="82"/>
        <v>90.071580847281012</v>
      </c>
      <c r="X268" s="89">
        <f t="shared" si="99"/>
        <v>51.303998896825874</v>
      </c>
      <c r="Y268" s="89">
        <f t="shared" si="99"/>
        <v>27.362132744973792</v>
      </c>
      <c r="Z268" s="91">
        <f>N$238*(0.6*Z$41)*('Product half-life and C flows'!L48/100)</f>
        <v>54.701956379813964</v>
      </c>
      <c r="AA268" s="91">
        <f>N$238*0.6*('Product half-life and C flows'!N48/100)</f>
        <v>20.557008771118252</v>
      </c>
      <c r="AB268" s="91">
        <f>N$238*0.6*('Product half-life and C flows'!P48/100)</f>
        <v>10.268236149409715</v>
      </c>
      <c r="AC268" s="89">
        <f t="shared" si="88"/>
        <v>48.738798951984563</v>
      </c>
      <c r="AD268" s="18"/>
      <c r="AE268">
        <f t="shared" si="60"/>
        <v>110</v>
      </c>
      <c r="AF268" s="3">
        <f>(C$158*$AF$76)*('Product half-life and C flows'!B129/100)</f>
        <v>3.1867041027274134</v>
      </c>
      <c r="AG268" s="3">
        <f t="shared" si="83"/>
        <v>25.09982584306772</v>
      </c>
      <c r="AH268" s="3" t="e">
        <f>#REF!</f>
        <v>#REF!</v>
      </c>
      <c r="AI268" s="3" t="e">
        <f t="shared" si="76"/>
        <v>#REF!</v>
      </c>
      <c r="AJ268" s="113">
        <f t="shared" si="61"/>
        <v>253.21118807123344</v>
      </c>
      <c r="AK268" s="123">
        <f t="shared" si="89"/>
        <v>7.3798430405167021</v>
      </c>
      <c r="AL268" s="123">
        <f t="shared" si="90"/>
        <v>90.071580847281012</v>
      </c>
      <c r="AM268" s="123">
        <f t="shared" si="91"/>
        <v>103.22095435554439</v>
      </c>
      <c r="AN268" s="123">
        <f t="shared" si="92"/>
        <v>55.051175656290326</v>
      </c>
      <c r="AO268" s="123">
        <f t="shared" si="93"/>
        <v>70.598652248900322</v>
      </c>
      <c r="AP268" s="123">
        <f t="shared" si="94"/>
        <v>67.691805299122649</v>
      </c>
      <c r="AQ268" s="123">
        <f t="shared" si="95"/>
        <v>33.812090559002314</v>
      </c>
      <c r="AR268" s="123">
        <f t="shared" si="72"/>
        <v>73.587516173603021</v>
      </c>
      <c r="AS268" s="3">
        <f t="shared" si="77"/>
        <v>501.41361818026076</v>
      </c>
    </row>
    <row r="269" spans="1:45" ht="14">
      <c r="A269">
        <f t="shared" si="97"/>
        <v>111</v>
      </c>
      <c r="B269" s="20">
        <f t="shared" si="97"/>
        <v>191</v>
      </c>
      <c r="C269" s="27">
        <f t="shared" si="96"/>
        <v>253.28656655252919</v>
      </c>
      <c r="D269" s="27"/>
      <c r="E269" s="27"/>
      <c r="F269" s="27"/>
      <c r="G269" s="27"/>
      <c r="H269" s="27"/>
      <c r="I269" s="125"/>
      <c r="J269" s="27"/>
      <c r="K269" s="27"/>
      <c r="L269" s="27"/>
      <c r="M269" s="83">
        <f>C$158*(0.4*D$14)*('Product half-life and C flows'!B130/100)</f>
        <v>0.41042043498110176</v>
      </c>
      <c r="N269" s="85"/>
      <c r="O269" s="85">
        <f t="shared" si="98"/>
        <v>51.916955458718519</v>
      </c>
      <c r="P269" s="85">
        <f t="shared" si="98"/>
        <v>27.689042911316537</v>
      </c>
      <c r="Q269" s="83">
        <f>C$158*(0.6*C$15)*('Product half-life and C flows'!L130/100)</f>
        <v>15.653710945201167</v>
      </c>
      <c r="R269" s="85">
        <f>C$158*0.6*('Product half-life and C flows'!N130/100)</f>
        <v>47.296948467210449</v>
      </c>
      <c r="S269" s="85">
        <f>C$158*0.6*('Product half-life and C flows'!P130/100)</f>
        <v>23.624849384220997</v>
      </c>
      <c r="T269" s="85">
        <f t="shared" si="86"/>
        <v>24.848717221618454</v>
      </c>
      <c r="U269" s="3"/>
      <c r="V269" s="90">
        <f>N$238*(0.4*V$40)*('Product half-life and C flows'!B49/100)</f>
        <v>6.7180380596171707</v>
      </c>
      <c r="W269" s="90">
        <f t="shared" si="82"/>
        <v>94.170878092914066</v>
      </c>
      <c r="X269" s="89">
        <f t="shared" si="99"/>
        <v>51.303998896825874</v>
      </c>
      <c r="Y269" s="89">
        <f t="shared" si="99"/>
        <v>27.362132744973792</v>
      </c>
      <c r="Z269" s="91">
        <f>N$238*(0.6*Z$41)*('Product half-life and C flows'!L49/100)</f>
        <v>53.865823461578543</v>
      </c>
      <c r="AA269" s="91">
        <f>N$238*0.6*('Product half-life and C flows'!N49/100)</f>
        <v>21.114988138554022</v>
      </c>
      <c r="AB269" s="91">
        <f>N$238*0.6*('Product half-life and C flows'!P49/100)</f>
        <v>10.546947122154853</v>
      </c>
      <c r="AC269" s="89">
        <f t="shared" si="88"/>
        <v>48.738798951984563</v>
      </c>
      <c r="AD269" s="18"/>
      <c r="AE269">
        <f t="shared" si="60"/>
        <v>111</v>
      </c>
      <c r="AF269" s="3">
        <f>(C$158*$AF$76)*('Product half-life and C flows'!B130/100)</f>
        <v>3.0781532623582635</v>
      </c>
      <c r="AG269" s="3">
        <f t="shared" si="83"/>
        <v>24.597829326206366</v>
      </c>
      <c r="AH269" s="3" t="e">
        <f>#REF!</f>
        <v>#REF!</v>
      </c>
      <c r="AI269" s="3" t="e">
        <f t="shared" si="76"/>
        <v>#REF!</v>
      </c>
      <c r="AJ269" s="113">
        <f t="shared" si="61"/>
        <v>253.28656655252919</v>
      </c>
      <c r="AK269" s="123">
        <f t="shared" si="89"/>
        <v>7.1284584945982727</v>
      </c>
      <c r="AL269" s="123">
        <f t="shared" si="90"/>
        <v>94.170878092914066</v>
      </c>
      <c r="AM269" s="123">
        <f t="shared" si="91"/>
        <v>103.22095435554439</v>
      </c>
      <c r="AN269" s="123">
        <f t="shared" si="92"/>
        <v>55.051175656290326</v>
      </c>
      <c r="AO269" s="123">
        <f t="shared" si="93"/>
        <v>69.519534406779712</v>
      </c>
      <c r="AP269" s="123">
        <f t="shared" si="94"/>
        <v>68.411936605764467</v>
      </c>
      <c r="AQ269" s="123">
        <f t="shared" si="95"/>
        <v>34.171796506375848</v>
      </c>
      <c r="AR269" s="123">
        <f t="shared" si="72"/>
        <v>73.587516173603021</v>
      </c>
      <c r="AS269" s="3">
        <f t="shared" si="77"/>
        <v>505.2622502918702</v>
      </c>
    </row>
    <row r="270" spans="1:45" ht="14">
      <c r="A270">
        <f t="shared" si="97"/>
        <v>112</v>
      </c>
      <c r="B270" s="20">
        <f t="shared" si="97"/>
        <v>192</v>
      </c>
      <c r="C270" s="27">
        <f t="shared" si="96"/>
        <v>253.35973156456512</v>
      </c>
      <c r="D270" s="27"/>
      <c r="E270" s="27"/>
      <c r="F270" s="27"/>
      <c r="G270" s="27"/>
      <c r="H270" s="27"/>
      <c r="I270" s="125"/>
      <c r="J270" s="27"/>
      <c r="K270" s="27"/>
      <c r="L270" s="27"/>
      <c r="M270" s="83">
        <f>C$158*(0.4*D$14)*('Product half-life and C flows'!B131/100)</f>
        <v>0.3964400082813837</v>
      </c>
      <c r="N270" s="85"/>
      <c r="O270" s="85">
        <f t="shared" si="98"/>
        <v>51.916955458718519</v>
      </c>
      <c r="P270" s="85">
        <f t="shared" si="98"/>
        <v>27.689042911316537</v>
      </c>
      <c r="Q270" s="83">
        <f>C$158*(0.6*C$15)*('Product half-life and C flows'!L131/100)</f>
        <v>15.414440105910774</v>
      </c>
      <c r="R270" s="85">
        <f>C$158*0.6*('Product half-life and C flows'!N131/100)</f>
        <v>47.45662187396357</v>
      </c>
      <c r="S270" s="85">
        <f>C$158*0.6*('Product half-life and C flows'!P131/100)</f>
        <v>23.704606330651128</v>
      </c>
      <c r="T270" s="85">
        <f t="shared" si="86"/>
        <v>24.848717221618454</v>
      </c>
      <c r="U270" s="3"/>
      <c r="V270" s="90">
        <f>N$238*(0.4*V$40)*('Product half-life and C flows'!B50/100)</f>
        <v>6.4891970208840029</v>
      </c>
      <c r="W270" s="90">
        <f t="shared" si="82"/>
        <v>98.183932525184531</v>
      </c>
      <c r="X270" s="89">
        <f t="shared" si="99"/>
        <v>51.303998896825874</v>
      </c>
      <c r="Y270" s="89">
        <f t="shared" si="99"/>
        <v>27.362132744973792</v>
      </c>
      <c r="Z270" s="91">
        <f>N$238*(0.6*Z$41)*('Product half-life and C flows'!L50/100)</f>
        <v>53.042471041578004</v>
      </c>
      <c r="AA270" s="91">
        <f>N$238*0.6*('Product half-life and C flows'!N50/100)</f>
        <v>21.664438653501044</v>
      </c>
      <c r="AB270" s="91">
        <f>N$238*0.6*('Product half-life and C flows'!P50/100)</f>
        <v>10.821397928821698</v>
      </c>
      <c r="AC270" s="89">
        <f t="shared" si="88"/>
        <v>48.738798951984563</v>
      </c>
      <c r="AD270" s="18"/>
      <c r="AE270">
        <f t="shared" ref="AE270:AE318" si="100">A270</f>
        <v>112</v>
      </c>
      <c r="AF270" s="3">
        <f>(C$158*$AF$76)*('Product half-life and C flows'!B131/100)</f>
        <v>2.9733000621103778</v>
      </c>
      <c r="AG270" s="3">
        <f t="shared" si="83"/>
        <v>24.095832809345008</v>
      </c>
      <c r="AH270" s="3" t="e">
        <f>#REF!</f>
        <v>#REF!</v>
      </c>
      <c r="AI270" s="3" t="e">
        <f t="shared" si="76"/>
        <v>#REF!</v>
      </c>
      <c r="AJ270" s="113">
        <f t="shared" ref="AJ270:AJ318" si="101">C270</f>
        <v>253.35973156456512</v>
      </c>
      <c r="AK270" s="123">
        <f t="shared" si="89"/>
        <v>6.8856370291653866</v>
      </c>
      <c r="AL270" s="123">
        <f t="shared" si="90"/>
        <v>98.183932525184531</v>
      </c>
      <c r="AM270" s="123">
        <f t="shared" si="91"/>
        <v>103.22095435554439</v>
      </c>
      <c r="AN270" s="123">
        <f t="shared" si="92"/>
        <v>55.051175656290326</v>
      </c>
      <c r="AO270" s="123">
        <f t="shared" si="93"/>
        <v>68.456911147488782</v>
      </c>
      <c r="AP270" s="123">
        <f t="shared" si="94"/>
        <v>69.121060527464607</v>
      </c>
      <c r="AQ270" s="123">
        <f t="shared" si="95"/>
        <v>34.526004259472828</v>
      </c>
      <c r="AR270" s="123">
        <f t="shared" si="72"/>
        <v>73.587516173603021</v>
      </c>
      <c r="AS270" s="3">
        <f t="shared" si="77"/>
        <v>509.03319167421381</v>
      </c>
    </row>
    <row r="271" spans="1:45" ht="14">
      <c r="A271">
        <f t="shared" si="97"/>
        <v>113</v>
      </c>
      <c r="B271" s="20">
        <f t="shared" si="97"/>
        <v>193</v>
      </c>
      <c r="C271" s="27">
        <f t="shared" si="96"/>
        <v>253.43074769368454</v>
      </c>
      <c r="D271" s="27"/>
      <c r="E271" s="27"/>
      <c r="F271" s="27"/>
      <c r="G271" s="27"/>
      <c r="H271" s="27"/>
      <c r="I271" s="125"/>
      <c r="J271" s="27"/>
      <c r="K271" s="27"/>
      <c r="L271" s="27"/>
      <c r="M271" s="83">
        <f>C$158*(0.4*D$14)*('Product half-life and C flows'!B132/100)</f>
        <v>0.38293580623825496</v>
      </c>
      <c r="N271" s="85"/>
      <c r="O271" s="85">
        <f t="shared" si="98"/>
        <v>51.916955458718519</v>
      </c>
      <c r="P271" s="85">
        <f t="shared" si="98"/>
        <v>27.689042911316537</v>
      </c>
      <c r="Q271" s="83">
        <f>C$158*(0.6*C$15)*('Product half-life and C flows'!L132/100)</f>
        <v>15.178826580514512</v>
      </c>
      <c r="R271" s="85">
        <f>C$158*0.6*('Product half-life and C flows'!N132/100)</f>
        <v>47.613854633244678</v>
      </c>
      <c r="S271" s="85">
        <f>C$158*0.6*('Product half-life and C flows'!P132/100)</f>
        <v>23.78314417244988</v>
      </c>
      <c r="T271" s="85">
        <f t="shared" si="86"/>
        <v>24.848717221618454</v>
      </c>
      <c r="U271" s="3"/>
      <c r="V271" s="90">
        <f>N$238*(0.4*V$40)*('Product half-life and C flows'!B51/100)</f>
        <v>6.2681511480227385</v>
      </c>
      <c r="W271" s="90">
        <f t="shared" ref="W271:W302" si="102">C$8*(1-EXP(-C$9*$B110))^3</f>
        <v>102.1055743946893</v>
      </c>
      <c r="X271" s="89">
        <f t="shared" si="99"/>
        <v>51.303998896825874</v>
      </c>
      <c r="Y271" s="89">
        <f t="shared" si="99"/>
        <v>27.362132744973792</v>
      </c>
      <c r="Z271" s="91">
        <f>N$238*(0.6*Z$41)*('Product half-life and C flows'!L51/100)</f>
        <v>52.231703766739216</v>
      </c>
      <c r="AA271" s="91">
        <f>N$238*0.6*('Product half-life and C flows'!N51/100)</f>
        <v>22.205490681576801</v>
      </c>
      <c r="AB271" s="91">
        <f>N$238*0.6*('Product half-life and C flows'!P51/100)</f>
        <v>11.091653687101298</v>
      </c>
      <c r="AC271" s="89">
        <f t="shared" si="88"/>
        <v>48.738798951984563</v>
      </c>
      <c r="AD271" s="18"/>
      <c r="AE271">
        <f t="shared" si="100"/>
        <v>113</v>
      </c>
      <c r="AF271" s="3">
        <f>(C$158*$AF$76)*('Product half-life and C flows'!B132/100)</f>
        <v>2.8720185467869119</v>
      </c>
      <c r="AG271" s="3">
        <f t="shared" si="83"/>
        <v>23.593836292483655</v>
      </c>
      <c r="AH271" s="3" t="e">
        <f>#REF!</f>
        <v>#REF!</v>
      </c>
      <c r="AI271" s="3" t="e">
        <f t="shared" si="76"/>
        <v>#REF!</v>
      </c>
      <c r="AJ271" s="113">
        <f t="shared" si="101"/>
        <v>253.43074769368454</v>
      </c>
      <c r="AK271" s="123">
        <f t="shared" si="89"/>
        <v>6.6510869542609932</v>
      </c>
      <c r="AL271" s="123">
        <f t="shared" si="90"/>
        <v>102.1055743946893</v>
      </c>
      <c r="AM271" s="123">
        <f t="shared" si="91"/>
        <v>103.22095435554439</v>
      </c>
      <c r="AN271" s="123">
        <f t="shared" si="92"/>
        <v>55.051175656290326</v>
      </c>
      <c r="AO271" s="123">
        <f t="shared" si="93"/>
        <v>67.410530347253726</v>
      </c>
      <c r="AP271" s="123">
        <f t="shared" si="94"/>
        <v>69.819345314821476</v>
      </c>
      <c r="AQ271" s="123">
        <f t="shared" si="95"/>
        <v>34.87479785955118</v>
      </c>
      <c r="AR271" s="123">
        <f t="shared" si="72"/>
        <v>73.587516173603021</v>
      </c>
      <c r="AS271" s="3">
        <f t="shared" si="77"/>
        <v>512.72098105601435</v>
      </c>
    </row>
    <row r="272" spans="1:45" ht="14">
      <c r="A272">
        <f t="shared" ref="A272:B287" si="103">A271+1</f>
        <v>114</v>
      </c>
      <c r="B272" s="20">
        <f t="shared" si="103"/>
        <v>194</v>
      </c>
      <c r="C272" s="27">
        <f t="shared" si="96"/>
        <v>253.49967766573064</v>
      </c>
      <c r="D272" s="27"/>
      <c r="E272" s="27"/>
      <c r="F272" s="27"/>
      <c r="G272" s="27"/>
      <c r="H272" s="27"/>
      <c r="I272" s="125"/>
      <c r="J272" s="27"/>
      <c r="K272" s="27"/>
      <c r="L272" s="27"/>
      <c r="M272" s="83">
        <f>C$158*(0.4*D$14)*('Product half-life and C flows'!B133/100)</f>
        <v>0.36989160689165601</v>
      </c>
      <c r="N272" s="85"/>
      <c r="O272" s="85">
        <f t="shared" ref="O272:P287" si="104">O271</f>
        <v>51.916955458718519</v>
      </c>
      <c r="P272" s="85">
        <f t="shared" si="104"/>
        <v>27.689042911316537</v>
      </c>
      <c r="Q272" s="83">
        <f>C$158*(0.6*C$15)*('Product half-life and C flows'!L133/100)</f>
        <v>14.946814466065927</v>
      </c>
      <c r="R272" s="85">
        <f>C$158*0.6*('Product half-life and C flows'!N133/100)</f>
        <v>47.768684050953368</v>
      </c>
      <c r="S272" s="85">
        <f>C$158*0.6*('Product half-life and C flows'!P133/100)</f>
        <v>23.860481543932742</v>
      </c>
      <c r="T272" s="85">
        <f t="shared" si="86"/>
        <v>24.848717221618454</v>
      </c>
      <c r="U272" s="3"/>
      <c r="V272" s="90">
        <f>N$238*(0.4*V$40)*('Product half-life and C flows'!B52/100)</f>
        <v>6.0546349090671399</v>
      </c>
      <c r="W272" s="90">
        <f t="shared" si="102"/>
        <v>105.93157739478167</v>
      </c>
      <c r="X272" s="89">
        <f t="shared" si="99"/>
        <v>51.303998896825874</v>
      </c>
      <c r="Y272" s="89">
        <f t="shared" si="99"/>
        <v>27.362132744973792</v>
      </c>
      <c r="Z272" s="91">
        <f>N$238*(0.6*Z$41)*('Product half-life and C flows'!L52/100)</f>
        <v>51.433329270009004</v>
      </c>
      <c r="AA272" s="91">
        <f>N$238*0.6*('Product half-life and C flows'!N52/100)</f>
        <v>22.738272595728091</v>
      </c>
      <c r="AB272" s="91">
        <f>N$238*0.6*('Product half-life and C flows'!P52/100)</f>
        <v>11.3577785193447</v>
      </c>
      <c r="AC272" s="89">
        <f t="shared" si="88"/>
        <v>48.738798951984563</v>
      </c>
      <c r="AD272" s="18"/>
      <c r="AE272">
        <f t="shared" si="100"/>
        <v>114</v>
      </c>
      <c r="AF272" s="3">
        <f>(C$158*$AF$76)*('Product half-life and C flows'!B133/100)</f>
        <v>2.7741870516874201</v>
      </c>
      <c r="AG272" s="3">
        <f t="shared" si="83"/>
        <v>23.091839775622297</v>
      </c>
      <c r="AH272" s="3" t="e">
        <f>#REF!</f>
        <v>#REF!</v>
      </c>
      <c r="AI272" s="3" t="e">
        <f t="shared" si="76"/>
        <v>#REF!</v>
      </c>
      <c r="AJ272" s="113">
        <f t="shared" si="101"/>
        <v>253.49967766573064</v>
      </c>
      <c r="AK272" s="123">
        <f t="shared" si="89"/>
        <v>6.4245265159587959</v>
      </c>
      <c r="AL272" s="123">
        <f t="shared" si="90"/>
        <v>105.93157739478167</v>
      </c>
      <c r="AM272" s="123">
        <f t="shared" si="91"/>
        <v>103.22095435554439</v>
      </c>
      <c r="AN272" s="123">
        <f t="shared" si="92"/>
        <v>55.051175656290326</v>
      </c>
      <c r="AO272" s="123">
        <f t="shared" si="93"/>
        <v>66.380143736074928</v>
      </c>
      <c r="AP272" s="123">
        <f t="shared" si="94"/>
        <v>70.506956646681459</v>
      </c>
      <c r="AQ272" s="123">
        <f t="shared" si="95"/>
        <v>35.218260063277441</v>
      </c>
      <c r="AR272" s="123">
        <f t="shared" si="72"/>
        <v>73.587516173603021</v>
      </c>
      <c r="AS272" s="3">
        <f t="shared" si="77"/>
        <v>516.32111054221207</v>
      </c>
    </row>
    <row r="273" spans="1:45" ht="14">
      <c r="A273">
        <f t="shared" si="103"/>
        <v>115</v>
      </c>
      <c r="B273" s="20">
        <f t="shared" si="103"/>
        <v>195</v>
      </c>
      <c r="C273" s="27">
        <f t="shared" si="96"/>
        <v>253.56658239822829</v>
      </c>
      <c r="D273" s="27"/>
      <c r="E273" s="27"/>
      <c r="F273" s="27"/>
      <c r="G273" s="27"/>
      <c r="H273" s="27"/>
      <c r="I273" s="125"/>
      <c r="J273" s="27"/>
      <c r="K273" s="27"/>
      <c r="L273" s="27"/>
      <c r="M273" s="83">
        <f>C$158*(0.4*D$14)*('Product half-life and C flows'!B134/100)</f>
        <v>0.35729174086103827</v>
      </c>
      <c r="N273" s="85"/>
      <c r="O273" s="85">
        <f t="shared" si="104"/>
        <v>51.916955458718519</v>
      </c>
      <c r="P273" s="85">
        <f t="shared" si="104"/>
        <v>27.689042911316537</v>
      </c>
      <c r="Q273" s="83">
        <f>C$158*(0.6*C$15)*('Product half-life and C flows'!L134/100)</f>
        <v>14.718348714108894</v>
      </c>
      <c r="R273" s="85">
        <f>C$158*0.6*('Product half-life and C flows'!N134/100)</f>
        <v>47.921146862759358</v>
      </c>
      <c r="S273" s="85">
        <f>C$158*0.6*('Product half-life and C flows'!P134/100)</f>
        <v>23.936636794585088</v>
      </c>
      <c r="T273" s="85">
        <f t="shared" si="86"/>
        <v>24.848717221618454</v>
      </c>
      <c r="U273" s="3"/>
      <c r="V273" s="90">
        <f>N$238*(0.4*V$40)*('Product half-life and C flows'!B53/100)</f>
        <v>5.8483918170445284</v>
      </c>
      <c r="W273" s="90">
        <f t="shared" si="102"/>
        <v>109.65857484893542</v>
      </c>
      <c r="X273" s="89">
        <f t="shared" ref="X273:Y288" si="105">X272</f>
        <v>51.303998896825874</v>
      </c>
      <c r="Y273" s="89">
        <f t="shared" si="105"/>
        <v>27.362132744973792</v>
      </c>
      <c r="Z273" s="91">
        <f>N$238*(0.6*Z$41)*('Product half-life and C flows'!L53/100)</f>
        <v>50.64715812471217</v>
      </c>
      <c r="AA273" s="91">
        <f>N$238*0.6*('Product half-life and C flows'!N53/100)</f>
        <v>23.262910806689515</v>
      </c>
      <c r="AB273" s="91">
        <f>N$238*0.6*('Product half-life and C flows'!P53/100)</f>
        <v>11.619835567776979</v>
      </c>
      <c r="AC273" s="89">
        <f t="shared" si="88"/>
        <v>48.738798951984563</v>
      </c>
      <c r="AD273" s="18"/>
      <c r="AE273">
        <f t="shared" si="100"/>
        <v>115</v>
      </c>
      <c r="AF273" s="3">
        <f>(C$158*$AF$76)*('Product half-life and C flows'!B134/100)</f>
        <v>2.679688056457787</v>
      </c>
      <c r="AG273" s="3">
        <f t="shared" si="83"/>
        <v>22.589843258760947</v>
      </c>
      <c r="AH273" s="3" t="e">
        <f>#REF!</f>
        <v>#REF!</v>
      </c>
      <c r="AI273" s="3" t="e">
        <f t="shared" si="76"/>
        <v>#REF!</v>
      </c>
      <c r="AJ273" s="113">
        <f t="shared" si="101"/>
        <v>253.56658239822829</v>
      </c>
      <c r="AK273" s="123">
        <f t="shared" si="89"/>
        <v>6.2056835579055667</v>
      </c>
      <c r="AL273" s="123">
        <f t="shared" si="90"/>
        <v>109.65857484893542</v>
      </c>
      <c r="AM273" s="123">
        <f t="shared" si="91"/>
        <v>103.22095435554439</v>
      </c>
      <c r="AN273" s="123">
        <f t="shared" si="92"/>
        <v>55.051175656290326</v>
      </c>
      <c r="AO273" s="123">
        <f t="shared" si="93"/>
        <v>65.365506838821062</v>
      </c>
      <c r="AP273" s="123">
        <f t="shared" si="94"/>
        <v>71.184057669448876</v>
      </c>
      <c r="AQ273" s="123">
        <f t="shared" si="95"/>
        <v>35.556472362362065</v>
      </c>
      <c r="AR273" s="123">
        <f t="shared" si="72"/>
        <v>73.587516173603021</v>
      </c>
      <c r="AS273" s="3">
        <f t="shared" si="77"/>
        <v>519.8299414629106</v>
      </c>
    </row>
    <row r="274" spans="1:45" ht="14">
      <c r="A274">
        <f t="shared" si="103"/>
        <v>116</v>
      </c>
      <c r="B274" s="20">
        <f t="shared" si="103"/>
        <v>196</v>
      </c>
      <c r="C274" s="27">
        <f t="shared" si="96"/>
        <v>253.63152105118664</v>
      </c>
      <c r="D274" s="27"/>
      <c r="E274" s="27"/>
      <c r="F274" s="27"/>
      <c r="G274" s="27"/>
      <c r="H274" s="27"/>
      <c r="I274" s="125"/>
      <c r="J274" s="27"/>
      <c r="K274" s="27"/>
      <c r="L274" s="27"/>
      <c r="M274" s="83">
        <f>C$158*(0.4*D$14)*('Product half-life and C flows'!B135/100)</f>
        <v>0.3451210725224787</v>
      </c>
      <c r="N274" s="85"/>
      <c r="O274" s="85">
        <f t="shared" si="104"/>
        <v>51.916955458718519</v>
      </c>
      <c r="P274" s="85">
        <f t="shared" si="104"/>
        <v>27.689042911316537</v>
      </c>
      <c r="Q274" s="83">
        <f>C$158*(0.6*C$15)*('Product half-life and C flows'!L135/100)</f>
        <v>14.493375117616539</v>
      </c>
      <c r="R274" s="85">
        <f>C$158*0.6*('Product half-life and C flows'!N135/100)</f>
        <v>48.071279242818591</v>
      </c>
      <c r="S274" s="85">
        <f>C$158*0.6*('Product half-life and C flows'!P135/100)</f>
        <v>24.011627993415871</v>
      </c>
      <c r="T274" s="85">
        <f t="shared" si="86"/>
        <v>24.848717221618454</v>
      </c>
      <c r="U274" s="3"/>
      <c r="V274" s="90">
        <f>N$238*(0.4*V$40)*('Product half-life and C flows'!B54/100)</f>
        <v>5.6491741218701002</v>
      </c>
      <c r="W274" s="90">
        <f t="shared" si="102"/>
        <v>113.28397968457668</v>
      </c>
      <c r="X274" s="89">
        <f t="shared" si="105"/>
        <v>51.303998896825874</v>
      </c>
      <c r="Y274" s="89">
        <f t="shared" si="105"/>
        <v>27.362132744973792</v>
      </c>
      <c r="Z274" s="91">
        <f>N$238*(0.6*Z$41)*('Product half-life and C flows'!L54/100)</f>
        <v>49.873003799607012</v>
      </c>
      <c r="AA274" s="91">
        <f>N$238*0.6*('Product half-life and C flows'!N54/100)</f>
        <v>23.779529792976355</v>
      </c>
      <c r="AB274" s="91">
        <f>N$238*0.6*('Product half-life and C flows'!P54/100)</f>
        <v>11.877887009478698</v>
      </c>
      <c r="AC274" s="89">
        <f t="shared" si="88"/>
        <v>48.738798951984563</v>
      </c>
      <c r="AD274" s="18"/>
      <c r="AE274">
        <f t="shared" si="100"/>
        <v>116</v>
      </c>
      <c r="AF274" s="3">
        <f>(C$158*$AF$76)*('Product half-life and C flows'!B135/100)</f>
        <v>2.5884080439185904</v>
      </c>
      <c r="AG274" s="3">
        <f t="shared" si="83"/>
        <v>22.087846741899593</v>
      </c>
      <c r="AH274" s="3" t="e">
        <f>#REF!</f>
        <v>#REF!</v>
      </c>
      <c r="AI274" s="3" t="e">
        <f t="shared" si="76"/>
        <v>#REF!</v>
      </c>
      <c r="AJ274" s="113">
        <f t="shared" si="101"/>
        <v>253.63152105118664</v>
      </c>
      <c r="AK274" s="123">
        <f t="shared" si="89"/>
        <v>5.9942951943925786</v>
      </c>
      <c r="AL274" s="123">
        <f t="shared" si="90"/>
        <v>113.28397968457668</v>
      </c>
      <c r="AM274" s="123">
        <f t="shared" si="91"/>
        <v>103.22095435554439</v>
      </c>
      <c r="AN274" s="123">
        <f t="shared" si="92"/>
        <v>55.051175656290326</v>
      </c>
      <c r="AO274" s="123">
        <f t="shared" si="93"/>
        <v>64.366378917223557</v>
      </c>
      <c r="AP274" s="123">
        <f t="shared" si="94"/>
        <v>71.850809035794953</v>
      </c>
      <c r="AQ274" s="123">
        <f t="shared" si="95"/>
        <v>35.889515002894569</v>
      </c>
      <c r="AR274" s="123">
        <f t="shared" si="72"/>
        <v>73.587516173603021</v>
      </c>
      <c r="AS274" s="3">
        <f t="shared" si="77"/>
        <v>523.24462402032009</v>
      </c>
    </row>
    <row r="275" spans="1:45" ht="14">
      <c r="A275">
        <f t="shared" si="103"/>
        <v>117</v>
      </c>
      <c r="B275" s="20">
        <f t="shared" si="103"/>
        <v>197</v>
      </c>
      <c r="C275" s="27">
        <f t="shared" si="96"/>
        <v>253.69455107655273</v>
      </c>
      <c r="D275" s="27"/>
      <c r="E275" s="27"/>
      <c r="F275" s="27"/>
      <c r="G275" s="27"/>
      <c r="H275" s="27"/>
      <c r="I275" s="125"/>
      <c r="J275" s="27"/>
      <c r="K275" s="27"/>
      <c r="L275" s="27"/>
      <c r="M275" s="83">
        <f>C$158*(0.4*D$14)*('Product half-life and C flows'!B136/100)</f>
        <v>0.33336498182696861</v>
      </c>
      <c r="N275" s="85"/>
      <c r="O275" s="85">
        <f t="shared" si="104"/>
        <v>51.916955458718519</v>
      </c>
      <c r="P275" s="85">
        <f t="shared" si="104"/>
        <v>27.689042911316537</v>
      </c>
      <c r="Q275" s="83">
        <f>C$158*(0.6*C$15)*('Product half-life and C flows'!L136/100)</f>
        <v>14.271840298129804</v>
      </c>
      <c r="R275" s="85">
        <f>C$158*0.6*('Product half-life and C flows'!N136/100)</f>
        <v>48.21911681235607</v>
      </c>
      <c r="S275" s="85">
        <f>C$158*0.6*('Product half-life and C flows'!P136/100)</f>
        <v>24.085472933244784</v>
      </c>
      <c r="T275" s="85">
        <f t="shared" si="86"/>
        <v>24.848717221618454</v>
      </c>
      <c r="U275" s="3"/>
      <c r="V275" s="90">
        <f>N$238*(0.4*V$40)*('Product half-life and C flows'!B55/100)</f>
        <v>5.456742512736442</v>
      </c>
      <c r="W275" s="90">
        <f t="shared" si="102"/>
        <v>116.8059085803754</v>
      </c>
      <c r="X275" s="89">
        <f t="shared" si="105"/>
        <v>51.303998896825874</v>
      </c>
      <c r="Y275" s="89">
        <f t="shared" si="105"/>
        <v>27.362132744973792</v>
      </c>
      <c r="Z275" s="91">
        <f>N$238*(0.6*Z$41)*('Product half-life and C flows'!L55/100)</f>
        <v>49.110682614627976</v>
      </c>
      <c r="AA275" s="91">
        <f>N$238*0.6*('Product half-life and C flows'!N55/100)</f>
        <v>24.288252130419036</v>
      </c>
      <c r="AB275" s="91">
        <f>N$238*0.6*('Product half-life and C flows'!P55/100)</f>
        <v>12.131994071138378</v>
      </c>
      <c r="AC275" s="89">
        <f t="shared" si="88"/>
        <v>48.738798951984563</v>
      </c>
      <c r="AD275" s="18"/>
      <c r="AE275">
        <f t="shared" si="100"/>
        <v>117</v>
      </c>
      <c r="AF275" s="3">
        <f>(C$158*$AF$76)*('Product half-life and C flows'!B136/100)</f>
        <v>2.5002373637022646</v>
      </c>
      <c r="AG275" s="3">
        <f t="shared" si="83"/>
        <v>21.585850225038236</v>
      </c>
      <c r="AH275" s="3" t="e">
        <f>#REF!</f>
        <v>#REF!</v>
      </c>
      <c r="AI275" s="3" t="e">
        <f t="shared" si="76"/>
        <v>#REF!</v>
      </c>
      <c r="AJ275" s="113">
        <f t="shared" si="101"/>
        <v>253.69455107655273</v>
      </c>
      <c r="AK275" s="123">
        <f t="shared" si="89"/>
        <v>5.7901074945634106</v>
      </c>
      <c r="AL275" s="123">
        <f t="shared" si="90"/>
        <v>116.8059085803754</v>
      </c>
      <c r="AM275" s="123">
        <f t="shared" si="91"/>
        <v>103.22095435554439</v>
      </c>
      <c r="AN275" s="123">
        <f t="shared" si="92"/>
        <v>55.051175656290326</v>
      </c>
      <c r="AO275" s="123">
        <f t="shared" si="93"/>
        <v>63.382522912757778</v>
      </c>
      <c r="AP275" s="123">
        <f t="shared" si="94"/>
        <v>72.507368942775102</v>
      </c>
      <c r="AQ275" s="123">
        <f t="shared" si="95"/>
        <v>36.21746700438316</v>
      </c>
      <c r="AR275" s="123">
        <f t="shared" si="72"/>
        <v>73.587516173603021</v>
      </c>
      <c r="AS275" s="3">
        <f t="shared" si="77"/>
        <v>526.56302112029255</v>
      </c>
    </row>
    <row r="276" spans="1:45" ht="14">
      <c r="A276">
        <f t="shared" si="103"/>
        <v>118</v>
      </c>
      <c r="B276" s="20">
        <f t="shared" si="103"/>
        <v>198</v>
      </c>
      <c r="C276" s="27">
        <f t="shared" si="96"/>
        <v>253.75572826634831</v>
      </c>
      <c r="D276" s="27"/>
      <c r="E276" s="27"/>
      <c r="F276" s="27"/>
      <c r="G276" s="27"/>
      <c r="H276" s="27"/>
      <c r="I276" s="125"/>
      <c r="J276" s="27"/>
      <c r="K276" s="27"/>
      <c r="L276" s="27"/>
      <c r="M276" s="83">
        <f>C$158*(0.4*D$14)*('Product half-life and C flows'!B137/100)</f>
        <v>0.32200934673803949</v>
      </c>
      <c r="N276" s="85"/>
      <c r="O276" s="85">
        <f t="shared" si="104"/>
        <v>51.916955458718519</v>
      </c>
      <c r="P276" s="85">
        <f t="shared" si="104"/>
        <v>27.689042911316537</v>
      </c>
      <c r="Q276" s="83">
        <f>C$158*(0.6*C$15)*('Product half-life and C flows'!L137/100)</f>
        <v>14.053691693092551</v>
      </c>
      <c r="R276" s="85">
        <f>C$158*0.6*('Product half-life and C flows'!N137/100)</f>
        <v>48.364694648117606</v>
      </c>
      <c r="S276" s="85">
        <f>C$158*0.6*('Product half-life and C flows'!P137/100)</f>
        <v>24.158189134923862</v>
      </c>
      <c r="T276" s="85">
        <f t="shared" si="86"/>
        <v>24.848717221618454</v>
      </c>
      <c r="U276" s="3"/>
      <c r="V276" s="90">
        <f>N$238*(0.4*V$40)*('Product half-life and C flows'!B56/100)</f>
        <v>5.2708658306407754</v>
      </c>
      <c r="W276" s="90">
        <f t="shared" si="102"/>
        <v>120.2231105250745</v>
      </c>
      <c r="X276" s="89">
        <f t="shared" si="105"/>
        <v>51.303998896825874</v>
      </c>
      <c r="Y276" s="89">
        <f t="shared" si="105"/>
        <v>27.362132744973792</v>
      </c>
      <c r="Z276" s="91">
        <f>N$238*(0.6*Z$41)*('Product half-life and C flows'!L56/100)</f>
        <v>48.360013697304652</v>
      </c>
      <c r="AA276" s="91">
        <f>N$238*0.6*('Product half-life and C flows'!N56/100)</f>
        <v>24.789198521246131</v>
      </c>
      <c r="AB276" s="91">
        <f>N$238*0.6*('Product half-life and C flows'!P56/100)</f>
        <v>12.382217043579484</v>
      </c>
      <c r="AC276" s="89">
        <f t="shared" si="88"/>
        <v>48.738798951984563</v>
      </c>
      <c r="AD276" s="18"/>
      <c r="AE276">
        <f t="shared" si="100"/>
        <v>118</v>
      </c>
      <c r="AF276" s="3">
        <f>(C$158*$AF$76)*('Product half-life and C flows'!B137/100)</f>
        <v>2.4150701005352961</v>
      </c>
      <c r="AG276" s="3">
        <f t="shared" si="83"/>
        <v>21.083853708176886</v>
      </c>
      <c r="AH276" s="3" t="e">
        <f>#REF!</f>
        <v>#REF!</v>
      </c>
      <c r="AI276" s="3" t="e">
        <f t="shared" si="76"/>
        <v>#REF!</v>
      </c>
      <c r="AJ276" s="113">
        <f t="shared" si="101"/>
        <v>253.75572826634831</v>
      </c>
      <c r="AK276" s="123">
        <f t="shared" si="89"/>
        <v>5.592875177378815</v>
      </c>
      <c r="AL276" s="123">
        <f t="shared" si="90"/>
        <v>120.2231105250745</v>
      </c>
      <c r="AM276" s="123">
        <f t="shared" si="91"/>
        <v>103.22095435554439</v>
      </c>
      <c r="AN276" s="123">
        <f t="shared" si="92"/>
        <v>55.051175656290326</v>
      </c>
      <c r="AO276" s="123">
        <f t="shared" si="93"/>
        <v>62.413705390397205</v>
      </c>
      <c r="AP276" s="123">
        <f t="shared" si="94"/>
        <v>73.153893169363741</v>
      </c>
      <c r="AQ276" s="123">
        <f t="shared" si="95"/>
        <v>36.540406178503346</v>
      </c>
      <c r="AR276" s="123">
        <f t="shared" si="72"/>
        <v>73.587516173603021</v>
      </c>
      <c r="AS276" s="3">
        <f t="shared" si="77"/>
        <v>529.78363662615538</v>
      </c>
    </row>
    <row r="277" spans="1:45" ht="14">
      <c r="A277">
        <f t="shared" si="103"/>
        <v>119</v>
      </c>
      <c r="B277" s="20">
        <f t="shared" si="103"/>
        <v>199</v>
      </c>
      <c r="C277" s="27">
        <f t="shared" si="96"/>
        <v>253.81510679951975</v>
      </c>
      <c r="D277" s="27"/>
      <c r="E277" s="27"/>
      <c r="F277" s="27"/>
      <c r="G277" s="27"/>
      <c r="H277" s="27"/>
      <c r="I277" s="125"/>
      <c r="J277" s="27"/>
      <c r="K277" s="27"/>
      <c r="L277" s="27"/>
      <c r="M277" s="83">
        <f>C$158*(0.4*D$14)*('Product half-life and C flows'!B138/100)</f>
        <v>0.31104052626762968</v>
      </c>
      <c r="N277" s="85"/>
      <c r="O277" s="85">
        <f t="shared" si="104"/>
        <v>51.916955458718519</v>
      </c>
      <c r="P277" s="85">
        <f t="shared" si="104"/>
        <v>27.689042911316537</v>
      </c>
      <c r="Q277" s="83">
        <f>C$158*(0.6*C$15)*('Product half-life and C flows'!L138/100)</f>
        <v>13.838877543380301</v>
      </c>
      <c r="R277" s="85">
        <f>C$158*0.6*('Product half-life and C flows'!N138/100)</f>
        <v>48.50804729069224</v>
      </c>
      <c r="S277" s="85">
        <f>C$158*0.6*('Product half-life and C flows'!P138/100)</f>
        <v>24.229793851494616</v>
      </c>
      <c r="T277" s="85">
        <f t="shared" si="86"/>
        <v>24.848717221618454</v>
      </c>
      <c r="U277" s="3"/>
      <c r="V277" s="90">
        <f>N$238*(0.4*V$40)*('Product half-life and C flows'!B57/100)</f>
        <v>5.0913207907045575</v>
      </c>
      <c r="W277" s="90">
        <f t="shared" si="102"/>
        <v>123.53489990720071</v>
      </c>
      <c r="X277" s="89">
        <f t="shared" si="105"/>
        <v>51.303998896825874</v>
      </c>
      <c r="Y277" s="89">
        <f t="shared" si="105"/>
        <v>27.362132744973792</v>
      </c>
      <c r="Z277" s="91">
        <f>N$238*(0.6*Z$41)*('Product half-life and C flows'!L57/100)</f>
        <v>47.620818939847055</v>
      </c>
      <c r="AA277" s="91">
        <f>N$238*0.6*('Product half-life and C flows'!N57/100)</f>
        <v>25.282487822722832</v>
      </c>
      <c r="AB277" s="91">
        <f>N$238*0.6*('Product half-life and C flows'!P57/100)</f>
        <v>12.628615296065348</v>
      </c>
      <c r="AC277" s="89">
        <f t="shared" si="88"/>
        <v>48.738798951984563</v>
      </c>
      <c r="AD277" s="18"/>
      <c r="AE277">
        <f t="shared" si="100"/>
        <v>119</v>
      </c>
      <c r="AF277" s="3">
        <f>(C$158*$AF$76)*('Product half-life and C flows'!B138/100)</f>
        <v>2.3328039470072222</v>
      </c>
      <c r="AG277" s="3">
        <f t="shared" si="83"/>
        <v>20.581857191315528</v>
      </c>
      <c r="AH277" s="3" t="e">
        <f>#REF!</f>
        <v>#REF!</v>
      </c>
      <c r="AI277" s="3" t="e">
        <f t="shared" si="76"/>
        <v>#REF!</v>
      </c>
      <c r="AJ277" s="113">
        <f t="shared" si="101"/>
        <v>253.81510679951975</v>
      </c>
      <c r="AK277" s="123">
        <f t="shared" si="89"/>
        <v>5.4023613169721871</v>
      </c>
      <c r="AL277" s="123">
        <f t="shared" si="90"/>
        <v>123.53489990720071</v>
      </c>
      <c r="AM277" s="123">
        <f t="shared" si="91"/>
        <v>103.22095435554439</v>
      </c>
      <c r="AN277" s="123">
        <f t="shared" si="92"/>
        <v>55.051175656290326</v>
      </c>
      <c r="AO277" s="123">
        <f t="shared" si="93"/>
        <v>61.459696483227354</v>
      </c>
      <c r="AP277" s="123">
        <f t="shared" si="94"/>
        <v>73.790535113415075</v>
      </c>
      <c r="AQ277" s="123">
        <f t="shared" si="95"/>
        <v>36.858409147559968</v>
      </c>
      <c r="AR277" s="123">
        <f t="shared" si="72"/>
        <v>73.587516173603021</v>
      </c>
      <c r="AS277" s="3">
        <f t="shared" si="77"/>
        <v>532.90554815381302</v>
      </c>
    </row>
    <row r="278" spans="1:45" ht="14">
      <c r="A278">
        <f t="shared" si="103"/>
        <v>120</v>
      </c>
      <c r="B278" s="20">
        <f t="shared" si="103"/>
        <v>200</v>
      </c>
      <c r="C278" s="27">
        <f t="shared" si="96"/>
        <v>253.87273928753106</v>
      </c>
      <c r="D278" s="27"/>
      <c r="E278" s="27"/>
      <c r="F278" s="27"/>
      <c r="G278" s="27"/>
      <c r="H278" s="27"/>
      <c r="I278" s="125"/>
      <c r="J278" s="27"/>
      <c r="K278" s="27"/>
      <c r="L278" s="27"/>
      <c r="M278" s="83">
        <f>C$158*(0.4*D$14)*('Product half-life and C flows'!B139/100)</f>
        <v>0.30044534408980622</v>
      </c>
      <c r="N278" s="85"/>
      <c r="O278" s="85">
        <f t="shared" si="104"/>
        <v>51.916955458718519</v>
      </c>
      <c r="P278" s="85">
        <f t="shared" si="104"/>
        <v>27.689042911316537</v>
      </c>
      <c r="Q278" s="83">
        <f>C$158*(0.6*C$15)*('Product half-life and C flows'!L139/100)</f>
        <v>13.627346881019584</v>
      </c>
      <c r="R278" s="85">
        <f>C$158*0.6*('Product half-life and C flows'!N139/100)</f>
        <v>48.649208752707629</v>
      </c>
      <c r="S278" s="85">
        <f>C$158*0.6*('Product half-life and C flows'!P139/100)</f>
        <v>24.30030407228152</v>
      </c>
      <c r="T278" s="85">
        <f t="shared" si="86"/>
        <v>24.848717221618454</v>
      </c>
      <c r="U278" s="3"/>
      <c r="V278" s="90">
        <f>N$238*(0.4*V$40)*('Product half-life and C flows'!B58/100)</f>
        <v>4.9178917139519021</v>
      </c>
      <c r="W278" s="90">
        <f t="shared" si="102"/>
        <v>126.74109416131368</v>
      </c>
      <c r="X278" s="89">
        <f t="shared" si="105"/>
        <v>51.303998896825874</v>
      </c>
      <c r="Y278" s="89">
        <f t="shared" si="105"/>
        <v>27.362132744973792</v>
      </c>
      <c r="Z278" s="91">
        <f>N$238*(0.6*Z$41)*('Product half-life and C flows'!L58/100)</f>
        <v>46.892922956886778</v>
      </c>
      <c r="AA278" s="91">
        <f>N$238*0.6*('Product half-life and C flows'!N58/100)</f>
        <v>25.76823707535166</v>
      </c>
      <c r="AB278" s="91">
        <f>N$238*0.6*('Product half-life and C flows'!P58/100)</f>
        <v>12.871247290385442</v>
      </c>
      <c r="AC278" s="89">
        <f t="shared" si="88"/>
        <v>48.738798951984563</v>
      </c>
      <c r="AD278" s="18"/>
      <c r="AE278">
        <f t="shared" si="100"/>
        <v>120</v>
      </c>
      <c r="AF278" s="3">
        <f>(C$158*$AF$76)*('Product half-life and C flows'!B139/100)</f>
        <v>2.2533400806735466</v>
      </c>
      <c r="AG278" s="3">
        <f t="shared" si="83"/>
        <v>20.079860674454174</v>
      </c>
      <c r="AH278" s="3" t="e">
        <f>#REF!</f>
        <v>#REF!</v>
      </c>
      <c r="AI278" s="3" t="e">
        <f t="shared" si="76"/>
        <v>#REF!</v>
      </c>
      <c r="AJ278" s="113">
        <f t="shared" si="101"/>
        <v>253.87273928753106</v>
      </c>
      <c r="AK278" s="123">
        <f t="shared" si="89"/>
        <v>5.2183370580417083</v>
      </c>
      <c r="AL278" s="123">
        <f t="shared" si="90"/>
        <v>126.74109416131368</v>
      </c>
      <c r="AM278" s="123">
        <f t="shared" si="91"/>
        <v>103.22095435554439</v>
      </c>
      <c r="AN278" s="123">
        <f t="shared" si="92"/>
        <v>55.051175656290326</v>
      </c>
      <c r="AO278" s="123">
        <f t="shared" si="93"/>
        <v>60.520269837906362</v>
      </c>
      <c r="AP278" s="123">
        <f t="shared" si="94"/>
        <v>74.417445828059286</v>
      </c>
      <c r="AQ278" s="123">
        <f t="shared" si="95"/>
        <v>37.17155136266696</v>
      </c>
      <c r="AR278" s="123">
        <f t="shared" si="72"/>
        <v>73.587516173603021</v>
      </c>
      <c r="AS278" s="3">
        <f t="shared" si="77"/>
        <v>535.92834443342565</v>
      </c>
    </row>
    <row r="279" spans="1:45" ht="14">
      <c r="A279">
        <f t="shared" si="103"/>
        <v>121</v>
      </c>
      <c r="B279" s="20">
        <f t="shared" si="103"/>
        <v>201</v>
      </c>
      <c r="C279" s="27">
        <f t="shared" si="96"/>
        <v>253.92867681873059</v>
      </c>
      <c r="D279" s="27"/>
      <c r="E279" s="27"/>
      <c r="F279" s="27"/>
      <c r="G279" s="27"/>
      <c r="H279" s="27"/>
      <c r="I279" s="125"/>
      <c r="J279" s="27"/>
      <c r="K279" s="27"/>
      <c r="L279" s="27"/>
      <c r="M279" s="83">
        <f>C$158*(0.4*D$14)*('Product half-life and C flows'!B140/100)</f>
        <v>0.29021107271266944</v>
      </c>
      <c r="N279" s="85"/>
      <c r="O279" s="85">
        <f t="shared" si="104"/>
        <v>51.916955458718519</v>
      </c>
      <c r="P279" s="85">
        <f t="shared" si="104"/>
        <v>27.689042911316537</v>
      </c>
      <c r="Q279" s="83">
        <f>C$158*(0.6*C$15)*('Product half-life and C flows'!L140/100)</f>
        <v>13.41904951709499</v>
      </c>
      <c r="R279" s="85">
        <f>C$158*0.6*('Product half-life and C flows'!N140/100)</f>
        <v>48.788212526899976</v>
      </c>
      <c r="S279" s="85">
        <f>C$158*0.6*('Product half-life and C flows'!P140/100)</f>
        <v>24.369736526923052</v>
      </c>
      <c r="T279" s="85">
        <f t="shared" si="86"/>
        <v>24.848717221618454</v>
      </c>
      <c r="U279" s="3"/>
      <c r="V279" s="90">
        <f>N$238*(0.4*V$40)*('Product half-life and C flows'!B59/100)</f>
        <v>4.7503702682246169</v>
      </c>
      <c r="W279" s="90">
        <f t="shared" si="102"/>
        <v>129.84195592350235</v>
      </c>
      <c r="X279" s="89">
        <f t="shared" si="105"/>
        <v>51.303998896825874</v>
      </c>
      <c r="Y279" s="89">
        <f t="shared" si="105"/>
        <v>27.362132744973792</v>
      </c>
      <c r="Z279" s="91">
        <f>N$238*(0.6*Z$41)*('Product half-life and C flows'!L59/100)</f>
        <v>46.176153043864083</v>
      </c>
      <c r="AA279" s="91">
        <f>N$238*0.6*('Product half-life and C flows'!N59/100)</f>
        <v>26.24656153064214</v>
      </c>
      <c r="AB279" s="91">
        <f>N$238*0.6*('Product half-life and C flows'!P59/100)</f>
        <v>13.110170594726339</v>
      </c>
      <c r="AC279" s="89">
        <f t="shared" si="88"/>
        <v>48.738798951984563</v>
      </c>
      <c r="AD279" s="18"/>
      <c r="AE279">
        <f t="shared" si="100"/>
        <v>121</v>
      </c>
      <c r="AF279" s="3">
        <f>(C$158*$AF$76)*('Product half-life and C flows'!B140/100)</f>
        <v>2.176583045345021</v>
      </c>
      <c r="AG279" s="3">
        <f t="shared" si="83"/>
        <v>19.577864157592821</v>
      </c>
      <c r="AH279" s="3" t="e">
        <f>#REF!</f>
        <v>#REF!</v>
      </c>
      <c r="AI279" s="3" t="e">
        <f t="shared" si="76"/>
        <v>#REF!</v>
      </c>
      <c r="AJ279" s="113">
        <f t="shared" si="101"/>
        <v>253.92867681873059</v>
      </c>
      <c r="AK279" s="123">
        <f t="shared" si="89"/>
        <v>5.0405813409372868</v>
      </c>
      <c r="AL279" s="123">
        <f t="shared" si="90"/>
        <v>129.84195592350235</v>
      </c>
      <c r="AM279" s="123">
        <f t="shared" si="91"/>
        <v>103.22095435554439</v>
      </c>
      <c r="AN279" s="123">
        <f t="shared" si="92"/>
        <v>55.051175656290326</v>
      </c>
      <c r="AO279" s="123">
        <f t="shared" si="93"/>
        <v>59.595202560959073</v>
      </c>
      <c r="AP279" s="123">
        <f t="shared" si="94"/>
        <v>75.034774057542108</v>
      </c>
      <c r="AQ279" s="123">
        <f t="shared" si="95"/>
        <v>37.47990712164939</v>
      </c>
      <c r="AR279" s="123">
        <f t="shared" si="72"/>
        <v>73.587516173603021</v>
      </c>
      <c r="AS279" s="3">
        <f t="shared" si="77"/>
        <v>538.85206719002792</v>
      </c>
    </row>
    <row r="280" spans="1:45" ht="14">
      <c r="A280">
        <f t="shared" si="103"/>
        <v>122</v>
      </c>
      <c r="B280" s="20">
        <f t="shared" si="103"/>
        <v>202</v>
      </c>
      <c r="C280" s="27">
        <f t="shared" si="96"/>
        <v>253.98296900151979</v>
      </c>
      <c r="D280" s="27"/>
      <c r="E280" s="27"/>
      <c r="F280" s="27"/>
      <c r="G280" s="27"/>
      <c r="H280" s="27"/>
      <c r="I280" s="125"/>
      <c r="J280" s="27"/>
      <c r="K280" s="27"/>
      <c r="L280" s="27"/>
      <c r="M280" s="83">
        <f>C$158*(0.4*D$14)*('Product half-life and C flows'!B141/100)</f>
        <v>0.28032541818941742</v>
      </c>
      <c r="N280" s="85"/>
      <c r="O280" s="85">
        <f t="shared" si="104"/>
        <v>51.916955458718519</v>
      </c>
      <c r="P280" s="85">
        <f t="shared" si="104"/>
        <v>27.689042911316537</v>
      </c>
      <c r="Q280" s="83">
        <f>C$158*(0.6*C$15)*('Product half-life and C flows'!L141/100)</f>
        <v>13.213936029841092</v>
      </c>
      <c r="R280" s="85">
        <f>C$158*0.6*('Product half-life and C flows'!N141/100)</f>
        <v>48.925091594060731</v>
      </c>
      <c r="S280" s="85">
        <f>C$158*0.6*('Product half-life and C flows'!P141/100)</f>
        <v>24.438107689341013</v>
      </c>
      <c r="T280" s="85">
        <f t="shared" si="86"/>
        <v>24.848717221618454</v>
      </c>
      <c r="U280" s="3"/>
      <c r="V280" s="90">
        <f>N$238*(0.4*V$40)*('Product half-life and C flows'!B60/100)</f>
        <v>4.5885552179226217</v>
      </c>
      <c r="W280" s="90">
        <f t="shared" si="102"/>
        <v>132.83813959298774</v>
      </c>
      <c r="X280" s="89">
        <f t="shared" si="105"/>
        <v>51.303998896825874</v>
      </c>
      <c r="Y280" s="89">
        <f t="shared" si="105"/>
        <v>27.362132744973792</v>
      </c>
      <c r="Z280" s="91">
        <f>N$238*(0.6*Z$41)*('Product half-life and C flows'!L60/100)</f>
        <v>45.470339136051116</v>
      </c>
      <c r="AA280" s="91">
        <f>N$238*0.6*('Product half-life and C flows'!N60/100)</f>
        <v>26.717574678456</v>
      </c>
      <c r="AB280" s="91">
        <f>N$238*0.6*('Product half-life and C flows'!P60/100)</f>
        <v>13.345441897330664</v>
      </c>
      <c r="AC280" s="89">
        <f t="shared" si="88"/>
        <v>48.738798951984563</v>
      </c>
      <c r="AD280" s="18"/>
      <c r="AE280">
        <f t="shared" si="100"/>
        <v>122</v>
      </c>
      <c r="AF280" s="3">
        <f>(C$158*$AF$76)*('Product half-life and C flows'!B141/100)</f>
        <v>2.1024406364206305</v>
      </c>
      <c r="AG280" s="3">
        <f t="shared" si="83"/>
        <v>19.075867640731463</v>
      </c>
      <c r="AH280" s="3" t="e">
        <f>#REF!</f>
        <v>#REF!</v>
      </c>
      <c r="AI280" s="3" t="e">
        <f t="shared" si="76"/>
        <v>#REF!</v>
      </c>
      <c r="AJ280" s="113">
        <f t="shared" si="101"/>
        <v>253.98296900151979</v>
      </c>
      <c r="AK280" s="123">
        <f t="shared" si="89"/>
        <v>4.8688806361120394</v>
      </c>
      <c r="AL280" s="123">
        <f t="shared" si="90"/>
        <v>132.83813959298774</v>
      </c>
      <c r="AM280" s="123">
        <f t="shared" si="91"/>
        <v>103.22095435554439</v>
      </c>
      <c r="AN280" s="123">
        <f t="shared" si="92"/>
        <v>55.051175656290326</v>
      </c>
      <c r="AO280" s="123">
        <f t="shared" si="93"/>
        <v>58.68427516589221</v>
      </c>
      <c r="AP280" s="123">
        <f t="shared" si="94"/>
        <v>75.642666272516735</v>
      </c>
      <c r="AQ280" s="123">
        <f t="shared" si="95"/>
        <v>37.783549586671676</v>
      </c>
      <c r="AR280" s="123">
        <f t="shared" si="72"/>
        <v>73.587516173603021</v>
      </c>
      <c r="AS280" s="3">
        <f t="shared" si="77"/>
        <v>541.6771574396181</v>
      </c>
    </row>
    <row r="281" spans="1:45" ht="14">
      <c r="A281">
        <f t="shared" si="103"/>
        <v>123</v>
      </c>
      <c r="B281" s="20">
        <f t="shared" si="103"/>
        <v>203</v>
      </c>
      <c r="C281" s="27">
        <f t="shared" si="96"/>
        <v>254.03566400635273</v>
      </c>
      <c r="D281" s="27"/>
      <c r="E281" s="27"/>
      <c r="F281" s="27"/>
      <c r="G281" s="27"/>
      <c r="H281" s="27"/>
      <c r="I281" s="125"/>
      <c r="J281" s="27"/>
      <c r="K281" s="27"/>
      <c r="L281" s="27"/>
      <c r="M281" s="83">
        <f>C$158*(0.4*D$14)*('Product half-life and C flows'!B142/100)</f>
        <v>0.27077650535020792</v>
      </c>
      <c r="N281" s="85"/>
      <c r="O281" s="85">
        <f t="shared" si="104"/>
        <v>51.916955458718519</v>
      </c>
      <c r="P281" s="85">
        <f t="shared" si="104"/>
        <v>27.689042911316537</v>
      </c>
      <c r="Q281" s="83">
        <f>C$158*(0.6*C$15)*('Product half-life and C flows'!L142/100)</f>
        <v>13.011957752916349</v>
      </c>
      <c r="R281" s="85">
        <f>C$158*0.6*('Product half-life and C flows'!N142/100)</f>
        <v>49.059878430861843</v>
      </c>
      <c r="S281" s="85">
        <f>C$158*0.6*('Product half-life and C flows'!P142/100)</f>
        <v>24.505433781649266</v>
      </c>
      <c r="T281" s="85">
        <f t="shared" si="86"/>
        <v>24.848717221618454</v>
      </c>
      <c r="U281" s="3"/>
      <c r="V281" s="90">
        <f>N$238*(0.4*V$40)*('Product half-life and C flows'!B61/100)</f>
        <v>4.4322521822691208</v>
      </c>
      <c r="W281" s="90">
        <f t="shared" si="102"/>
        <v>135.73064215487835</v>
      </c>
      <c r="X281" s="89">
        <f t="shared" si="105"/>
        <v>51.303998896825874</v>
      </c>
      <c r="Y281" s="89">
        <f t="shared" si="105"/>
        <v>27.362132744973792</v>
      </c>
      <c r="Z281" s="91">
        <f>N$238*(0.6*Z$41)*('Product half-life and C flows'!L61/100)</f>
        <v>44.775313768201364</v>
      </c>
      <c r="AA281" s="91">
        <f>N$238*0.6*('Product half-life and C flows'!N61/100)</f>
        <v>27.181388273934399</v>
      </c>
      <c r="AB281" s="91">
        <f>N$238*0.6*('Product half-life and C flows'!P61/100)</f>
        <v>13.577117019947247</v>
      </c>
      <c r="AC281" s="89">
        <f t="shared" si="88"/>
        <v>48.738798951984563</v>
      </c>
      <c r="AD281" s="18"/>
      <c r="AE281">
        <f t="shared" si="100"/>
        <v>123</v>
      </c>
      <c r="AF281" s="3">
        <f>(C$158*$AF$76)*('Product half-life and C flows'!B142/100)</f>
        <v>2.0308237901265591</v>
      </c>
      <c r="AG281" s="3">
        <f t="shared" si="83"/>
        <v>18.573871123870113</v>
      </c>
      <c r="AH281" s="3" t="e">
        <f>#REF!</f>
        <v>#REF!</v>
      </c>
      <c r="AI281" s="3" t="e">
        <f t="shared" si="76"/>
        <v>#REF!</v>
      </c>
      <c r="AJ281" s="113">
        <f t="shared" si="101"/>
        <v>254.03566400635273</v>
      </c>
      <c r="AK281" s="123">
        <f t="shared" ref="AK281:AK293" si="106">D281+M281+V281</f>
        <v>4.7030286876193284</v>
      </c>
      <c r="AL281" s="123">
        <f t="shared" ref="AL281:AL293" si="107">E281+N281+W281</f>
        <v>135.73064215487835</v>
      </c>
      <c r="AM281" s="123">
        <f t="shared" ref="AM281:AM293" si="108">F281+O281+X281</f>
        <v>103.22095435554439</v>
      </c>
      <c r="AN281" s="123">
        <f t="shared" ref="AN281:AN293" si="109">G281+P281+Y281</f>
        <v>55.051175656290326</v>
      </c>
      <c r="AO281" s="123">
        <f t="shared" ref="AO281:AO293" si="110">H281+Q281+Z281</f>
        <v>57.787271521117717</v>
      </c>
      <c r="AP281" s="123">
        <f t="shared" ref="AP281:AP293" si="111">I281+R281+AA281</f>
        <v>76.241266704796246</v>
      </c>
      <c r="AQ281" s="123">
        <f t="shared" ref="AQ281:AQ293" si="112">J281+S281+AB281</f>
        <v>38.082550801596511</v>
      </c>
      <c r="AR281" s="123">
        <f t="shared" ref="AR281:AR293" si="113">K281+T281+AC281</f>
        <v>73.587516173603021</v>
      </c>
      <c r="AS281" s="3">
        <f t="shared" si="77"/>
        <v>544.40440605544597</v>
      </c>
    </row>
    <row r="282" spans="1:45" ht="14">
      <c r="A282">
        <f t="shared" si="103"/>
        <v>124</v>
      </c>
      <c r="B282" s="20">
        <f t="shared" si="103"/>
        <v>204</v>
      </c>
      <c r="C282" s="27">
        <f t="shared" si="96"/>
        <v>254.08680860659635</v>
      </c>
      <c r="D282" s="27"/>
      <c r="E282" s="27"/>
      <c r="F282" s="27"/>
      <c r="G282" s="27"/>
      <c r="H282" s="27"/>
      <c r="I282" s="125"/>
      <c r="J282" s="27"/>
      <c r="K282" s="27"/>
      <c r="L282" s="27"/>
      <c r="M282" s="83">
        <f>C$158*(0.4*D$14)*('Product half-life and C flows'!B143/100)</f>
        <v>0.26155286353707874</v>
      </c>
      <c r="N282" s="85"/>
      <c r="O282" s="85">
        <f t="shared" si="104"/>
        <v>51.916955458718519</v>
      </c>
      <c r="P282" s="85">
        <f t="shared" si="104"/>
        <v>27.689042911316537</v>
      </c>
      <c r="Q282" s="83">
        <f>C$158*(0.6*C$15)*('Product half-life and C flows'!L143/100)</f>
        <v>12.813066763856281</v>
      </c>
      <c r="R282" s="85">
        <f>C$158*0.6*('Product half-life and C flows'!N143/100)</f>
        <v>49.19260501756127</v>
      </c>
      <c r="S282" s="85">
        <f>C$158*0.6*('Product half-life and C flows'!P143/100)</f>
        <v>24.571730778002621</v>
      </c>
      <c r="T282" s="85">
        <f t="shared" si="86"/>
        <v>24.848717221618454</v>
      </c>
      <c r="U282" s="3"/>
      <c r="V282" s="90">
        <f>N$238*(0.4*V$40)*('Product half-life and C flows'!B62/100)</f>
        <v>4.2812734018101697</v>
      </c>
      <c r="W282" s="90">
        <f t="shared" si="102"/>
        <v>138.52075808879039</v>
      </c>
      <c r="X282" s="89">
        <f t="shared" si="105"/>
        <v>51.303998896825874</v>
      </c>
      <c r="Y282" s="89">
        <f t="shared" si="105"/>
        <v>27.362132744973792</v>
      </c>
      <c r="Z282" s="91">
        <f>N$238*(0.6*Z$41)*('Product half-life and C flows'!L62/100)</f>
        <v>44.090912034816043</v>
      </c>
      <c r="AA282" s="91">
        <f>N$238*0.6*('Product half-life and C flows'!N62/100)</f>
        <v>27.638112364013534</v>
      </c>
      <c r="AB282" s="91">
        <f>N$238*0.6*('Product half-life and C flows'!P62/100)</f>
        <v>13.805250931075687</v>
      </c>
      <c r="AC282" s="89">
        <f t="shared" si="88"/>
        <v>48.738798951984563</v>
      </c>
      <c r="AD282" s="18"/>
      <c r="AE282">
        <f t="shared" si="100"/>
        <v>124</v>
      </c>
      <c r="AF282" s="3">
        <f>(C$158*$AF$76)*('Product half-life and C flows'!B143/100)</f>
        <v>1.9616464765280905</v>
      </c>
      <c r="AG282" s="3">
        <f t="shared" si="83"/>
        <v>18.071874607008759</v>
      </c>
      <c r="AH282" s="3" t="e">
        <f>#REF!</f>
        <v>#REF!</v>
      </c>
      <c r="AI282" s="3" t="e">
        <f t="shared" si="76"/>
        <v>#REF!</v>
      </c>
      <c r="AJ282" s="113">
        <f t="shared" si="101"/>
        <v>254.08680860659635</v>
      </c>
      <c r="AK282" s="123">
        <f t="shared" si="106"/>
        <v>4.542826265347248</v>
      </c>
      <c r="AL282" s="123">
        <f t="shared" si="107"/>
        <v>138.52075808879039</v>
      </c>
      <c r="AM282" s="123">
        <f t="shared" si="108"/>
        <v>103.22095435554439</v>
      </c>
      <c r="AN282" s="123">
        <f t="shared" si="109"/>
        <v>55.051175656290326</v>
      </c>
      <c r="AO282" s="123">
        <f t="shared" si="110"/>
        <v>56.903978798672327</v>
      </c>
      <c r="AP282" s="123">
        <f t="shared" si="111"/>
        <v>76.8307173815748</v>
      </c>
      <c r="AQ282" s="123">
        <f t="shared" si="112"/>
        <v>38.376981709078308</v>
      </c>
      <c r="AR282" s="123">
        <f t="shared" si="113"/>
        <v>73.587516173603021</v>
      </c>
      <c r="AS282" s="3">
        <f t="shared" si="77"/>
        <v>547.03490842890085</v>
      </c>
    </row>
    <row r="283" spans="1:45" ht="14">
      <c r="A283">
        <f t="shared" si="103"/>
        <v>125</v>
      </c>
      <c r="B283" s="20">
        <f t="shared" si="103"/>
        <v>205</v>
      </c>
      <c r="C283" s="27">
        <f t="shared" si="96"/>
        <v>254.13644821827756</v>
      </c>
      <c r="D283" s="27"/>
      <c r="E283" s="27"/>
      <c r="F283" s="27"/>
      <c r="G283" s="27"/>
      <c r="H283" s="27"/>
      <c r="I283" s="125"/>
      <c r="J283" s="27"/>
      <c r="K283" s="27"/>
      <c r="L283" s="27"/>
      <c r="M283" s="83">
        <f>C$158*(0.4*D$14)*('Product half-life and C flows'!B144/100)</f>
        <v>0.25264341282478681</v>
      </c>
      <c r="N283" s="85"/>
      <c r="O283" s="85">
        <f t="shared" si="104"/>
        <v>51.916955458718519</v>
      </c>
      <c r="P283" s="85">
        <f t="shared" si="104"/>
        <v>27.689042911316537</v>
      </c>
      <c r="Q283" s="83">
        <f>C$158*(0.6*C$15)*('Product half-life and C flows'!L144/100)</f>
        <v>12.617215872703111</v>
      </c>
      <c r="R283" s="85">
        <f>C$158*0.6*('Product half-life and C flows'!N144/100)</f>
        <v>49.323302845590817</v>
      </c>
      <c r="S283" s="85">
        <f>C$158*0.6*('Product half-life and C flows'!P144/100)</f>
        <v>24.63701440838701</v>
      </c>
      <c r="T283" s="85">
        <f t="shared" si="86"/>
        <v>24.848717221618454</v>
      </c>
      <c r="U283" s="3"/>
      <c r="V283" s="90">
        <f>N$238*(0.4*V$40)*('Product half-life and C flows'!B63/100)</f>
        <v>4.1354375128681005</v>
      </c>
      <c r="W283" s="90">
        <f t="shared" si="102"/>
        <v>141.2100381670281</v>
      </c>
      <c r="X283" s="89">
        <f t="shared" si="105"/>
        <v>51.303998896825874</v>
      </c>
      <c r="Y283" s="89">
        <f t="shared" si="105"/>
        <v>27.362132744973792</v>
      </c>
      <c r="Z283" s="91">
        <f>N$238*(0.6*Z$41)*('Product half-life and C flows'!L63/100)</f>
        <v>43.416971551017625</v>
      </c>
      <c r="AA283" s="91">
        <f>N$238*0.6*('Product half-life and C flows'!N63/100)</f>
        <v>28.087855313535016</v>
      </c>
      <c r="AB283" s="91">
        <f>N$238*0.6*('Product half-life and C flows'!P63/100)</f>
        <v>14.029897759008492</v>
      </c>
      <c r="AC283" s="89">
        <f t="shared" si="88"/>
        <v>48.738798951984563</v>
      </c>
      <c r="AD283" s="18"/>
      <c r="AE283">
        <f t="shared" si="100"/>
        <v>125</v>
      </c>
      <c r="AF283" s="3">
        <f>(C$158*$AF$76)*('Product half-life and C flows'!B144/100)</f>
        <v>1.8948255961859013</v>
      </c>
      <c r="AG283" s="3">
        <f t="shared" si="83"/>
        <v>17.569878090147402</v>
      </c>
      <c r="AH283" s="3" t="e">
        <f>#REF!</f>
        <v>#REF!</v>
      </c>
      <c r="AI283" s="3" t="e">
        <f t="shared" si="76"/>
        <v>#REF!</v>
      </c>
      <c r="AJ283" s="113">
        <f t="shared" si="101"/>
        <v>254.13644821827756</v>
      </c>
      <c r="AK283" s="123">
        <f t="shared" si="106"/>
        <v>4.3880809256928872</v>
      </c>
      <c r="AL283" s="123">
        <f t="shared" si="107"/>
        <v>141.2100381670281</v>
      </c>
      <c r="AM283" s="123">
        <f t="shared" si="108"/>
        <v>103.22095435554439</v>
      </c>
      <c r="AN283" s="123">
        <f t="shared" si="109"/>
        <v>55.051175656290326</v>
      </c>
      <c r="AO283" s="123">
        <f t="shared" si="110"/>
        <v>56.034187423720738</v>
      </c>
      <c r="AP283" s="123">
        <f t="shared" si="111"/>
        <v>77.411158159125833</v>
      </c>
      <c r="AQ283" s="123">
        <f t="shared" si="112"/>
        <v>38.666912167395502</v>
      </c>
      <c r="AR283" s="123">
        <f t="shared" si="113"/>
        <v>73.587516173603021</v>
      </c>
      <c r="AS283" s="3">
        <f t="shared" si="77"/>
        <v>549.57002302840067</v>
      </c>
    </row>
    <row r="284" spans="1:45" ht="14">
      <c r="A284">
        <f t="shared" si="103"/>
        <v>126</v>
      </c>
      <c r="B284" s="20">
        <f t="shared" si="103"/>
        <v>206</v>
      </c>
      <c r="C284" s="27">
        <f t="shared" si="96"/>
        <v>254.18462693874443</v>
      </c>
      <c r="D284" s="27"/>
      <c r="E284" s="27"/>
      <c r="F284" s="27"/>
      <c r="G284" s="27"/>
      <c r="H284" s="27"/>
      <c r="I284" s="125"/>
      <c r="J284" s="27"/>
      <c r="K284" s="27"/>
      <c r="L284" s="27"/>
      <c r="M284" s="83">
        <f>C$158*(0.4*D$14)*('Product half-life and C flows'!B145/100)</f>
        <v>0.24403745071101893</v>
      </c>
      <c r="N284" s="85"/>
      <c r="O284" s="85">
        <f t="shared" si="104"/>
        <v>51.916955458718519</v>
      </c>
      <c r="P284" s="85">
        <f t="shared" si="104"/>
        <v>27.689042911316537</v>
      </c>
      <c r="Q284" s="83">
        <f>C$158*(0.6*C$15)*('Product half-life and C flows'!L145/100)</f>
        <v>12.424358610809231</v>
      </c>
      <c r="R284" s="85">
        <f>C$158*0.6*('Product half-life and C flows'!N145/100)</f>
        <v>49.452002925027998</v>
      </c>
      <c r="S284" s="85">
        <f>C$158*0.6*('Product half-life and C flows'!P145/100)</f>
        <v>24.701300162351636</v>
      </c>
      <c r="T284" s="85">
        <f t="shared" si="86"/>
        <v>24.848717221618454</v>
      </c>
      <c r="U284" s="3"/>
      <c r="V284" s="90">
        <f>N$238*(0.4*V$40)*('Product half-life and C flows'!B64/100)</f>
        <v>3.994569329677907</v>
      </c>
      <c r="W284" s="90">
        <f t="shared" si="102"/>
        <v>143.80025193253061</v>
      </c>
      <c r="X284" s="89">
        <f t="shared" si="105"/>
        <v>51.303998896825874</v>
      </c>
      <c r="Y284" s="89">
        <f t="shared" si="105"/>
        <v>27.362132744973792</v>
      </c>
      <c r="Z284" s="91">
        <f>N$238*(0.6*Z$41)*('Product half-life and C flows'!L64/100)</f>
        <v>42.75333241402155</v>
      </c>
      <c r="AA284" s="91">
        <f>N$238*0.6*('Product half-life and C flows'!N64/100)</f>
        <v>28.530723830957069</v>
      </c>
      <c r="AB284" s="91">
        <f>N$238*0.6*('Product half-life and C flows'!P64/100)</f>
        <v>14.251110804673852</v>
      </c>
      <c r="AC284" s="89">
        <f t="shared" si="88"/>
        <v>48.738798951984563</v>
      </c>
      <c r="AD284" s="18"/>
      <c r="AE284">
        <f t="shared" si="100"/>
        <v>126</v>
      </c>
      <c r="AF284" s="3">
        <f>(C$158*$AF$76)*('Product half-life and C flows'!B145/100)</f>
        <v>1.830280880332642</v>
      </c>
      <c r="AG284" s="3">
        <f t="shared" si="83"/>
        <v>17.067881573286048</v>
      </c>
      <c r="AH284" s="3" t="e">
        <f>#REF!</f>
        <v>#REF!</v>
      </c>
      <c r="AI284" s="3" t="e">
        <f t="shared" si="76"/>
        <v>#REF!</v>
      </c>
      <c r="AJ284" s="113">
        <f t="shared" si="101"/>
        <v>254.18462693874443</v>
      </c>
      <c r="AK284" s="123">
        <f t="shared" si="106"/>
        <v>4.2386067803889258</v>
      </c>
      <c r="AL284" s="123">
        <f t="shared" si="107"/>
        <v>143.80025193253061</v>
      </c>
      <c r="AM284" s="123">
        <f t="shared" si="108"/>
        <v>103.22095435554439</v>
      </c>
      <c r="AN284" s="123">
        <f t="shared" si="109"/>
        <v>55.051175656290326</v>
      </c>
      <c r="AO284" s="123">
        <f t="shared" si="110"/>
        <v>55.177691024830779</v>
      </c>
      <c r="AP284" s="123">
        <f t="shared" si="111"/>
        <v>77.98272675598507</v>
      </c>
      <c r="AQ284" s="123">
        <f t="shared" si="112"/>
        <v>38.952410967025486</v>
      </c>
      <c r="AR284" s="123">
        <f t="shared" si="113"/>
        <v>73.587516173603021</v>
      </c>
      <c r="AS284" s="3">
        <f t="shared" si="77"/>
        <v>552.01133364619864</v>
      </c>
    </row>
    <row r="285" spans="1:45" ht="14">
      <c r="A285">
        <f t="shared" si="103"/>
        <v>127</v>
      </c>
      <c r="B285" s="20">
        <f t="shared" si="103"/>
        <v>207</v>
      </c>
      <c r="C285" s="27">
        <f t="shared" si="96"/>
        <v>254.23138758427058</v>
      </c>
      <c r="D285" s="27"/>
      <c r="E285" s="27"/>
      <c r="F285" s="27"/>
      <c r="G285" s="27"/>
      <c r="H285" s="27"/>
      <c r="I285" s="125"/>
      <c r="J285" s="27"/>
      <c r="K285" s="27"/>
      <c r="L285" s="27"/>
      <c r="M285" s="83">
        <f>C$158*(0.4*D$14)*('Product half-life and C flows'!B146/100)</f>
        <v>0.23572463925997966</v>
      </c>
      <c r="N285" s="85"/>
      <c r="O285" s="85">
        <f t="shared" si="104"/>
        <v>51.916955458718519</v>
      </c>
      <c r="P285" s="85">
        <f t="shared" si="104"/>
        <v>27.689042911316537</v>
      </c>
      <c r="Q285" s="83">
        <f>C$158*(0.6*C$15)*('Product half-life and C flows'!L146/100)</f>
        <v>12.234449219811781</v>
      </c>
      <c r="R285" s="85">
        <f>C$158*0.6*('Product half-life and C flows'!N146/100)</f>
        <v>49.578735791953626</v>
      </c>
      <c r="S285" s="85">
        <f>C$158*0.6*('Product half-life and C flows'!P146/100)</f>
        <v>24.764603292684118</v>
      </c>
      <c r="T285" s="85">
        <f t="shared" si="86"/>
        <v>24.848717221618454</v>
      </c>
      <c r="U285" s="3"/>
      <c r="V285" s="90">
        <f>N$238*(0.4*V$40)*('Product half-life and C flows'!B65/100)</f>
        <v>3.8584996339448594</v>
      </c>
      <c r="W285" s="90">
        <f t="shared" si="102"/>
        <v>146.29335363932918</v>
      </c>
      <c r="X285" s="89">
        <f t="shared" si="105"/>
        <v>51.303998896825874</v>
      </c>
      <c r="Y285" s="89">
        <f t="shared" si="105"/>
        <v>27.362132744973792</v>
      </c>
      <c r="Z285" s="91">
        <f>N$238*(0.6*Z$41)*('Product half-life and C flows'!L65/100)</f>
        <v>42.099837165196845</v>
      </c>
      <c r="AA285" s="91">
        <f>N$238*0.6*('Product half-life and C flows'!N65/100)</f>
        <v>28.966822993672753</v>
      </c>
      <c r="AB285" s="91">
        <f>N$238*0.6*('Product half-life and C flows'!P65/100)</f>
        <v>14.468942554282087</v>
      </c>
      <c r="AC285" s="89">
        <f t="shared" si="88"/>
        <v>48.738798951984563</v>
      </c>
      <c r="AD285" s="18"/>
      <c r="AE285">
        <f t="shared" si="100"/>
        <v>127</v>
      </c>
      <c r="AF285" s="3">
        <f>(C$158*$AF$76)*('Product half-life and C flows'!B146/100)</f>
        <v>1.7679347944498474</v>
      </c>
      <c r="AG285" s="3">
        <f t="shared" si="83"/>
        <v>16.565885056424694</v>
      </c>
      <c r="AH285" s="3" t="e">
        <f>#REF!</f>
        <v>#REF!</v>
      </c>
      <c r="AI285" s="3" t="e">
        <f t="shared" si="76"/>
        <v>#REF!</v>
      </c>
      <c r="AJ285" s="113">
        <f t="shared" si="101"/>
        <v>254.23138758427058</v>
      </c>
      <c r="AK285" s="123">
        <f t="shared" si="106"/>
        <v>4.0942242732048388</v>
      </c>
      <c r="AL285" s="123">
        <f t="shared" si="107"/>
        <v>146.29335363932918</v>
      </c>
      <c r="AM285" s="123">
        <f t="shared" si="108"/>
        <v>103.22095435554439</v>
      </c>
      <c r="AN285" s="123">
        <f t="shared" si="109"/>
        <v>55.051175656290326</v>
      </c>
      <c r="AO285" s="123">
        <f t="shared" si="110"/>
        <v>54.334286385008625</v>
      </c>
      <c r="AP285" s="123">
        <f t="shared" si="111"/>
        <v>78.545558785626383</v>
      </c>
      <c r="AQ285" s="123">
        <f t="shared" si="112"/>
        <v>39.233545846966209</v>
      </c>
      <c r="AR285" s="123">
        <f t="shared" si="113"/>
        <v>73.587516173603021</v>
      </c>
      <c r="AS285" s="3">
        <f t="shared" si="77"/>
        <v>554.36061511557295</v>
      </c>
    </row>
    <row r="286" spans="1:45" ht="14">
      <c r="A286">
        <f t="shared" si="103"/>
        <v>128</v>
      </c>
      <c r="B286" s="20">
        <f t="shared" si="103"/>
        <v>208</v>
      </c>
      <c r="C286" s="27">
        <f t="shared" ref="C286:C317" si="114">B$8*(1-EXP(-B$9*$B286))^3</f>
        <v>254.27677172662649</v>
      </c>
      <c r="D286" s="27"/>
      <c r="E286" s="27"/>
      <c r="F286" s="27"/>
      <c r="G286" s="27"/>
      <c r="H286" s="27"/>
      <c r="I286" s="125"/>
      <c r="J286" s="27"/>
      <c r="K286" s="27"/>
      <c r="L286" s="27"/>
      <c r="M286" s="83">
        <f>C$158*(0.4*D$14)*('Product half-life and C flows'!B147/100)</f>
        <v>0.22769499268391818</v>
      </c>
      <c r="N286" s="85"/>
      <c r="O286" s="85">
        <f t="shared" si="104"/>
        <v>51.916955458718519</v>
      </c>
      <c r="P286" s="85">
        <f t="shared" si="104"/>
        <v>27.689042911316537</v>
      </c>
      <c r="Q286" s="83">
        <f>C$158*(0.6*C$15)*('Product half-life and C flows'!L147/100)</f>
        <v>12.047442640775802</v>
      </c>
      <c r="R286" s="85">
        <f>C$158*0.6*('Product half-life and C flows'!N147/100)</f>
        <v>49.703531515696966</v>
      </c>
      <c r="S286" s="85">
        <f>C$158*0.6*('Product half-life and C flows'!P147/100)</f>
        <v>24.826938819029447</v>
      </c>
      <c r="T286" s="85">
        <f t="shared" si="86"/>
        <v>24.848717221618454</v>
      </c>
      <c r="U286" s="3"/>
      <c r="V286" s="90">
        <f>N$238*(0.4*V$40)*('Product half-life and C flows'!B66/100)</f>
        <v>3.7270649715705568</v>
      </c>
      <c r="W286" s="90">
        <f t="shared" si="102"/>
        <v>148.69145143557228</v>
      </c>
      <c r="X286" s="89">
        <f t="shared" si="105"/>
        <v>51.303998896825874</v>
      </c>
      <c r="Y286" s="89">
        <f t="shared" si="105"/>
        <v>27.362132744973792</v>
      </c>
      <c r="Z286" s="91">
        <f>N$238*(0.6*Z$41)*('Product half-life and C flows'!L66/100)</f>
        <v>41.456330752706592</v>
      </c>
      <c r="AA286" s="91">
        <f>N$238*0.6*('Product half-life and C flows'!N66/100)</f>
        <v>29.396256272941248</v>
      </c>
      <c r="AB286" s="91">
        <f>N$238*0.6*('Product half-life and C flows'!P66/100)</f>
        <v>14.683444691778838</v>
      </c>
      <c r="AC286" s="89">
        <f t="shared" si="88"/>
        <v>48.738798951984563</v>
      </c>
      <c r="AD286" s="18"/>
      <c r="AE286">
        <f t="shared" si="100"/>
        <v>128</v>
      </c>
      <c r="AF286" s="3">
        <f>(C$158*$AF$76)*('Product half-life and C flows'!B147/100)</f>
        <v>1.7077124451293864</v>
      </c>
      <c r="AG286" s="3">
        <f t="shared" si="83"/>
        <v>16.06388853956334</v>
      </c>
      <c r="AH286" s="3" t="e">
        <f>#REF!</f>
        <v>#REF!</v>
      </c>
      <c r="AI286" s="3" t="e">
        <f t="shared" si="76"/>
        <v>#REF!</v>
      </c>
      <c r="AJ286" s="113">
        <f t="shared" si="101"/>
        <v>254.27677172662649</v>
      </c>
      <c r="AK286" s="123">
        <f t="shared" si="106"/>
        <v>3.9547599642544751</v>
      </c>
      <c r="AL286" s="123">
        <f t="shared" si="107"/>
        <v>148.69145143557228</v>
      </c>
      <c r="AM286" s="123">
        <f t="shared" si="108"/>
        <v>103.22095435554439</v>
      </c>
      <c r="AN286" s="123">
        <f t="shared" si="109"/>
        <v>55.051175656290326</v>
      </c>
      <c r="AO286" s="123">
        <f t="shared" si="110"/>
        <v>53.50377339348239</v>
      </c>
      <c r="AP286" s="123">
        <f t="shared" si="111"/>
        <v>79.09978778863821</v>
      </c>
      <c r="AQ286" s="123">
        <f t="shared" si="112"/>
        <v>39.510383510808282</v>
      </c>
      <c r="AR286" s="123">
        <f t="shared" si="113"/>
        <v>73.587516173603021</v>
      </c>
      <c r="AS286" s="3">
        <f t="shared" si="77"/>
        <v>556.61980227819333</v>
      </c>
    </row>
    <row r="287" spans="1:45" ht="14">
      <c r="A287">
        <f t="shared" si="103"/>
        <v>129</v>
      </c>
      <c r="B287" s="20">
        <f t="shared" si="103"/>
        <v>209</v>
      </c>
      <c r="C287" s="27">
        <f t="shared" si="114"/>
        <v>254.32081972864512</v>
      </c>
      <c r="D287" s="27"/>
      <c r="E287" s="27"/>
      <c r="F287" s="27"/>
      <c r="G287" s="27"/>
      <c r="H287" s="27"/>
      <c r="I287" s="125"/>
      <c r="J287" s="27"/>
      <c r="K287" s="27"/>
      <c r="L287" s="27"/>
      <c r="M287" s="83">
        <f>C$158*(0.4*D$14)*('Product half-life and C flows'!B148/100)</f>
        <v>0.2199388653476734</v>
      </c>
      <c r="N287" s="85"/>
      <c r="O287" s="85">
        <f t="shared" si="104"/>
        <v>51.916955458718519</v>
      </c>
      <c r="P287" s="85">
        <f t="shared" si="104"/>
        <v>27.689042911316537</v>
      </c>
      <c r="Q287" s="83">
        <f>C$158*(0.6*C$15)*('Product half-life and C flows'!L148/100)</f>
        <v>11.863294503503278</v>
      </c>
      <c r="R287" s="85">
        <f>C$158*0.6*('Product half-life and C flows'!N148/100)</f>
        <v>49.826419705970167</v>
      </c>
      <c r="S287" s="85">
        <f>C$158*0.6*('Product half-life and C flows'!P148/100)</f>
        <v>24.88832153145362</v>
      </c>
      <c r="T287" s="85">
        <f t="shared" si="86"/>
        <v>24.848717221618454</v>
      </c>
      <c r="U287" s="3"/>
      <c r="V287" s="90">
        <f>N$238*(0.4*V$40)*('Product half-life and C flows'!B67/100)</f>
        <v>3.6001074563032476</v>
      </c>
      <c r="W287" s="90">
        <f t="shared" si="102"/>
        <v>150.99677957023906</v>
      </c>
      <c r="X287" s="89">
        <f t="shared" si="105"/>
        <v>51.303998896825874</v>
      </c>
      <c r="Y287" s="89">
        <f t="shared" si="105"/>
        <v>27.362132744973792</v>
      </c>
      <c r="Z287" s="91">
        <f>N$238*(0.6*Z$41)*('Product half-life and C flows'!L67/100)</f>
        <v>40.822660494719536</v>
      </c>
      <c r="AA287" s="91">
        <f>N$238*0.6*('Product half-life and C flows'!N67/100)</f>
        <v>29.819125558437943</v>
      </c>
      <c r="AB287" s="91">
        <f>N$238*0.6*('Product half-life and C flows'!P67/100)</f>
        <v>14.894668111107855</v>
      </c>
      <c r="AC287" s="89">
        <f t="shared" si="88"/>
        <v>48.738798951984563</v>
      </c>
      <c r="AD287" s="18"/>
      <c r="AE287">
        <f t="shared" si="100"/>
        <v>129</v>
      </c>
      <c r="AF287" s="3">
        <f>(C$158*$AF$76)*('Product half-life and C flows'!B148/100)</f>
        <v>1.6495414901075505</v>
      </c>
      <c r="AG287" s="3">
        <f t="shared" si="83"/>
        <v>15.561892022701986</v>
      </c>
      <c r="AH287" s="3" t="e">
        <f>#REF!</f>
        <v>#REF!</v>
      </c>
      <c r="AI287" s="3" t="e">
        <f t="shared" ref="AI287:AI318" si="115">AF287+AG287+AH287</f>
        <v>#REF!</v>
      </c>
      <c r="AJ287" s="113">
        <f t="shared" si="101"/>
        <v>254.32081972864512</v>
      </c>
      <c r="AK287" s="123">
        <f t="shared" si="106"/>
        <v>3.8200463216509211</v>
      </c>
      <c r="AL287" s="123">
        <f t="shared" si="107"/>
        <v>150.99677957023906</v>
      </c>
      <c r="AM287" s="123">
        <f t="shared" si="108"/>
        <v>103.22095435554439</v>
      </c>
      <c r="AN287" s="123">
        <f t="shared" si="109"/>
        <v>55.051175656290326</v>
      </c>
      <c r="AO287" s="123">
        <f t="shared" si="110"/>
        <v>52.685954998222812</v>
      </c>
      <c r="AP287" s="123">
        <f t="shared" si="111"/>
        <v>79.645545264408113</v>
      </c>
      <c r="AQ287" s="123">
        <f t="shared" si="112"/>
        <v>39.782989642561475</v>
      </c>
      <c r="AR287" s="123">
        <f t="shared" si="113"/>
        <v>73.587516173603021</v>
      </c>
      <c r="AS287" s="3">
        <f t="shared" ref="AS287:AS318" si="116">SUM(AK287:AR287)</f>
        <v>558.79096198252012</v>
      </c>
    </row>
    <row r="288" spans="1:45" ht="14">
      <c r="A288">
        <f t="shared" ref="A288:B303" si="117">A287+1</f>
        <v>130</v>
      </c>
      <c r="B288" s="20">
        <f t="shared" si="117"/>
        <v>210</v>
      </c>
      <c r="C288" s="27">
        <f t="shared" si="114"/>
        <v>254.36357077880726</v>
      </c>
      <c r="D288" s="27"/>
      <c r="E288" s="27"/>
      <c r="F288" s="27"/>
      <c r="G288" s="27"/>
      <c r="H288" s="27"/>
      <c r="I288" s="125"/>
      <c r="J288" s="27"/>
      <c r="K288" s="27"/>
      <c r="L288" s="27"/>
      <c r="M288" s="83">
        <f>C$158*(0.4*D$14)*('Product half-life and C flows'!B149/100)</f>
        <v>0.21244694018182766</v>
      </c>
      <c r="N288" s="85"/>
      <c r="O288" s="85">
        <f t="shared" ref="O288:P303" si="118">O287</f>
        <v>51.916955458718519</v>
      </c>
      <c r="P288" s="85">
        <f t="shared" si="118"/>
        <v>27.689042911316537</v>
      </c>
      <c r="Q288" s="83">
        <f>C$158*(0.6*C$15)*('Product half-life and C flows'!L149/100)</f>
        <v>11.681961116005624</v>
      </c>
      <c r="R288" s="85">
        <f>C$158*0.6*('Product half-life and C flows'!N149/100)</f>
        <v>49.947429519893596</v>
      </c>
      <c r="S288" s="85">
        <f>C$158*0.6*('Product half-life and C flows'!P149/100)</f>
        <v>24.94876599395284</v>
      </c>
      <c r="T288" s="85">
        <f t="shared" si="86"/>
        <v>24.848717221618454</v>
      </c>
      <c r="U288" s="3"/>
      <c r="V288" s="90">
        <f>N$238*(0.4*V$40)*('Product half-life and C flows'!B68/100)</f>
        <v>3.4774745800765228</v>
      </c>
      <c r="W288" s="90">
        <f t="shared" si="102"/>
        <v>153.21167340861237</v>
      </c>
      <c r="X288" s="89">
        <f t="shared" si="105"/>
        <v>51.303998896825874</v>
      </c>
      <c r="Y288" s="89">
        <f t="shared" si="105"/>
        <v>27.362132744973792</v>
      </c>
      <c r="Z288" s="91">
        <f>N$238*(0.6*Z$41)*('Product half-life and C flows'!L68/100)</f>
        <v>40.198676043183916</v>
      </c>
      <c r="AA288" s="91">
        <f>N$238*0.6*('Product half-life and C flows'!N68/100)</f>
        <v>30.23553118242938</v>
      </c>
      <c r="AB288" s="91">
        <f>N$238*0.6*('Product half-life and C flows'!P68/100)</f>
        <v>15.102662928286394</v>
      </c>
      <c r="AC288" s="89">
        <f t="shared" si="88"/>
        <v>48.738798951984563</v>
      </c>
      <c r="AD288" s="18"/>
      <c r="AE288">
        <f t="shared" si="100"/>
        <v>130</v>
      </c>
      <c r="AF288" s="3">
        <f>(C$158*$AF$76)*('Product half-life and C flows'!B149/100)</f>
        <v>1.5933520513637074</v>
      </c>
      <c r="AG288" s="3">
        <f t="shared" si="83"/>
        <v>15.059895505840631</v>
      </c>
      <c r="AH288" s="3" t="e">
        <f>#REF!</f>
        <v>#REF!</v>
      </c>
      <c r="AI288" s="3" t="e">
        <f t="shared" si="115"/>
        <v>#REF!</v>
      </c>
      <c r="AJ288" s="113">
        <f t="shared" si="101"/>
        <v>254.36357077880726</v>
      </c>
      <c r="AK288" s="123">
        <f t="shared" si="106"/>
        <v>3.6899215202583506</v>
      </c>
      <c r="AL288" s="123">
        <f t="shared" si="107"/>
        <v>153.21167340861237</v>
      </c>
      <c r="AM288" s="123">
        <f t="shared" si="108"/>
        <v>103.22095435554439</v>
      </c>
      <c r="AN288" s="123">
        <f t="shared" si="109"/>
        <v>55.051175656290326</v>
      </c>
      <c r="AO288" s="123">
        <f t="shared" si="110"/>
        <v>51.88063715918954</v>
      </c>
      <c r="AP288" s="123">
        <f t="shared" si="111"/>
        <v>80.182960702322973</v>
      </c>
      <c r="AQ288" s="123">
        <f t="shared" si="112"/>
        <v>40.051428922239232</v>
      </c>
      <c r="AR288" s="123">
        <f t="shared" si="113"/>
        <v>73.587516173603021</v>
      </c>
      <c r="AS288" s="3">
        <f t="shared" si="116"/>
        <v>560.87626789806006</v>
      </c>
    </row>
    <row r="289" spans="1:45" ht="14">
      <c r="A289">
        <f t="shared" si="117"/>
        <v>131</v>
      </c>
      <c r="B289" s="20">
        <f t="shared" si="117"/>
        <v>211</v>
      </c>
      <c r="C289" s="27">
        <f t="shared" si="114"/>
        <v>254.4050629248708</v>
      </c>
      <c r="D289" s="27"/>
      <c r="E289" s="27"/>
      <c r="F289" s="27"/>
      <c r="G289" s="27"/>
      <c r="H289" s="27"/>
      <c r="I289" s="125"/>
      <c r="J289" s="27"/>
      <c r="K289" s="27"/>
      <c r="L289" s="27"/>
      <c r="M289" s="83">
        <f>C$158*(0.4*D$14)*('Product half-life and C flows'!B150/100)</f>
        <v>0.20521021749055079</v>
      </c>
      <c r="N289" s="85"/>
      <c r="O289" s="85">
        <f t="shared" si="118"/>
        <v>51.916955458718519</v>
      </c>
      <c r="P289" s="85">
        <f t="shared" si="118"/>
        <v>27.689042911316537</v>
      </c>
      <c r="Q289" s="83">
        <f>C$158*(0.6*C$15)*('Product half-life and C flows'!L150/100)</f>
        <v>11.503399454137112</v>
      </c>
      <c r="R289" s="85">
        <f>C$158*0.6*('Product half-life and C flows'!N150/100)</f>
        <v>50.066589668913856</v>
      </c>
      <c r="S289" s="85">
        <f>C$158*0.6*('Product half-life and C flows'!P150/100)</f>
        <v>25.008286547909005</v>
      </c>
      <c r="T289" s="85">
        <f t="shared" si="86"/>
        <v>24.848717221618454</v>
      </c>
      <c r="U289" s="3"/>
      <c r="V289" s="90">
        <f>N$238*(0.4*V$40)*('Product half-life and C flows'!B69/100)</f>
        <v>3.3590190298085854</v>
      </c>
      <c r="W289" s="90">
        <f t="shared" si="102"/>
        <v>155.33854704772452</v>
      </c>
      <c r="X289" s="89">
        <f t="shared" ref="X289:Y304" si="119">X288</f>
        <v>51.303998896825874</v>
      </c>
      <c r="Y289" s="89">
        <f t="shared" si="119"/>
        <v>27.362132744973792</v>
      </c>
      <c r="Z289" s="91">
        <f>N$238*(0.6*Z$41)*('Product half-life and C flows'!L69/100)</f>
        <v>39.584229348155091</v>
      </c>
      <c r="AA289" s="91">
        <f>N$238*0.6*('Product half-life and C flows'!N69/100)</f>
        <v>30.645571943578616</v>
      </c>
      <c r="AB289" s="91">
        <f>N$238*0.6*('Product half-life and C flows'!P69/100)</f>
        <v>15.307478493296006</v>
      </c>
      <c r="AC289" s="89">
        <f t="shared" si="88"/>
        <v>48.738798951984563</v>
      </c>
      <c r="AD289" s="18"/>
      <c r="AE289">
        <f t="shared" si="100"/>
        <v>131</v>
      </c>
      <c r="AF289" s="3">
        <f>(C$158*$AF$76)*('Product half-life and C flows'!B150/100)</f>
        <v>1.5390766311791308</v>
      </c>
      <c r="AG289" s="3">
        <f t="shared" si="83"/>
        <v>14.557898988979275</v>
      </c>
      <c r="AH289" s="3" t="e">
        <f>#REF!</f>
        <v>#REF!</v>
      </c>
      <c r="AI289" s="3" t="e">
        <f t="shared" si="115"/>
        <v>#REF!</v>
      </c>
      <c r="AJ289" s="113">
        <f t="shared" si="101"/>
        <v>254.4050629248708</v>
      </c>
      <c r="AK289" s="123">
        <f t="shared" si="106"/>
        <v>3.5642292472991359</v>
      </c>
      <c r="AL289" s="123">
        <f t="shared" si="107"/>
        <v>155.33854704772452</v>
      </c>
      <c r="AM289" s="123">
        <f t="shared" si="108"/>
        <v>103.22095435554439</v>
      </c>
      <c r="AN289" s="123">
        <f t="shared" si="109"/>
        <v>55.051175656290326</v>
      </c>
      <c r="AO289" s="123">
        <f t="shared" si="110"/>
        <v>51.087628802292201</v>
      </c>
      <c r="AP289" s="123">
        <f t="shared" si="111"/>
        <v>80.71216161249248</v>
      </c>
      <c r="AQ289" s="123">
        <f t="shared" si="112"/>
        <v>40.315765041205012</v>
      </c>
      <c r="AR289" s="123">
        <f t="shared" si="113"/>
        <v>73.587516173603021</v>
      </c>
      <c r="AS289" s="3">
        <f t="shared" si="116"/>
        <v>562.87797793645109</v>
      </c>
    </row>
    <row r="290" spans="1:45" ht="14">
      <c r="A290">
        <f t="shared" si="117"/>
        <v>132</v>
      </c>
      <c r="B290" s="20">
        <f t="shared" si="117"/>
        <v>212</v>
      </c>
      <c r="C290" s="27">
        <f t="shared" si="114"/>
        <v>254.44533310656871</v>
      </c>
      <c r="D290" s="27"/>
      <c r="E290" s="27"/>
      <c r="F290" s="27"/>
      <c r="G290" s="27"/>
      <c r="H290" s="27"/>
      <c r="I290" s="125"/>
      <c r="J290" s="27"/>
      <c r="K290" s="27"/>
      <c r="L290" s="27"/>
      <c r="M290" s="83">
        <f>C$158*(0.4*D$14)*('Product half-life and C flows'!B151/100)</f>
        <v>0.19822000414069182</v>
      </c>
      <c r="N290" s="85"/>
      <c r="O290" s="85">
        <f t="shared" si="118"/>
        <v>51.916955458718519</v>
      </c>
      <c r="P290" s="85">
        <f t="shared" si="118"/>
        <v>27.689042911316537</v>
      </c>
      <c r="Q290" s="83">
        <f>C$158*(0.6*C$15)*('Product half-life and C flows'!L151/100)</f>
        <v>11.327567151386697</v>
      </c>
      <c r="R290" s="85">
        <f>C$158*0.6*('Product half-life and C flows'!N151/100)</f>
        <v>50.183928425615967</v>
      </c>
      <c r="S290" s="85">
        <f>C$158*0.6*('Product half-life and C flows'!P151/100)</f>
        <v>25.066897315492479</v>
      </c>
      <c r="T290" s="85">
        <f t="shared" si="86"/>
        <v>24.848717221618454</v>
      </c>
      <c r="U290" s="3"/>
      <c r="V290" s="90">
        <f>N$238*(0.4*V$40)*('Product half-life and C flows'!B70/100)</f>
        <v>3.2445985104420028</v>
      </c>
      <c r="W290" s="90">
        <f t="shared" si="102"/>
        <v>157.37987333074247</v>
      </c>
      <c r="X290" s="89">
        <f t="shared" si="119"/>
        <v>51.303998896825874</v>
      </c>
      <c r="Y290" s="89">
        <f t="shared" si="119"/>
        <v>27.362132744973792</v>
      </c>
      <c r="Z290" s="91">
        <f>N$238*(0.6*Z$41)*('Product half-life and C flows'!L70/100)</f>
        <v>38.97917462266841</v>
      </c>
      <c r="AA290" s="91">
        <f>N$238*0.6*('Product half-life and C flows'!N70/100)</f>
        <v>31.04934513038673</v>
      </c>
      <c r="AB290" s="91">
        <f>N$238*0.6*('Product half-life and C flows'!P70/100)</f>
        <v>15.509163401791566</v>
      </c>
      <c r="AC290" s="89">
        <f t="shared" si="88"/>
        <v>48.738798951984563</v>
      </c>
      <c r="AD290" s="18"/>
      <c r="AE290">
        <f t="shared" si="100"/>
        <v>132</v>
      </c>
      <c r="AF290" s="3">
        <f>(C$158*$AF$76)*('Product half-life and C flows'!B151/100)</f>
        <v>1.4866500310551887</v>
      </c>
      <c r="AG290" s="3">
        <f t="shared" si="83"/>
        <v>14.055902472117921</v>
      </c>
      <c r="AH290" s="3" t="e">
        <f>#REF!</f>
        <v>#REF!</v>
      </c>
      <c r="AI290" s="3" t="e">
        <f t="shared" si="115"/>
        <v>#REF!</v>
      </c>
      <c r="AJ290" s="113">
        <f t="shared" si="101"/>
        <v>254.44533310656871</v>
      </c>
      <c r="AK290" s="123">
        <f t="shared" si="106"/>
        <v>3.4428185145826946</v>
      </c>
      <c r="AL290" s="123">
        <f t="shared" si="107"/>
        <v>157.37987333074247</v>
      </c>
      <c r="AM290" s="123">
        <f t="shared" si="108"/>
        <v>103.22095435554439</v>
      </c>
      <c r="AN290" s="123">
        <f t="shared" si="109"/>
        <v>55.051175656290326</v>
      </c>
      <c r="AO290" s="123">
        <f t="shared" si="110"/>
        <v>50.306741774055105</v>
      </c>
      <c r="AP290" s="123">
        <f t="shared" si="111"/>
        <v>81.2332735560027</v>
      </c>
      <c r="AQ290" s="123">
        <f t="shared" si="112"/>
        <v>40.576060717284044</v>
      </c>
      <c r="AR290" s="123">
        <f t="shared" si="113"/>
        <v>73.587516173603021</v>
      </c>
      <c r="AS290" s="3">
        <f t="shared" si="116"/>
        <v>564.79841407810477</v>
      </c>
    </row>
    <row r="291" spans="1:45" ht="14">
      <c r="A291">
        <f t="shared" si="117"/>
        <v>133</v>
      </c>
      <c r="B291" s="20">
        <f t="shared" si="117"/>
        <v>213</v>
      </c>
      <c r="C291" s="27">
        <f t="shared" si="114"/>
        <v>254.48441718739997</v>
      </c>
      <c r="D291" s="27"/>
      <c r="E291" s="27"/>
      <c r="F291" s="27"/>
      <c r="G291" s="27"/>
      <c r="H291" s="27"/>
      <c r="I291" s="125"/>
      <c r="J291" s="27"/>
      <c r="K291" s="27"/>
      <c r="L291" s="27"/>
      <c r="M291" s="83">
        <f>C$158*(0.4*D$14)*('Product half-life and C flows'!B152/100)</f>
        <v>0.19146790311912748</v>
      </c>
      <c r="N291" s="85"/>
      <c r="O291" s="85">
        <f t="shared" si="118"/>
        <v>51.916955458718519</v>
      </c>
      <c r="P291" s="85">
        <f t="shared" si="118"/>
        <v>27.689042911316537</v>
      </c>
      <c r="Q291" s="83">
        <f>C$158*(0.6*C$15)*('Product half-life and C flows'!L152/100)</f>
        <v>11.154422488825931</v>
      </c>
      <c r="R291" s="85">
        <f>C$158*0.6*('Product half-life and C flows'!N152/100)</f>
        <v>50.299473630431521</v>
      </c>
      <c r="S291" s="85">
        <f>C$158*0.6*('Product half-life and C flows'!P152/100)</f>
        <v>25.124612203012735</v>
      </c>
      <c r="T291" s="85">
        <f t="shared" si="86"/>
        <v>24.848717221618454</v>
      </c>
      <c r="U291" s="3"/>
      <c r="V291" s="90">
        <f>N$238*(0.4*V$40)*('Product half-life and C flows'!B71/100)</f>
        <v>3.1340755740113688</v>
      </c>
      <c r="W291" s="90">
        <f t="shared" si="102"/>
        <v>159.33816606815441</v>
      </c>
      <c r="X291" s="89">
        <f t="shared" si="119"/>
        <v>51.303998896825874</v>
      </c>
      <c r="Y291" s="89">
        <f t="shared" si="119"/>
        <v>27.362132744973792</v>
      </c>
      <c r="Z291" s="91">
        <f>N$238*(0.6*Z$41)*('Product half-life and C flows'!L71/100)</f>
        <v>38.383368308148967</v>
      </c>
      <c r="AA291" s="91">
        <f>N$238*0.6*('Product half-life and C flows'!N71/100)</f>
        <v>31.446946544276035</v>
      </c>
      <c r="AB291" s="91">
        <f>N$238*0.6*('Product half-life and C flows'!P71/100)</f>
        <v>15.707765506631381</v>
      </c>
      <c r="AC291" s="89">
        <f t="shared" si="88"/>
        <v>48.738798951984563</v>
      </c>
      <c r="AD291" s="18"/>
      <c r="AE291">
        <f t="shared" si="100"/>
        <v>133</v>
      </c>
      <c r="AF291" s="3">
        <f>(C$158*$AF$76)*('Product half-life and C flows'!B152/100)</f>
        <v>1.436009273393456</v>
      </c>
      <c r="AG291" s="3">
        <f t="shared" si="83"/>
        <v>13.553905955256569</v>
      </c>
      <c r="AH291" s="3" t="e">
        <f>#REF!</f>
        <v>#REF!</v>
      </c>
      <c r="AI291" s="3" t="e">
        <f t="shared" si="115"/>
        <v>#REF!</v>
      </c>
      <c r="AJ291" s="113">
        <f t="shared" si="101"/>
        <v>254.48441718739997</v>
      </c>
      <c r="AK291" s="123">
        <f t="shared" si="106"/>
        <v>3.3255434771304961</v>
      </c>
      <c r="AL291" s="123">
        <f t="shared" si="107"/>
        <v>159.33816606815441</v>
      </c>
      <c r="AM291" s="123">
        <f t="shared" si="108"/>
        <v>103.22095435554439</v>
      </c>
      <c r="AN291" s="123">
        <f t="shared" si="109"/>
        <v>55.051175656290326</v>
      </c>
      <c r="AO291" s="123">
        <f t="shared" si="110"/>
        <v>49.537790796974896</v>
      </c>
      <c r="AP291" s="123">
        <f t="shared" si="111"/>
        <v>81.746420174707552</v>
      </c>
      <c r="AQ291" s="123">
        <f t="shared" si="112"/>
        <v>40.832377709644113</v>
      </c>
      <c r="AR291" s="123">
        <f t="shared" si="113"/>
        <v>73.587516173603021</v>
      </c>
      <c r="AS291" s="3">
        <f t="shared" si="116"/>
        <v>566.6399444120492</v>
      </c>
    </row>
    <row r="292" spans="1:45" ht="14">
      <c r="A292">
        <f t="shared" si="117"/>
        <v>134</v>
      </c>
      <c r="B292" s="20">
        <f t="shared" si="117"/>
        <v>214</v>
      </c>
      <c r="C292" s="27">
        <f t="shared" si="114"/>
        <v>254.52234998553581</v>
      </c>
      <c r="D292" s="27"/>
      <c r="E292" s="27"/>
      <c r="F292" s="27"/>
      <c r="G292" s="27"/>
      <c r="H292" s="27"/>
      <c r="I292" s="125"/>
      <c r="J292" s="27"/>
      <c r="K292" s="27"/>
      <c r="L292" s="27"/>
      <c r="M292" s="83">
        <f>C$158*(0.4*D$14)*('Product half-life and C flows'!B153/100)</f>
        <v>0.18494580344582806</v>
      </c>
      <c r="N292" s="85"/>
      <c r="O292" s="85">
        <f t="shared" si="118"/>
        <v>51.916955458718519</v>
      </c>
      <c r="P292" s="85">
        <f t="shared" si="118"/>
        <v>27.689042911316537</v>
      </c>
      <c r="Q292" s="83">
        <f>C$158*(0.6*C$15)*('Product half-life and C flows'!L153/100)</f>
        <v>10.983924385210491</v>
      </c>
      <c r="R292" s="85">
        <f>C$158*0.6*('Product half-life and C flows'!N153/100)</f>
        <v>50.413252698244229</v>
      </c>
      <c r="S292" s="85">
        <f>C$158*0.6*('Product half-life and C flows'!P153/100)</f>
        <v>25.181444904217877</v>
      </c>
      <c r="T292" s="85">
        <f t="shared" si="86"/>
        <v>24.848717221618454</v>
      </c>
      <c r="U292" s="3"/>
      <c r="V292" s="90">
        <f>N$238*(0.4*V$40)*('Product half-life and C flows'!B72/100)</f>
        <v>3.0273174545335704</v>
      </c>
      <c r="W292" s="90">
        <f t="shared" si="102"/>
        <v>161.21596428328135</v>
      </c>
      <c r="X292" s="89">
        <f t="shared" si="119"/>
        <v>51.303998896825874</v>
      </c>
      <c r="Y292" s="89">
        <f t="shared" si="119"/>
        <v>27.362132744973792</v>
      </c>
      <c r="Z292" s="91">
        <f>N$238*(0.6*Z$41)*('Product half-life and C flows'!L72/100)</f>
        <v>37.796669040350189</v>
      </c>
      <c r="AA292" s="91">
        <f>N$238*0.6*('Product half-life and C flows'!N72/100)</f>
        <v>31.838470522320424</v>
      </c>
      <c r="AB292" s="91">
        <f>N$238*0.6*('Product half-life and C flows'!P72/100)</f>
        <v>15.903331929230974</v>
      </c>
      <c r="AC292" s="89">
        <f t="shared" si="88"/>
        <v>48.738798951984563</v>
      </c>
      <c r="AD292" s="18"/>
      <c r="AE292">
        <f t="shared" si="100"/>
        <v>134</v>
      </c>
      <c r="AF292" s="3">
        <f>(C$158*$AF$76)*('Product half-life and C flows'!B153/100)</f>
        <v>1.3870935258437105</v>
      </c>
      <c r="AG292" s="3">
        <f t="shared" si="83"/>
        <v>13.051909438395214</v>
      </c>
      <c r="AH292" s="3" t="e">
        <f>#REF!</f>
        <v>#REF!</v>
      </c>
      <c r="AI292" s="3" t="e">
        <f t="shared" si="115"/>
        <v>#REF!</v>
      </c>
      <c r="AJ292" s="113">
        <f t="shared" si="101"/>
        <v>254.52234998553581</v>
      </c>
      <c r="AK292" s="123">
        <f t="shared" si="106"/>
        <v>3.2122632579793984</v>
      </c>
      <c r="AL292" s="123">
        <f t="shared" si="107"/>
        <v>161.21596428328135</v>
      </c>
      <c r="AM292" s="123">
        <f t="shared" si="108"/>
        <v>103.22095435554439</v>
      </c>
      <c r="AN292" s="123">
        <f t="shared" si="109"/>
        <v>55.051175656290326</v>
      </c>
      <c r="AO292" s="123">
        <f t="shared" si="110"/>
        <v>48.780593425560681</v>
      </c>
      <c r="AP292" s="123">
        <f t="shared" si="111"/>
        <v>82.251723220564656</v>
      </c>
      <c r="AQ292" s="123">
        <f t="shared" si="112"/>
        <v>41.084776833448849</v>
      </c>
      <c r="AR292" s="123">
        <f t="shared" si="113"/>
        <v>73.587516173603021</v>
      </c>
      <c r="AS292" s="3">
        <f t="shared" si="116"/>
        <v>568.40496720627277</v>
      </c>
    </row>
    <row r="293" spans="1:45" ht="14">
      <c r="A293">
        <f t="shared" si="117"/>
        <v>135</v>
      </c>
      <c r="B293" s="20">
        <f t="shared" si="117"/>
        <v>215</v>
      </c>
      <c r="C293" s="27">
        <f t="shared" si="114"/>
        <v>254.55916530386534</v>
      </c>
      <c r="D293" s="27"/>
      <c r="E293" s="27"/>
      <c r="F293" s="27"/>
      <c r="G293" s="27"/>
      <c r="H293" s="27"/>
      <c r="I293" s="125"/>
      <c r="J293" s="27"/>
      <c r="K293" s="27"/>
      <c r="L293" s="27"/>
      <c r="M293" s="83">
        <f>C$158*(0.4*D$14)*('Product half-life and C flows'!B154/100)</f>
        <v>0.1786458704305191</v>
      </c>
      <c r="N293" s="85"/>
      <c r="O293" s="85">
        <f t="shared" si="118"/>
        <v>51.916955458718519</v>
      </c>
      <c r="P293" s="85">
        <f t="shared" si="118"/>
        <v>27.689042911316537</v>
      </c>
      <c r="Q293" s="83">
        <f>C$158*(0.6*C$15)*('Product half-life and C flows'!L154/100)</f>
        <v>10.816032387233022</v>
      </c>
      <c r="R293" s="85">
        <f>C$158*0.6*('Product half-life and C flows'!N154/100)</f>
        <v>50.525292624894526</v>
      </c>
      <c r="S293" s="85">
        <f>C$158*0.6*('Product half-life and C flows'!P154/100)</f>
        <v>25.237408903543702</v>
      </c>
      <c r="T293" s="85">
        <f t="shared" si="86"/>
        <v>24.848717221618454</v>
      </c>
      <c r="U293" s="3"/>
      <c r="V293" s="90">
        <f>N$238*(0.4*V$40)*('Product half-life and C flows'!B73/100)</f>
        <v>2.9241959085222642</v>
      </c>
      <c r="W293" s="90">
        <f t="shared" si="102"/>
        <v>163.01581830975192</v>
      </c>
      <c r="X293" s="89">
        <f t="shared" si="119"/>
        <v>51.303998896825874</v>
      </c>
      <c r="Y293" s="89">
        <f t="shared" si="119"/>
        <v>27.362132744973792</v>
      </c>
      <c r="Z293" s="91">
        <f>N$238*(0.6*Z$41)*('Product half-life and C flows'!L73/100)</f>
        <v>37.218937615812905</v>
      </c>
      <c r="AA293" s="91">
        <f>N$238*0.6*('Product half-life and C flows'!N73/100)</f>
        <v>32.224009959628297</v>
      </c>
      <c r="AB293" s="91">
        <f>N$238*0.6*('Product half-life and C flows'!P73/100)</f>
        <v>16.095909070743399</v>
      </c>
      <c r="AC293" s="89">
        <f t="shared" si="88"/>
        <v>48.738798951984563</v>
      </c>
      <c r="AD293" s="18"/>
      <c r="AE293">
        <f t="shared" si="100"/>
        <v>135</v>
      </c>
      <c r="AF293" s="3">
        <f>(C$158*$AF$76)*('Product half-life and C flows'!B154/100)</f>
        <v>1.3398440282288933</v>
      </c>
      <c r="AG293" s="3">
        <f t="shared" si="83"/>
        <v>12.54991292153386</v>
      </c>
      <c r="AH293" s="3" t="e">
        <f>#REF!</f>
        <v>#REF!</v>
      </c>
      <c r="AI293" s="3" t="e">
        <f t="shared" si="115"/>
        <v>#REF!</v>
      </c>
      <c r="AJ293" s="113">
        <f t="shared" si="101"/>
        <v>254.55916530386534</v>
      </c>
      <c r="AK293" s="123">
        <f t="shared" si="106"/>
        <v>3.1028417789527833</v>
      </c>
      <c r="AL293" s="123">
        <f t="shared" si="107"/>
        <v>163.01581830975192</v>
      </c>
      <c r="AM293" s="123">
        <f t="shared" si="108"/>
        <v>103.22095435554439</v>
      </c>
      <c r="AN293" s="123">
        <f t="shared" si="109"/>
        <v>55.051175656290326</v>
      </c>
      <c r="AO293" s="123">
        <f t="shared" si="110"/>
        <v>48.034970003045927</v>
      </c>
      <c r="AP293" s="123">
        <f t="shared" si="111"/>
        <v>82.749302584522823</v>
      </c>
      <c r="AQ293" s="123">
        <f t="shared" si="112"/>
        <v>41.333317974287098</v>
      </c>
      <c r="AR293" s="123">
        <f t="shared" si="113"/>
        <v>73.587516173603021</v>
      </c>
      <c r="AS293" s="3">
        <f t="shared" si="116"/>
        <v>570.09589683599836</v>
      </c>
    </row>
    <row r="294" spans="1:45" ht="14">
      <c r="A294">
        <f t="shared" si="117"/>
        <v>136</v>
      </c>
      <c r="B294" s="20">
        <f t="shared" si="117"/>
        <v>216</v>
      </c>
      <c r="C294" s="27">
        <f t="shared" si="114"/>
        <v>254.59489595920255</v>
      </c>
      <c r="D294" s="27"/>
      <c r="E294" s="27"/>
      <c r="F294" s="27"/>
      <c r="G294" s="27"/>
      <c r="H294" s="27"/>
      <c r="I294" s="125"/>
      <c r="J294" s="27"/>
      <c r="K294" s="27"/>
      <c r="L294" s="27"/>
      <c r="M294" s="83">
        <f>C$158*(0.4*D$14)*('Product half-life and C flows'!B155/100)</f>
        <v>0.17256053626123932</v>
      </c>
      <c r="N294" s="85"/>
      <c r="O294" s="85">
        <f t="shared" si="118"/>
        <v>51.916955458718519</v>
      </c>
      <c r="P294" s="85">
        <f t="shared" si="118"/>
        <v>27.689042911316537</v>
      </c>
      <c r="Q294" s="83">
        <f>C$158*(0.6*C$15)*('Product half-life and C flows'!L155/100)</f>
        <v>10.650706659924975</v>
      </c>
      <c r="R294" s="85">
        <f>C$158*0.6*('Product half-life and C flows'!N155/100)</f>
        <v>50.635619993584761</v>
      </c>
      <c r="S294" s="85">
        <f>C$158*0.6*('Product half-life and C flows'!P155/100)</f>
        <v>25.292517479313052</v>
      </c>
      <c r="T294" s="85">
        <f t="shared" si="86"/>
        <v>24.848717221618454</v>
      </c>
      <c r="U294" s="3"/>
      <c r="V294" s="90">
        <f>N$238*(0.4*V$40)*('Product half-life and C flows'!B74/100)</f>
        <v>2.8245870609350492</v>
      </c>
      <c r="W294" s="90">
        <f t="shared" si="102"/>
        <v>164.74027757891082</v>
      </c>
      <c r="X294" s="89">
        <f t="shared" si="119"/>
        <v>51.303998896825874</v>
      </c>
      <c r="Y294" s="89">
        <f t="shared" si="119"/>
        <v>27.362132744973792</v>
      </c>
      <c r="Z294" s="91">
        <f>N$238*(0.6*Z$41)*('Product half-life and C flows'!L74/100)</f>
        <v>36.650036958837205</v>
      </c>
      <c r="AA294" s="91">
        <f>N$238*0.6*('Product half-life and C flows'!N74/100)</f>
        <v>32.603656331383412</v>
      </c>
      <c r="AB294" s="91">
        <f>N$238*0.6*('Product half-life and C flows'!P74/100)</f>
        <v>16.285542623068633</v>
      </c>
      <c r="AC294" s="89">
        <f t="shared" si="88"/>
        <v>48.738798951984563</v>
      </c>
      <c r="AD294" s="18"/>
      <c r="AE294">
        <f t="shared" si="100"/>
        <v>136</v>
      </c>
      <c r="AF294" s="3">
        <f>(C$158*$AF$76)*('Product half-life and C flows'!B155/100)</f>
        <v>1.294204021959295</v>
      </c>
      <c r="AG294" s="3">
        <f t="shared" si="83"/>
        <v>12.047916404672504</v>
      </c>
      <c r="AH294" s="3" t="e">
        <f>#REF!</f>
        <v>#REF!</v>
      </c>
      <c r="AI294" s="3" t="e">
        <f t="shared" si="115"/>
        <v>#REF!</v>
      </c>
      <c r="AJ294" s="113">
        <f t="shared" si="101"/>
        <v>254.59489595920255</v>
      </c>
      <c r="AK294" s="123">
        <f t="shared" ref="AK294:AK318" si="120">D294+M294+V294</f>
        <v>2.9971475971962884</v>
      </c>
      <c r="AL294" s="123">
        <f t="shared" ref="AL294:AL318" si="121">E294+N294+W294</f>
        <v>164.74027757891082</v>
      </c>
      <c r="AM294" s="123">
        <f t="shared" ref="AM294:AM318" si="122">F294+O294+X294</f>
        <v>103.22095435554439</v>
      </c>
      <c r="AN294" s="123">
        <f t="shared" ref="AN294:AN318" si="123">G294+P294+Y294</f>
        <v>55.051175656290326</v>
      </c>
      <c r="AO294" s="123">
        <f t="shared" ref="AO294:AO318" si="124">H294+Q294+Z294</f>
        <v>47.300743618762183</v>
      </c>
      <c r="AP294" s="123">
        <f t="shared" ref="AP294:AP318" si="125">I294+R294+AA294</f>
        <v>83.239276324968174</v>
      </c>
      <c r="AQ294" s="123">
        <f t="shared" ref="AQ294:AQ318" si="126">J294+S294+AB294</f>
        <v>41.578060102381684</v>
      </c>
      <c r="AR294" s="123">
        <f t="shared" ref="AR294:AR318" si="127">K294+T294+AC294</f>
        <v>73.587516173603021</v>
      </c>
      <c r="AS294" s="3">
        <f t="shared" si="116"/>
        <v>571.71515140765689</v>
      </c>
    </row>
    <row r="295" spans="1:45" ht="14">
      <c r="A295">
        <f t="shared" si="117"/>
        <v>137</v>
      </c>
      <c r="B295" s="20">
        <f t="shared" si="117"/>
        <v>217</v>
      </c>
      <c r="C295" s="27">
        <f t="shared" si="114"/>
        <v>254.62957381067613</v>
      </c>
      <c r="D295" s="27"/>
      <c r="E295" s="27"/>
      <c r="F295" s="27"/>
      <c r="G295" s="27"/>
      <c r="H295" s="27"/>
      <c r="I295" s="125"/>
      <c r="J295" s="27"/>
      <c r="K295" s="27"/>
      <c r="L295" s="27"/>
      <c r="M295" s="83">
        <f>C$158*(0.4*D$14)*('Product half-life and C flows'!B156/100)</f>
        <v>0.16668249091348428</v>
      </c>
      <c r="N295" s="85"/>
      <c r="O295" s="85">
        <f t="shared" si="118"/>
        <v>51.916955458718519</v>
      </c>
      <c r="P295" s="85">
        <f t="shared" si="118"/>
        <v>27.689042911316537</v>
      </c>
      <c r="Q295" s="83">
        <f>C$158*(0.6*C$15)*('Product half-life and C flows'!L156/100)</f>
        <v>10.487907977205124</v>
      </c>
      <c r="R295" s="85">
        <f>C$158*0.6*('Product half-life and C flows'!N156/100)</f>
        <v>50.744260981186486</v>
      </c>
      <c r="S295" s="85">
        <f>C$158*0.6*('Product half-life and C flows'!P156/100)</f>
        <v>25.346783706886331</v>
      </c>
      <c r="T295" s="85">
        <f t="shared" si="86"/>
        <v>24.848717221618454</v>
      </c>
      <c r="U295" s="3"/>
      <c r="V295" s="90">
        <f>N$238*(0.4*V$40)*('Product half-life and C flows'!B75/100)</f>
        <v>2.7283712563682214</v>
      </c>
      <c r="W295" s="90">
        <f t="shared" si="102"/>
        <v>166.39187994548038</v>
      </c>
      <c r="X295" s="89">
        <f t="shared" si="119"/>
        <v>51.303998896825874</v>
      </c>
      <c r="Y295" s="89">
        <f t="shared" si="119"/>
        <v>27.362132744973792</v>
      </c>
      <c r="Z295" s="91">
        <f>N$238*(0.6*Z$41)*('Product half-life and C flows'!L75/100)</f>
        <v>36.089832088959163</v>
      </c>
      <c r="AA295" s="91">
        <f>N$238*0.6*('Product half-life and C flows'!N75/100)</f>
        <v>32.977499714548699</v>
      </c>
      <c r="AB295" s="91">
        <f>N$238*0.6*('Product half-life and C flows'!P75/100)</f>
        <v>16.472277579694648</v>
      </c>
      <c r="AC295" s="89">
        <f t="shared" si="88"/>
        <v>48.738798951984563</v>
      </c>
      <c r="AD295" s="18"/>
      <c r="AE295">
        <f t="shared" si="100"/>
        <v>137</v>
      </c>
      <c r="AF295" s="3">
        <f>(C$158*$AF$76)*('Product half-life and C flows'!B156/100)</f>
        <v>1.2501186818511321</v>
      </c>
      <c r="AG295" s="3">
        <f t="shared" si="83"/>
        <v>11.545919887811149</v>
      </c>
      <c r="AH295" s="3" t="e">
        <f>#REF!</f>
        <v>#REF!</v>
      </c>
      <c r="AI295" s="3" t="e">
        <f t="shared" si="115"/>
        <v>#REF!</v>
      </c>
      <c r="AJ295" s="113">
        <f t="shared" si="101"/>
        <v>254.62957381067613</v>
      </c>
      <c r="AK295" s="123">
        <f t="shared" si="120"/>
        <v>2.8950537472817057</v>
      </c>
      <c r="AL295" s="123">
        <f t="shared" si="121"/>
        <v>166.39187994548038</v>
      </c>
      <c r="AM295" s="123">
        <f t="shared" si="122"/>
        <v>103.22095435554439</v>
      </c>
      <c r="AN295" s="123">
        <f t="shared" si="123"/>
        <v>55.051175656290326</v>
      </c>
      <c r="AO295" s="123">
        <f t="shared" si="124"/>
        <v>46.577740066164289</v>
      </c>
      <c r="AP295" s="123">
        <f t="shared" si="125"/>
        <v>83.721760695735185</v>
      </c>
      <c r="AQ295" s="123">
        <f t="shared" si="126"/>
        <v>41.819061286580975</v>
      </c>
      <c r="AR295" s="123">
        <f t="shared" si="127"/>
        <v>73.587516173603021</v>
      </c>
      <c r="AS295" s="3">
        <f t="shared" si="116"/>
        <v>573.26514192668026</v>
      </c>
    </row>
    <row r="296" spans="1:45" ht="14">
      <c r="A296">
        <f t="shared" si="117"/>
        <v>138</v>
      </c>
      <c r="B296" s="20">
        <f t="shared" si="117"/>
        <v>218</v>
      </c>
      <c r="C296" s="27">
        <f t="shared" si="114"/>
        <v>254.66322978732433</v>
      </c>
      <c r="D296" s="27"/>
      <c r="E296" s="27"/>
      <c r="F296" s="27"/>
      <c r="G296" s="27"/>
      <c r="H296" s="27"/>
      <c r="I296" s="125"/>
      <c r="J296" s="27"/>
      <c r="K296" s="27"/>
      <c r="L296" s="27"/>
      <c r="M296" s="83">
        <f>C$158*(0.4*D$14)*('Product half-life and C flows'!B157/100)</f>
        <v>0.16100467336901989</v>
      </c>
      <c r="N296" s="85"/>
      <c r="O296" s="85">
        <f t="shared" si="118"/>
        <v>51.916955458718519</v>
      </c>
      <c r="P296" s="85">
        <f t="shared" si="118"/>
        <v>27.689042911316537</v>
      </c>
      <c r="Q296" s="83">
        <f>C$158*(0.6*C$15)*('Product half-life and C flows'!L157/100)</f>
        <v>10.327597712572588</v>
      </c>
      <c r="R296" s="85">
        <f>C$158*0.6*('Product half-life and C flows'!N157/100)</f>
        <v>50.851241364451262</v>
      </c>
      <c r="S296" s="85">
        <f>C$158*0.6*('Product half-life and C flows'!P157/100)</f>
        <v>25.400220461763844</v>
      </c>
      <c r="T296" s="85">
        <f t="shared" si="86"/>
        <v>24.848717221618454</v>
      </c>
      <c r="U296" s="3"/>
      <c r="V296" s="90">
        <f>N$238*(0.4*V$40)*('Product half-life and C flows'!B76/100)</f>
        <v>2.6354329153203877</v>
      </c>
      <c r="W296" s="90">
        <f t="shared" si="102"/>
        <v>167.97314241001914</v>
      </c>
      <c r="X296" s="89">
        <f t="shared" si="119"/>
        <v>51.303998896825874</v>
      </c>
      <c r="Y296" s="89">
        <f t="shared" si="119"/>
        <v>27.362132744973792</v>
      </c>
      <c r="Z296" s="91">
        <f>N$238*(0.6*Z$41)*('Product half-life and C flows'!L76/100)</f>
        <v>35.538190088924523</v>
      </c>
      <c r="AA296" s="91">
        <f>N$238*0.6*('Product half-life and C flows'!N76/100)</f>
        <v>33.345628809238477</v>
      </c>
      <c r="AB296" s="91">
        <f>N$238*0.6*('Product half-life and C flows'!P76/100)</f>
        <v>16.656158246372861</v>
      </c>
      <c r="AC296" s="89">
        <f t="shared" si="88"/>
        <v>48.738798951984563</v>
      </c>
      <c r="AD296" s="18"/>
      <c r="AE296">
        <f t="shared" si="100"/>
        <v>138</v>
      </c>
      <c r="AF296" s="3">
        <f>(C$158*$AF$76)*('Product half-life and C flows'!B157/100)</f>
        <v>1.2075350502676492</v>
      </c>
      <c r="AG296" s="3">
        <f t="shared" si="83"/>
        <v>11.043923370949797</v>
      </c>
      <c r="AH296" s="3" t="e">
        <f>#REF!</f>
        <v>#REF!</v>
      </c>
      <c r="AI296" s="3" t="e">
        <f t="shared" si="115"/>
        <v>#REF!</v>
      </c>
      <c r="AJ296" s="113">
        <f t="shared" si="101"/>
        <v>254.66322978732433</v>
      </c>
      <c r="AK296" s="123">
        <f t="shared" si="120"/>
        <v>2.7964375886894075</v>
      </c>
      <c r="AL296" s="123">
        <f t="shared" si="121"/>
        <v>167.97314241001914</v>
      </c>
      <c r="AM296" s="123">
        <f t="shared" si="122"/>
        <v>103.22095435554439</v>
      </c>
      <c r="AN296" s="123">
        <f t="shared" si="123"/>
        <v>55.051175656290326</v>
      </c>
      <c r="AO296" s="123">
        <f t="shared" si="124"/>
        <v>45.865787801497113</v>
      </c>
      <c r="AP296" s="123">
        <f t="shared" si="125"/>
        <v>84.196870173689746</v>
      </c>
      <c r="AQ296" s="123">
        <f t="shared" si="126"/>
        <v>42.056378708136705</v>
      </c>
      <c r="AR296" s="123">
        <f t="shared" si="127"/>
        <v>73.587516173603021</v>
      </c>
      <c r="AS296" s="3">
        <f t="shared" si="116"/>
        <v>574.74826286746986</v>
      </c>
    </row>
    <row r="297" spans="1:45" ht="14">
      <c r="A297">
        <f t="shared" si="117"/>
        <v>139</v>
      </c>
      <c r="B297" s="20">
        <f t="shared" si="117"/>
        <v>219</v>
      </c>
      <c r="C297" s="27">
        <f t="shared" si="114"/>
        <v>254.69589391491533</v>
      </c>
      <c r="D297" s="27"/>
      <c r="E297" s="27"/>
      <c r="F297" s="27"/>
      <c r="G297" s="27"/>
      <c r="H297" s="27"/>
      <c r="I297" s="125"/>
      <c r="J297" s="27"/>
      <c r="K297" s="27"/>
      <c r="L297" s="27"/>
      <c r="M297" s="83">
        <f>C$158*(0.4*D$14)*('Product half-life and C flows'!B158/100)</f>
        <v>0.15552026313381484</v>
      </c>
      <c r="N297" s="85"/>
      <c r="O297" s="85">
        <f t="shared" si="118"/>
        <v>51.916955458718519</v>
      </c>
      <c r="P297" s="85">
        <f t="shared" si="118"/>
        <v>27.689042911316537</v>
      </c>
      <c r="Q297" s="83">
        <f>C$158*(0.6*C$15)*('Product half-life and C flows'!L158/100)</f>
        <v>10.169737829942115</v>
      </c>
      <c r="R297" s="85">
        <f>C$158*0.6*('Product half-life and C flows'!N158/100)</f>
        <v>50.956586526126664</v>
      </c>
      <c r="S297" s="85">
        <f>C$158*0.6*('Product half-life and C flows'!P158/100)</f>
        <v>25.452840422640669</v>
      </c>
      <c r="T297" s="85">
        <f t="shared" si="86"/>
        <v>24.848717221618454</v>
      </c>
      <c r="U297" s="3"/>
      <c r="V297" s="90">
        <f>N$238*(0.4*V$40)*('Product half-life and C flows'!B77/100)</f>
        <v>2.5456603953522792</v>
      </c>
      <c r="W297" s="90">
        <f t="shared" si="102"/>
        <v>169.48655310670114</v>
      </c>
      <c r="X297" s="89">
        <f t="shared" si="119"/>
        <v>51.303998896825874</v>
      </c>
      <c r="Y297" s="89">
        <f t="shared" si="119"/>
        <v>27.362132744973792</v>
      </c>
      <c r="Z297" s="91">
        <f>N$238*(0.6*Z$41)*('Product half-life and C flows'!L77/100)</f>
        <v>34.994980073152171</v>
      </c>
      <c r="AA297" s="91">
        <f>N$238*0.6*('Product half-life and C flows'!N77/100)</f>
        <v>33.708130959763899</v>
      </c>
      <c r="AB297" s="91">
        <f>N$238*0.6*('Product half-life and C flows'!P77/100)</f>
        <v>16.837228251630311</v>
      </c>
      <c r="AC297" s="89">
        <f t="shared" si="88"/>
        <v>48.738798951984563</v>
      </c>
      <c r="AD297" s="18"/>
      <c r="AE297">
        <f t="shared" si="100"/>
        <v>139</v>
      </c>
      <c r="AF297" s="3">
        <f>(C$158*$AF$76)*('Product half-life and C flows'!B158/100)</f>
        <v>1.1664019735036111</v>
      </c>
      <c r="AG297" s="3">
        <f t="shared" si="83"/>
        <v>10.541926854088443</v>
      </c>
      <c r="AH297" s="3" t="e">
        <f>#REF!</f>
        <v>#REF!</v>
      </c>
      <c r="AI297" s="3" t="e">
        <f t="shared" si="115"/>
        <v>#REF!</v>
      </c>
      <c r="AJ297" s="113">
        <f t="shared" si="101"/>
        <v>254.69589391491533</v>
      </c>
      <c r="AK297" s="123">
        <f t="shared" si="120"/>
        <v>2.701180658486094</v>
      </c>
      <c r="AL297" s="123">
        <f t="shared" si="121"/>
        <v>169.48655310670114</v>
      </c>
      <c r="AM297" s="123">
        <f t="shared" si="122"/>
        <v>103.22095435554439</v>
      </c>
      <c r="AN297" s="123">
        <f t="shared" si="123"/>
        <v>55.051175656290326</v>
      </c>
      <c r="AO297" s="123">
        <f t="shared" si="124"/>
        <v>45.164717903094285</v>
      </c>
      <c r="AP297" s="123">
        <f t="shared" si="125"/>
        <v>84.664717485890563</v>
      </c>
      <c r="AQ297" s="123">
        <f t="shared" si="126"/>
        <v>42.290068674270984</v>
      </c>
      <c r="AR297" s="123">
        <f t="shared" si="127"/>
        <v>73.587516173603021</v>
      </c>
      <c r="AS297" s="3">
        <f t="shared" si="116"/>
        <v>576.1668840138808</v>
      </c>
    </row>
    <row r="298" spans="1:45" ht="14">
      <c r="A298">
        <f t="shared" si="117"/>
        <v>140</v>
      </c>
      <c r="B298" s="20">
        <f t="shared" si="117"/>
        <v>220</v>
      </c>
      <c r="C298" s="27">
        <f t="shared" si="114"/>
        <v>254.72759534201342</v>
      </c>
      <c r="D298" s="27"/>
      <c r="E298" s="27"/>
      <c r="F298" s="27"/>
      <c r="G298" s="27"/>
      <c r="H298" s="27"/>
      <c r="I298" s="125"/>
      <c r="J298" s="27"/>
      <c r="K298" s="27"/>
      <c r="L298" s="27"/>
      <c r="M298" s="83">
        <f>C$158*(0.4*D$14)*('Product half-life and C flows'!B159/100)</f>
        <v>0.15022267204490311</v>
      </c>
      <c r="N298" s="85"/>
      <c r="O298" s="85">
        <f t="shared" si="118"/>
        <v>51.916955458718519</v>
      </c>
      <c r="P298" s="85">
        <f t="shared" si="118"/>
        <v>27.689042911316537</v>
      </c>
      <c r="Q298" s="83">
        <f>C$158*(0.6*C$15)*('Product half-life and C flows'!L159/100)</f>
        <v>10.014290874619389</v>
      </c>
      <c r="R298" s="85">
        <f>C$158*0.6*('Product half-life and C flows'!N159/100)</f>
        <v>51.060321460978692</v>
      </c>
      <c r="S298" s="85">
        <f>C$158*0.6*('Product half-life and C flows'!P159/100)</f>
        <v>25.50465607441491</v>
      </c>
      <c r="T298" s="85">
        <f t="shared" si="86"/>
        <v>24.848717221618454</v>
      </c>
      <c r="U298" s="3"/>
      <c r="V298" s="90">
        <f>N$238*(0.4*V$40)*('Product half-life and C flows'!B78/100)</f>
        <v>2.4589458569759501</v>
      </c>
      <c r="W298" s="90">
        <f t="shared" si="102"/>
        <v>170.93456443458984</v>
      </c>
      <c r="X298" s="89">
        <f t="shared" si="119"/>
        <v>51.303998896825874</v>
      </c>
      <c r="Y298" s="89">
        <f t="shared" si="119"/>
        <v>27.362132744973792</v>
      </c>
      <c r="Z298" s="91">
        <f>N$238*(0.6*Z$41)*('Product half-life and C flows'!L78/100)</f>
        <v>34.460073156679385</v>
      </c>
      <c r="AA298" s="91">
        <f>N$238*0.6*('Product half-life and C flows'!N78/100)</f>
        <v>34.065092175356739</v>
      </c>
      <c r="AB298" s="91">
        <f>N$238*0.6*('Product half-life and C flows'!P78/100)</f>
        <v>17.015530557121242</v>
      </c>
      <c r="AC298" s="89">
        <f t="shared" si="88"/>
        <v>48.738798951984563</v>
      </c>
      <c r="AD298" s="18"/>
      <c r="AE298">
        <f t="shared" si="100"/>
        <v>140</v>
      </c>
      <c r="AF298" s="3">
        <f>(C$158*$AF$76)*('Product half-life and C flows'!B159/100)</f>
        <v>1.1266700403367733</v>
      </c>
      <c r="AG298" s="3">
        <f t="shared" si="83"/>
        <v>10.039930337227087</v>
      </c>
      <c r="AH298" s="3" t="e">
        <f>#REF!</f>
        <v>#REF!</v>
      </c>
      <c r="AI298" s="3" t="e">
        <f t="shared" si="115"/>
        <v>#REF!</v>
      </c>
      <c r="AJ298" s="113">
        <f t="shared" si="101"/>
        <v>254.72759534201342</v>
      </c>
      <c r="AK298" s="123">
        <f t="shared" si="120"/>
        <v>2.6091685290208533</v>
      </c>
      <c r="AL298" s="123">
        <f t="shared" si="121"/>
        <v>170.93456443458984</v>
      </c>
      <c r="AM298" s="123">
        <f t="shared" si="122"/>
        <v>103.22095435554439</v>
      </c>
      <c r="AN298" s="123">
        <f t="shared" si="123"/>
        <v>55.051175656290326</v>
      </c>
      <c r="AO298" s="123">
        <f t="shared" si="124"/>
        <v>44.474364031298776</v>
      </c>
      <c r="AP298" s="123">
        <f t="shared" si="125"/>
        <v>85.125413636335423</v>
      </c>
      <c r="AQ298" s="123">
        <f t="shared" si="126"/>
        <v>42.520186631536149</v>
      </c>
      <c r="AR298" s="123">
        <f t="shared" si="127"/>
        <v>73.587516173603021</v>
      </c>
      <c r="AS298" s="3">
        <f t="shared" si="116"/>
        <v>577.52334344821872</v>
      </c>
    </row>
    <row r="299" spans="1:45" ht="14">
      <c r="A299">
        <f t="shared" si="117"/>
        <v>141</v>
      </c>
      <c r="B299" s="20">
        <f t="shared" si="117"/>
        <v>221</v>
      </c>
      <c r="C299" s="27">
        <f t="shared" si="114"/>
        <v>254.75836236531225</v>
      </c>
      <c r="D299" s="27"/>
      <c r="E299" s="27"/>
      <c r="F299" s="27"/>
      <c r="G299" s="27"/>
      <c r="H299" s="27"/>
      <c r="I299" s="125"/>
      <c r="J299" s="27"/>
      <c r="K299" s="27"/>
      <c r="L299" s="27"/>
      <c r="M299" s="83">
        <f>C$158*(0.4*D$14)*('Product half-life and C flows'!B160/100)</f>
        <v>0.14510553635633483</v>
      </c>
      <c r="N299" s="85"/>
      <c r="O299" s="85">
        <f t="shared" si="118"/>
        <v>51.916955458718519</v>
      </c>
      <c r="P299" s="85">
        <f t="shared" si="118"/>
        <v>27.689042911316537</v>
      </c>
      <c r="Q299" s="83">
        <f>C$158*(0.6*C$15)*('Product half-life and C flows'!L160/100)</f>
        <v>9.8612199644143619</v>
      </c>
      <c r="R299" s="85">
        <f>C$158*0.6*('Product half-life and C flows'!N160/100)</f>
        <v>51.162470781722178</v>
      </c>
      <c r="S299" s="85">
        <f>C$158*0.6*('Product half-life and C flows'!P160/100)</f>
        <v>25.555679711149917</v>
      </c>
      <c r="T299" s="85">
        <f t="shared" si="86"/>
        <v>24.848717221618454</v>
      </c>
      <c r="U299" s="3"/>
      <c r="V299" s="90">
        <f>N$238*(0.4*V$40)*('Product half-life and C flows'!B79/100)</f>
        <v>2.3751851341123085</v>
      </c>
      <c r="W299" s="90">
        <f t="shared" si="102"/>
        <v>172.31958721984307</v>
      </c>
      <c r="X299" s="89">
        <f t="shared" si="119"/>
        <v>51.303998896825874</v>
      </c>
      <c r="Y299" s="89">
        <f t="shared" si="119"/>
        <v>27.362132744973792</v>
      </c>
      <c r="Z299" s="91">
        <f>N$238*(0.6*Z$41)*('Product half-life and C flows'!L79/100)</f>
        <v>33.933342424581966</v>
      </c>
      <c r="AA299" s="91">
        <f>N$238*0.6*('Product half-life and C flows'!N79/100)</f>
        <v>34.416597150576415</v>
      </c>
      <c r="AB299" s="91">
        <f>N$238*0.6*('Product half-life and C flows'!P79/100)</f>
        <v>17.191107467820377</v>
      </c>
      <c r="AC299" s="89">
        <f t="shared" si="88"/>
        <v>48.738798951984563</v>
      </c>
      <c r="AD299" s="18"/>
      <c r="AE299">
        <f t="shared" si="100"/>
        <v>141</v>
      </c>
      <c r="AF299" s="3">
        <f>(C$158*$AF$76)*('Product half-life and C flows'!B160/100)</f>
        <v>1.0882915226725112</v>
      </c>
      <c r="AG299" s="3">
        <f t="shared" si="83"/>
        <v>9.5379338203657316</v>
      </c>
      <c r="AH299" s="3" t="e">
        <f>#REF!</f>
        <v>#REF!</v>
      </c>
      <c r="AI299" s="3" t="e">
        <f t="shared" si="115"/>
        <v>#REF!</v>
      </c>
      <c r="AJ299" s="113">
        <f t="shared" si="101"/>
        <v>254.75836236531225</v>
      </c>
      <c r="AK299" s="123">
        <f t="shared" si="120"/>
        <v>2.5202906704686434</v>
      </c>
      <c r="AL299" s="123">
        <f t="shared" si="121"/>
        <v>172.31958721984307</v>
      </c>
      <c r="AM299" s="123">
        <f t="shared" si="122"/>
        <v>103.22095435554439</v>
      </c>
      <c r="AN299" s="123">
        <f t="shared" si="123"/>
        <v>55.051175656290326</v>
      </c>
      <c r="AO299" s="123">
        <f t="shared" si="124"/>
        <v>43.794562388996326</v>
      </c>
      <c r="AP299" s="123">
        <f t="shared" si="125"/>
        <v>85.579067932298585</v>
      </c>
      <c r="AQ299" s="123">
        <f t="shared" si="126"/>
        <v>42.746787178970294</v>
      </c>
      <c r="AR299" s="123">
        <f t="shared" si="127"/>
        <v>73.587516173603021</v>
      </c>
      <c r="AS299" s="3">
        <f t="shared" si="116"/>
        <v>578.81994157601457</v>
      </c>
    </row>
    <row r="300" spans="1:45" ht="14">
      <c r="A300">
        <f t="shared" si="117"/>
        <v>142</v>
      </c>
      <c r="B300" s="20">
        <f t="shared" si="117"/>
        <v>222</v>
      </c>
      <c r="C300" s="27">
        <f t="shared" si="114"/>
        <v>254.78822245425275</v>
      </c>
      <c r="D300" s="27"/>
      <c r="E300" s="27"/>
      <c r="F300" s="27"/>
      <c r="G300" s="27"/>
      <c r="H300" s="27"/>
      <c r="I300" s="125"/>
      <c r="J300" s="27"/>
      <c r="K300" s="27"/>
      <c r="L300" s="27"/>
      <c r="M300" s="83">
        <f>C$158*(0.4*D$14)*('Product half-life and C flows'!B161/100)</f>
        <v>0.14016270909470871</v>
      </c>
      <c r="N300" s="85"/>
      <c r="O300" s="85">
        <f t="shared" si="118"/>
        <v>51.916955458718519</v>
      </c>
      <c r="P300" s="85">
        <f t="shared" si="118"/>
        <v>27.689042911316537</v>
      </c>
      <c r="Q300" s="83">
        <f>C$158*(0.6*C$15)*('Product half-life and C flows'!L161/100)</f>
        <v>9.710488780890369</v>
      </c>
      <c r="R300" s="85">
        <f>C$158*0.6*('Product half-life and C flows'!N161/100)</f>
        <v>51.263058724860521</v>
      </c>
      <c r="S300" s="85">
        <f>C$158*0.6*('Product half-life and C flows'!P161/100)</f>
        <v>25.605923438991248</v>
      </c>
      <c r="T300" s="85">
        <f t="shared" si="86"/>
        <v>24.848717221618454</v>
      </c>
      <c r="U300" s="3"/>
      <c r="V300" s="90">
        <f>N$238*(0.4*V$40)*('Product half-life and C flows'!B80/100)</f>
        <v>2.2942776089613108</v>
      </c>
      <c r="W300" s="90">
        <f t="shared" si="102"/>
        <v>173.64398580511261</v>
      </c>
      <c r="X300" s="89">
        <f t="shared" si="119"/>
        <v>51.303998896825874</v>
      </c>
      <c r="Y300" s="89">
        <f t="shared" si="119"/>
        <v>27.362132744973792</v>
      </c>
      <c r="Z300" s="91">
        <f>N$238*(0.6*Z$41)*('Product half-life and C flows'!L80/100)</f>
        <v>33.414662901861689</v>
      </c>
      <c r="AA300" s="91">
        <f>N$238*0.6*('Product half-life and C flows'!N80/100)</f>
        <v>34.762729285405086</v>
      </c>
      <c r="AB300" s="91">
        <f>N$238*0.6*('Product half-life and C flows'!P80/100)</f>
        <v>17.364000642060475</v>
      </c>
      <c r="AC300" s="89">
        <f t="shared" si="88"/>
        <v>48.738798951984563</v>
      </c>
      <c r="AD300" s="18"/>
      <c r="AE300">
        <f t="shared" si="100"/>
        <v>142</v>
      </c>
      <c r="AF300" s="3">
        <f>(C$158*$AF$76)*('Product half-life and C flows'!B161/100)</f>
        <v>1.0512203182103153</v>
      </c>
      <c r="AG300" s="3">
        <f t="shared" si="83"/>
        <v>9.0359373035043795</v>
      </c>
      <c r="AH300" s="3" t="e">
        <f>#REF!</f>
        <v>#REF!</v>
      </c>
      <c r="AI300" s="3" t="e">
        <f t="shared" si="115"/>
        <v>#REF!</v>
      </c>
      <c r="AJ300" s="113">
        <f t="shared" si="101"/>
        <v>254.78822245425275</v>
      </c>
      <c r="AK300" s="123">
        <f t="shared" si="120"/>
        <v>2.4344403180560197</v>
      </c>
      <c r="AL300" s="123">
        <f t="shared" si="121"/>
        <v>173.64398580511261</v>
      </c>
      <c r="AM300" s="123">
        <f t="shared" si="122"/>
        <v>103.22095435554439</v>
      </c>
      <c r="AN300" s="123">
        <f t="shared" si="123"/>
        <v>55.051175656290326</v>
      </c>
      <c r="AO300" s="123">
        <f t="shared" si="124"/>
        <v>43.125151682752062</v>
      </c>
      <c r="AP300" s="123">
        <f t="shared" si="125"/>
        <v>86.025788010265615</v>
      </c>
      <c r="AQ300" s="123">
        <f t="shared" si="126"/>
        <v>42.969924081051722</v>
      </c>
      <c r="AR300" s="123">
        <f t="shared" si="127"/>
        <v>73.587516173603021</v>
      </c>
      <c r="AS300" s="3">
        <f t="shared" si="116"/>
        <v>580.0589360826757</v>
      </c>
    </row>
    <row r="301" spans="1:45" ht="14">
      <c r="A301">
        <f t="shared" si="117"/>
        <v>143</v>
      </c>
      <c r="B301" s="20">
        <f t="shared" si="117"/>
        <v>223</v>
      </c>
      <c r="C301" s="27">
        <f t="shared" si="114"/>
        <v>254.81720227494677</v>
      </c>
      <c r="D301" s="27"/>
      <c r="E301" s="27"/>
      <c r="F301" s="27"/>
      <c r="G301" s="27"/>
      <c r="H301" s="27"/>
      <c r="I301" s="125"/>
      <c r="J301" s="27"/>
      <c r="K301" s="27"/>
      <c r="L301" s="27"/>
      <c r="M301" s="83">
        <f>C$158*(0.4*D$14)*('Product half-life and C flows'!B162/100)</f>
        <v>0.13538825267510396</v>
      </c>
      <c r="N301" s="85"/>
      <c r="O301" s="85">
        <f t="shared" si="118"/>
        <v>51.916955458718519</v>
      </c>
      <c r="P301" s="85">
        <f t="shared" si="118"/>
        <v>27.689042911316537</v>
      </c>
      <c r="Q301" s="83">
        <f>C$158*(0.6*C$15)*('Product half-life and C flows'!L162/100)</f>
        <v>9.5620615607470274</v>
      </c>
      <c r="R301" s="85">
        <f>C$158*0.6*('Product half-life and C flows'!N162/100)</f>
        <v>51.362109156436183</v>
      </c>
      <c r="S301" s="85">
        <f>C$158*0.6*('Product half-life and C flows'!P162/100)</f>
        <v>25.655399179039033</v>
      </c>
      <c r="T301" s="85">
        <f t="shared" si="86"/>
        <v>24.848717221618454</v>
      </c>
      <c r="U301" s="3"/>
      <c r="V301" s="90">
        <f>N$238*(0.4*V$40)*('Product half-life and C flows'!B81/100)</f>
        <v>2.2161260911345604</v>
      </c>
      <c r="W301" s="90">
        <f t="shared" si="102"/>
        <v>174.91007397076933</v>
      </c>
      <c r="X301" s="89">
        <f t="shared" si="119"/>
        <v>51.303998896825874</v>
      </c>
      <c r="Y301" s="89">
        <f t="shared" si="119"/>
        <v>27.362132744973792</v>
      </c>
      <c r="Z301" s="91">
        <f>N$238*(0.6*Z$41)*('Product half-life and C flows'!L81/100)</f>
        <v>32.903911523794036</v>
      </c>
      <c r="AA301" s="91">
        <f>N$238*0.6*('Product half-life and C flows'!N81/100)</f>
        <v>35.103570705035558</v>
      </c>
      <c r="AB301" s="91">
        <f>N$238*0.6*('Product half-life and C flows'!P81/100)</f>
        <v>17.534251101416356</v>
      </c>
      <c r="AC301" s="89">
        <f t="shared" si="88"/>
        <v>48.738798951984563</v>
      </c>
      <c r="AD301" s="18"/>
      <c r="AE301">
        <f t="shared" si="100"/>
        <v>143</v>
      </c>
      <c r="AF301" s="3">
        <f>(C$158*$AF$76)*('Product half-life and C flows'!B162/100)</f>
        <v>1.0154118950632796</v>
      </c>
      <c r="AG301" s="3">
        <f t="shared" si="83"/>
        <v>8.5339407866430239</v>
      </c>
      <c r="AH301" s="3" t="e">
        <f>#REF!</f>
        <v>#REF!</v>
      </c>
      <c r="AI301" s="3" t="e">
        <f t="shared" si="115"/>
        <v>#REF!</v>
      </c>
      <c r="AJ301" s="113">
        <f t="shared" si="101"/>
        <v>254.81720227494677</v>
      </c>
      <c r="AK301" s="123">
        <f t="shared" si="120"/>
        <v>2.3515143438096642</v>
      </c>
      <c r="AL301" s="123">
        <f t="shared" si="121"/>
        <v>174.91007397076933</v>
      </c>
      <c r="AM301" s="123">
        <f t="shared" si="122"/>
        <v>103.22095435554439</v>
      </c>
      <c r="AN301" s="123">
        <f t="shared" si="123"/>
        <v>55.051175656290326</v>
      </c>
      <c r="AO301" s="123">
        <f t="shared" si="124"/>
        <v>42.465973084541062</v>
      </c>
      <c r="AP301" s="123">
        <f t="shared" si="125"/>
        <v>86.465679861471742</v>
      </c>
      <c r="AQ301" s="123">
        <f t="shared" si="126"/>
        <v>43.189650280455389</v>
      </c>
      <c r="AR301" s="123">
        <f t="shared" si="127"/>
        <v>73.587516173603021</v>
      </c>
      <c r="AS301" s="3">
        <f t="shared" si="116"/>
        <v>581.2425377264849</v>
      </c>
    </row>
    <row r="302" spans="1:45" ht="14">
      <c r="A302">
        <f t="shared" si="117"/>
        <v>144</v>
      </c>
      <c r="B302" s="20">
        <f t="shared" si="117"/>
        <v>224</v>
      </c>
      <c r="C302" s="27">
        <f t="shared" si="114"/>
        <v>254.8453277134235</v>
      </c>
      <c r="D302" s="27"/>
      <c r="E302" s="27"/>
      <c r="F302" s="27"/>
      <c r="G302" s="27"/>
      <c r="H302" s="27"/>
      <c r="I302" s="125"/>
      <c r="J302" s="27"/>
      <c r="K302" s="27"/>
      <c r="L302" s="27"/>
      <c r="M302" s="83">
        <f>C$158*(0.4*D$14)*('Product half-life and C flows'!B163/100)</f>
        <v>0.13077643176853937</v>
      </c>
      <c r="N302" s="85"/>
      <c r="O302" s="85">
        <f t="shared" si="118"/>
        <v>51.916955458718519</v>
      </c>
      <c r="P302" s="85">
        <f t="shared" si="118"/>
        <v>27.689042911316537</v>
      </c>
      <c r="Q302" s="83">
        <f>C$158*(0.6*C$15)*('Product half-life and C flows'!L163/100)</f>
        <v>9.4159030873348311</v>
      </c>
      <c r="R302" s="85">
        <f>C$158*0.6*('Product half-life and C flows'!N163/100)</f>
        <v>51.459645577693259</v>
      </c>
      <c r="S302" s="85">
        <f>C$158*0.6*('Product half-life and C flows'!P163/100)</f>
        <v>25.704118670176431</v>
      </c>
      <c r="T302" s="85">
        <f t="shared" si="86"/>
        <v>24.848717221618454</v>
      </c>
      <c r="U302" s="3"/>
      <c r="V302" s="90">
        <f>N$238*(0.4*V$40)*('Product half-life and C flows'!B82/100)</f>
        <v>2.1406367009050853</v>
      </c>
      <c r="W302" s="90">
        <f t="shared" si="102"/>
        <v>176.12011160047885</v>
      </c>
      <c r="X302" s="89">
        <f t="shared" si="119"/>
        <v>51.303998896825874</v>
      </c>
      <c r="Y302" s="89">
        <f t="shared" si="119"/>
        <v>27.362132744973792</v>
      </c>
      <c r="Z302" s="91">
        <f>N$238*(0.6*Z$41)*('Product half-life and C flows'!L82/100)</f>
        <v>32.400967106729226</v>
      </c>
      <c r="AA302" s="91">
        <f>N$238*0.6*('Product half-life and C flows'!N82/100)</f>
        <v>35.439202279356806</v>
      </c>
      <c r="AB302" s="91">
        <f>N$238*0.6*('Product half-life and C flows'!P82/100)</f>
        <v>17.701899240437957</v>
      </c>
      <c r="AC302" s="89">
        <f t="shared" si="88"/>
        <v>48.738798951984563</v>
      </c>
      <c r="AD302" s="18"/>
      <c r="AE302">
        <f t="shared" si="100"/>
        <v>144</v>
      </c>
      <c r="AF302" s="3">
        <f>(C$158*$AF$76)*('Product half-life and C flows'!B163/100)</f>
        <v>0.98082323826404527</v>
      </c>
      <c r="AG302" s="3">
        <f t="shared" si="83"/>
        <v>8.0319442697816701</v>
      </c>
      <c r="AH302" s="3" t="e">
        <f>#REF!</f>
        <v>#REF!</v>
      </c>
      <c r="AI302" s="3" t="e">
        <f t="shared" si="115"/>
        <v>#REF!</v>
      </c>
      <c r="AJ302" s="113">
        <f t="shared" si="101"/>
        <v>254.8453277134235</v>
      </c>
      <c r="AK302" s="123">
        <f t="shared" si="120"/>
        <v>2.2714131326736249</v>
      </c>
      <c r="AL302" s="123">
        <f t="shared" si="121"/>
        <v>176.12011160047885</v>
      </c>
      <c r="AM302" s="123">
        <f t="shared" si="122"/>
        <v>103.22095435554439</v>
      </c>
      <c r="AN302" s="123">
        <f t="shared" si="123"/>
        <v>55.051175656290326</v>
      </c>
      <c r="AO302" s="123">
        <f t="shared" si="124"/>
        <v>41.816870194064059</v>
      </c>
      <c r="AP302" s="123">
        <f t="shared" si="125"/>
        <v>86.898847857050072</v>
      </c>
      <c r="AQ302" s="123">
        <f t="shared" si="126"/>
        <v>43.406017910614388</v>
      </c>
      <c r="AR302" s="123">
        <f t="shared" si="127"/>
        <v>73.587516173603021</v>
      </c>
      <c r="AS302" s="3">
        <f t="shared" si="116"/>
        <v>582.37290688031862</v>
      </c>
    </row>
    <row r="303" spans="1:45" ht="14">
      <c r="A303">
        <f t="shared" si="117"/>
        <v>145</v>
      </c>
      <c r="B303" s="20">
        <f t="shared" si="117"/>
        <v>225</v>
      </c>
      <c r="C303" s="27">
        <f t="shared" si="114"/>
        <v>254.87262389821808</v>
      </c>
      <c r="D303" s="27"/>
      <c r="E303" s="27"/>
      <c r="F303" s="27"/>
      <c r="G303" s="27"/>
      <c r="H303" s="27"/>
      <c r="I303" s="125"/>
      <c r="J303" s="27"/>
      <c r="K303" s="27"/>
      <c r="L303" s="27"/>
      <c r="M303" s="83">
        <f>C$158*(0.4*D$14)*('Product half-life and C flows'!B164/100)</f>
        <v>0.1263217064123934</v>
      </c>
      <c r="N303" s="85"/>
      <c r="O303" s="85">
        <f t="shared" si="118"/>
        <v>51.916955458718519</v>
      </c>
      <c r="P303" s="85">
        <f t="shared" si="118"/>
        <v>27.689042911316537</v>
      </c>
      <c r="Q303" s="83">
        <f>C$158*(0.6*C$15)*('Product half-life and C flows'!L164/100)</f>
        <v>9.2719786822994674</v>
      </c>
      <c r="R303" s="85">
        <f>C$158*0.6*('Product half-life and C flows'!N164/100)</f>
        <v>51.555691130653528</v>
      </c>
      <c r="S303" s="85">
        <f>C$158*0.6*('Product half-life and C flows'!P164/100)</f>
        <v>25.752093471854888</v>
      </c>
      <c r="T303" s="85">
        <f t="shared" si="86"/>
        <v>24.848717221618454</v>
      </c>
      <c r="U303" s="3"/>
      <c r="V303" s="90">
        <f>N$238*(0.4*V$40)*('Product half-life and C flows'!B83/100)</f>
        <v>2.0677187564340507</v>
      </c>
      <c r="W303" s="90">
        <f t="shared" ref="W303:W318" si="128">C$8*(1-EXP(-C$9*$B142))^3</f>
        <v>177.27630201106223</v>
      </c>
      <c r="X303" s="89">
        <f t="shared" si="119"/>
        <v>51.303998896825874</v>
      </c>
      <c r="Y303" s="89">
        <f t="shared" si="119"/>
        <v>27.362132744973792</v>
      </c>
      <c r="Z303" s="91">
        <f>N$238*(0.6*Z$41)*('Product half-life and C flows'!L83/100)</f>
        <v>31.905710319339505</v>
      </c>
      <c r="AA303" s="91">
        <f>N$238*0.6*('Product half-life and C flows'!N83/100)</f>
        <v>35.76970364214155</v>
      </c>
      <c r="AB303" s="91">
        <f>N$238*0.6*('Product half-life and C flows'!P83/100)</f>
        <v>17.866984836234533</v>
      </c>
      <c r="AC303" s="89">
        <f t="shared" si="88"/>
        <v>48.738798951984563</v>
      </c>
      <c r="AD303" s="18"/>
      <c r="AE303">
        <f t="shared" si="100"/>
        <v>145</v>
      </c>
      <c r="AF303" s="3">
        <f>(C$158*$AF$76)*('Product half-life and C flows'!B164/100)</f>
        <v>0.94741279809295043</v>
      </c>
      <c r="AG303" s="3">
        <f t="shared" ref="AG303:AG318" si="129">AG$237*((AE$318-AE303)/80)</f>
        <v>7.5299477529203154</v>
      </c>
      <c r="AH303" s="3" t="e">
        <f>#REF!</f>
        <v>#REF!</v>
      </c>
      <c r="AI303" s="3" t="e">
        <f t="shared" si="115"/>
        <v>#REF!</v>
      </c>
      <c r="AJ303" s="113">
        <f t="shared" si="101"/>
        <v>254.87262389821808</v>
      </c>
      <c r="AK303" s="123">
        <f t="shared" si="120"/>
        <v>2.1940404628464441</v>
      </c>
      <c r="AL303" s="123">
        <f t="shared" si="121"/>
        <v>177.27630201106223</v>
      </c>
      <c r="AM303" s="123">
        <f t="shared" si="122"/>
        <v>103.22095435554439</v>
      </c>
      <c r="AN303" s="123">
        <f t="shared" si="123"/>
        <v>55.051175656290326</v>
      </c>
      <c r="AO303" s="123">
        <f t="shared" si="124"/>
        <v>41.177689001638974</v>
      </c>
      <c r="AP303" s="123">
        <f t="shared" si="125"/>
        <v>87.325394772795079</v>
      </c>
      <c r="AQ303" s="123">
        <f t="shared" si="126"/>
        <v>43.619078308089421</v>
      </c>
      <c r="AR303" s="123">
        <f t="shared" si="127"/>
        <v>73.587516173603021</v>
      </c>
      <c r="AS303" s="3">
        <f t="shared" si="116"/>
        <v>583.45215074186979</v>
      </c>
    </row>
    <row r="304" spans="1:45" ht="14">
      <c r="A304">
        <f t="shared" ref="A304:B318" si="130">A303+1</f>
        <v>146</v>
      </c>
      <c r="B304" s="20">
        <f t="shared" si="130"/>
        <v>226</v>
      </c>
      <c r="C304" s="27">
        <f t="shared" si="114"/>
        <v>254.89911522232003</v>
      </c>
      <c r="D304" s="27"/>
      <c r="E304" s="27"/>
      <c r="F304" s="27"/>
      <c r="G304" s="27"/>
      <c r="H304" s="27"/>
      <c r="I304" s="125"/>
      <c r="J304" s="27"/>
      <c r="K304" s="27"/>
      <c r="L304" s="27"/>
      <c r="M304" s="83">
        <f>C$158*(0.4*D$14)*('Product half-life and C flows'!B165/100)</f>
        <v>0.12201872535550945</v>
      </c>
      <c r="N304" s="85"/>
      <c r="O304" s="85">
        <f t="shared" ref="O304:P318" si="131">O303</f>
        <v>51.916955458718519</v>
      </c>
      <c r="P304" s="85">
        <f t="shared" si="131"/>
        <v>27.689042911316537</v>
      </c>
      <c r="Q304" s="83">
        <f>C$158*(0.6*C$15)*('Product half-life and C flows'!L165/100)</f>
        <v>9.1302541973538336</v>
      </c>
      <c r="R304" s="85">
        <f>C$158*0.6*('Product half-life and C flows'!N165/100)</f>
        <v>51.650268603607238</v>
      </c>
      <c r="S304" s="85">
        <f>C$158*0.6*('Product half-life and C flows'!P165/100)</f>
        <v>25.799334966836764</v>
      </c>
      <c r="T304" s="85">
        <f t="shared" si="86"/>
        <v>24.848717221618454</v>
      </c>
      <c r="U304" s="3"/>
      <c r="V304" s="90">
        <f>N$238*(0.4*V$40)*('Product half-life and C flows'!B84/100)</f>
        <v>1.9972846648389539</v>
      </c>
      <c r="W304" s="90">
        <f t="shared" si="128"/>
        <v>178.38078987351417</v>
      </c>
      <c r="X304" s="89">
        <f t="shared" si="119"/>
        <v>51.303998896825874</v>
      </c>
      <c r="Y304" s="89">
        <f t="shared" si="119"/>
        <v>27.362132744973792</v>
      </c>
      <c r="Z304" s="91">
        <f>N$238*(0.6*Z$41)*('Product half-life and C flows'!L84/100)</f>
        <v>31.418023654305934</v>
      </c>
      <c r="AA304" s="91">
        <f>N$238*0.6*('Product half-life and C flows'!N84/100)</f>
        <v>36.095153209940619</v>
      </c>
      <c r="AB304" s="91">
        <f>N$238*0.6*('Product half-life and C flows'!P84/100)</f>
        <v>18.029547057912392</v>
      </c>
      <c r="AC304" s="89">
        <f t="shared" si="88"/>
        <v>48.738798951984563</v>
      </c>
      <c r="AD304" s="18"/>
      <c r="AE304">
        <f t="shared" si="100"/>
        <v>146</v>
      </c>
      <c r="AF304" s="3">
        <f>(C$158*$AF$76)*('Product half-life and C flows'!B165/100)</f>
        <v>0.9151404401663209</v>
      </c>
      <c r="AG304" s="3">
        <f t="shared" si="129"/>
        <v>7.0279512360589607</v>
      </c>
      <c r="AH304" s="3" t="e">
        <f>#REF!</f>
        <v>#REF!</v>
      </c>
      <c r="AI304" s="3" t="e">
        <f t="shared" si="115"/>
        <v>#REF!</v>
      </c>
      <c r="AJ304" s="113">
        <f t="shared" si="101"/>
        <v>254.89911522232003</v>
      </c>
      <c r="AK304" s="123">
        <f t="shared" si="120"/>
        <v>2.1193033901944633</v>
      </c>
      <c r="AL304" s="123">
        <f t="shared" si="121"/>
        <v>178.38078987351417</v>
      </c>
      <c r="AM304" s="123">
        <f t="shared" si="122"/>
        <v>103.22095435554439</v>
      </c>
      <c r="AN304" s="123">
        <f t="shared" si="123"/>
        <v>55.051175656290326</v>
      </c>
      <c r="AO304" s="123">
        <f t="shared" si="124"/>
        <v>40.548277851659769</v>
      </c>
      <c r="AP304" s="123">
        <f t="shared" si="125"/>
        <v>87.745421813547864</v>
      </c>
      <c r="AQ304" s="123">
        <f t="shared" si="126"/>
        <v>43.828882024749156</v>
      </c>
      <c r="AR304" s="123">
        <f t="shared" si="127"/>
        <v>73.587516173603021</v>
      </c>
      <c r="AS304" s="3">
        <f t="shared" si="116"/>
        <v>584.48232113910308</v>
      </c>
    </row>
    <row r="305" spans="1:46" ht="14">
      <c r="A305">
        <f t="shared" si="130"/>
        <v>147</v>
      </c>
      <c r="B305" s="20">
        <f t="shared" si="130"/>
        <v>227</v>
      </c>
      <c r="C305" s="27">
        <f t="shared" si="114"/>
        <v>254.92482536449754</v>
      </c>
      <c r="D305" s="27"/>
      <c r="E305" s="27"/>
      <c r="F305" s="27"/>
      <c r="G305" s="27"/>
      <c r="H305" s="27"/>
      <c r="I305" s="125"/>
      <c r="J305" s="27"/>
      <c r="K305" s="27"/>
      <c r="L305" s="27"/>
      <c r="M305" s="83">
        <f>C$158*(0.4*D$14)*('Product half-life and C flows'!B166/100)</f>
        <v>0.11786231962998983</v>
      </c>
      <c r="N305" s="85"/>
      <c r="O305" s="85">
        <f t="shared" si="131"/>
        <v>51.916955458718519</v>
      </c>
      <c r="P305" s="85">
        <f t="shared" si="131"/>
        <v>27.689042911316537</v>
      </c>
      <c r="Q305" s="83">
        <f>C$158*(0.6*C$15)*('Product half-life and C flows'!L166/100)</f>
        <v>8.990696006175833</v>
      </c>
      <c r="R305" s="85">
        <f>C$158*0.6*('Product half-life and C flows'!N166/100)</f>
        <v>51.743400436520027</v>
      </c>
      <c r="S305" s="85">
        <f>C$158*0.6*('Product half-life and C flows'!P166/100)</f>
        <v>25.845854363896098</v>
      </c>
      <c r="T305" s="85">
        <f t="shared" ref="T305:T318" si="132">T304</f>
        <v>24.848717221618454</v>
      </c>
      <c r="U305" s="3"/>
      <c r="V305" s="90">
        <f>N$238*(0.4*V$40)*('Product half-life and C flows'!B85/100)</f>
        <v>1.9292498169724297</v>
      </c>
      <c r="W305" s="90">
        <f t="shared" si="128"/>
        <v>179.43565965851633</v>
      </c>
      <c r="X305" s="89">
        <f t="shared" ref="X305:Y318" si="133">X304</f>
        <v>51.303998896825874</v>
      </c>
      <c r="Y305" s="89">
        <f t="shared" si="133"/>
        <v>27.362132744973792</v>
      </c>
      <c r="Z305" s="91">
        <f>N$238*(0.6*Z$41)*('Product half-life and C flows'!L85/100)</f>
        <v>30.93779140043798</v>
      </c>
      <c r="AA305" s="91">
        <f>N$238*0.6*('Product half-life and C flows'!N85/100)</f>
        <v>36.415628200688495</v>
      </c>
      <c r="AB305" s="91">
        <f>N$238*0.6*('Product half-life and C flows'!P85/100)</f>
        <v>18.189624475868374</v>
      </c>
      <c r="AC305" s="89">
        <f t="shared" ref="AC305:AC318" si="134">AC304</f>
        <v>48.738798951984563</v>
      </c>
      <c r="AD305" s="18"/>
      <c r="AE305">
        <f t="shared" si="100"/>
        <v>147</v>
      </c>
      <c r="AF305" s="3">
        <f>(C$158*$AF$76)*('Product half-life and C flows'!B166/100)</f>
        <v>0.88396739722492368</v>
      </c>
      <c r="AG305" s="3">
        <f t="shared" si="129"/>
        <v>6.5259547191976068</v>
      </c>
      <c r="AH305" s="3" t="e">
        <f>#REF!</f>
        <v>#REF!</v>
      </c>
      <c r="AI305" s="3" t="e">
        <f t="shared" si="115"/>
        <v>#REF!</v>
      </c>
      <c r="AJ305" s="113">
        <f t="shared" si="101"/>
        <v>254.92482536449754</v>
      </c>
      <c r="AK305" s="123">
        <f t="shared" si="120"/>
        <v>2.0471121366024194</v>
      </c>
      <c r="AL305" s="123">
        <f t="shared" si="121"/>
        <v>179.43565965851633</v>
      </c>
      <c r="AM305" s="123">
        <f t="shared" si="122"/>
        <v>103.22095435554439</v>
      </c>
      <c r="AN305" s="123">
        <f t="shared" si="123"/>
        <v>55.051175656290326</v>
      </c>
      <c r="AO305" s="123">
        <f t="shared" si="124"/>
        <v>39.928487406613812</v>
      </c>
      <c r="AP305" s="123">
        <f t="shared" si="125"/>
        <v>88.159028637208522</v>
      </c>
      <c r="AQ305" s="123">
        <f t="shared" si="126"/>
        <v>44.035478839764473</v>
      </c>
      <c r="AR305" s="123">
        <f t="shared" si="127"/>
        <v>73.587516173603021</v>
      </c>
      <c r="AS305" s="3">
        <f t="shared" si="116"/>
        <v>585.46541286414322</v>
      </c>
    </row>
    <row r="306" spans="1:46" ht="14">
      <c r="A306">
        <f t="shared" si="130"/>
        <v>148</v>
      </c>
      <c r="B306" s="20">
        <f t="shared" si="130"/>
        <v>228</v>
      </c>
      <c r="C306" s="27">
        <f t="shared" si="114"/>
        <v>254.94977731001632</v>
      </c>
      <c r="D306" s="27"/>
      <c r="E306" s="27"/>
      <c r="F306" s="27"/>
      <c r="G306" s="27"/>
      <c r="H306" s="27"/>
      <c r="I306" s="125"/>
      <c r="J306" s="27"/>
      <c r="K306" s="27"/>
      <c r="L306" s="27"/>
      <c r="M306" s="83">
        <f>C$158*(0.4*D$14)*('Product half-life and C flows'!B167/100)</f>
        <v>0.11384749634195906</v>
      </c>
      <c r="N306" s="85"/>
      <c r="O306" s="85">
        <f t="shared" si="131"/>
        <v>51.916955458718519</v>
      </c>
      <c r="P306" s="85">
        <f t="shared" si="131"/>
        <v>27.689042911316537</v>
      </c>
      <c r="Q306" s="83">
        <f>C$158*(0.6*C$15)*('Product half-life and C flows'!L167/100)</f>
        <v>8.853270996430016</v>
      </c>
      <c r="R306" s="85">
        <f>C$158*0.6*('Product half-life and C flows'!N167/100)</f>
        <v>51.835108726357063</v>
      </c>
      <c r="S306" s="85">
        <f>C$158*0.6*('Product half-life and C flows'!P167/100)</f>
        <v>25.891662700478033</v>
      </c>
      <c r="T306" s="85">
        <f t="shared" si="132"/>
        <v>24.848717221618454</v>
      </c>
      <c r="U306" s="3"/>
      <c r="V306" s="90">
        <f>N$238*(0.4*V$40)*('Product half-life and C flows'!B86/100)</f>
        <v>1.8635324857852789</v>
      </c>
      <c r="W306" s="90">
        <f t="shared" si="128"/>
        <v>180.44293454579298</v>
      </c>
      <c r="X306" s="89">
        <f t="shared" si="133"/>
        <v>51.303998896825874</v>
      </c>
      <c r="Y306" s="89">
        <f t="shared" si="133"/>
        <v>27.362132744973792</v>
      </c>
      <c r="Z306" s="91">
        <f>N$238*(0.6*Z$41)*('Product half-life and C flows'!L86/100)</f>
        <v>30.464899615219267</v>
      </c>
      <c r="AA306" s="91">
        <f>N$238*0.6*('Product half-life and C flows'!N86/100)</f>
        <v>36.731204652024459</v>
      </c>
      <c r="AB306" s="91">
        <f>N$238*0.6*('Product half-life and C flows'!P86/100)</f>
        <v>18.34725507094128</v>
      </c>
      <c r="AC306" s="89">
        <f t="shared" si="134"/>
        <v>48.738798951984563</v>
      </c>
      <c r="AD306" s="18"/>
      <c r="AE306">
        <f t="shared" si="100"/>
        <v>148</v>
      </c>
      <c r="AF306" s="3">
        <f>(C$158*$AF$76)*('Product half-life and C flows'!B167/100)</f>
        <v>0.85385622256469296</v>
      </c>
      <c r="AG306" s="3">
        <f t="shared" si="129"/>
        <v>6.0239582023362521</v>
      </c>
      <c r="AH306" s="3" t="e">
        <f>#REF!</f>
        <v>#REF!</v>
      </c>
      <c r="AI306" s="3" t="e">
        <f t="shared" si="115"/>
        <v>#REF!</v>
      </c>
      <c r="AJ306" s="113">
        <f t="shared" si="101"/>
        <v>254.94977731001632</v>
      </c>
      <c r="AK306" s="123">
        <f t="shared" si="120"/>
        <v>1.977379982127238</v>
      </c>
      <c r="AL306" s="123">
        <f t="shared" si="121"/>
        <v>180.44293454579298</v>
      </c>
      <c r="AM306" s="123">
        <f t="shared" si="122"/>
        <v>103.22095435554439</v>
      </c>
      <c r="AN306" s="123">
        <f t="shared" si="123"/>
        <v>55.051175656290326</v>
      </c>
      <c r="AO306" s="123">
        <f t="shared" si="124"/>
        <v>39.318170611649279</v>
      </c>
      <c r="AP306" s="123">
        <f t="shared" si="125"/>
        <v>88.566313378381523</v>
      </c>
      <c r="AQ306" s="123">
        <f t="shared" si="126"/>
        <v>44.23891777141931</v>
      </c>
      <c r="AR306" s="123">
        <f t="shared" si="127"/>
        <v>73.587516173603021</v>
      </c>
      <c r="AS306" s="3">
        <f t="shared" si="116"/>
        <v>586.40336247480809</v>
      </c>
    </row>
    <row r="307" spans="1:46" ht="14">
      <c r="A307">
        <f t="shared" si="130"/>
        <v>149</v>
      </c>
      <c r="B307" s="20">
        <f t="shared" si="130"/>
        <v>229</v>
      </c>
      <c r="C307" s="27">
        <f t="shared" si="114"/>
        <v>254.97399337076908</v>
      </c>
      <c r="D307" s="27"/>
      <c r="E307" s="27"/>
      <c r="F307" s="27"/>
      <c r="G307" s="27"/>
      <c r="H307" s="27"/>
      <c r="I307" s="125"/>
      <c r="J307" s="27"/>
      <c r="K307" s="27"/>
      <c r="L307" s="27"/>
      <c r="M307" s="83">
        <f>C$158*(0.4*D$14)*('Product half-life and C flows'!B168/100)</f>
        <v>0.1099694326738367</v>
      </c>
      <c r="N307" s="85"/>
      <c r="O307" s="85">
        <f t="shared" si="131"/>
        <v>51.916955458718519</v>
      </c>
      <c r="P307" s="85">
        <f t="shared" si="131"/>
        <v>27.689042911316537</v>
      </c>
      <c r="Q307" s="83">
        <f>C$158*(0.6*C$15)*('Product half-life and C flows'!L168/100)</f>
        <v>8.71794656191115</v>
      </c>
      <c r="R307" s="85">
        <f>C$158*0.6*('Product half-life and C flows'!N168/100)</f>
        <v>51.925415232325996</v>
      </c>
      <c r="S307" s="85">
        <f>C$158*0.6*('Product half-life and C flows'!P168/100)</f>
        <v>25.936770845317657</v>
      </c>
      <c r="T307" s="85">
        <f t="shared" si="132"/>
        <v>24.848717221618454</v>
      </c>
      <c r="U307" s="3"/>
      <c r="V307" s="90">
        <f>N$238*(0.4*V$40)*('Product half-life and C flows'!B87/100)</f>
        <v>1.800053728151624</v>
      </c>
      <c r="W307" s="90">
        <f t="shared" si="128"/>
        <v>181.40457574223169</v>
      </c>
      <c r="X307" s="89">
        <f t="shared" si="133"/>
        <v>51.303998896825874</v>
      </c>
      <c r="Y307" s="89">
        <f t="shared" si="133"/>
        <v>27.362132744973792</v>
      </c>
      <c r="Z307" s="91">
        <f>N$238*(0.6*Z$41)*('Product half-life and C flows'!L87/100)</f>
        <v>29.999236097772894</v>
      </c>
      <c r="AA307" s="91">
        <f>N$238*0.6*('Product half-life and C flows'!N87/100)</f>
        <v>37.041957439333672</v>
      </c>
      <c r="AB307" s="91">
        <f>N$238*0.6*('Product half-life and C flows'!P87/100)</f>
        <v>18.502476243423406</v>
      </c>
      <c r="AC307" s="89">
        <f t="shared" si="134"/>
        <v>48.738798951984563</v>
      </c>
      <c r="AD307" s="18"/>
      <c r="AE307">
        <f t="shared" si="100"/>
        <v>149</v>
      </c>
      <c r="AF307" s="3">
        <f>(C$158*$AF$76)*('Product half-life and C flows'!B168/100)</f>
        <v>0.82477074505377523</v>
      </c>
      <c r="AG307" s="3">
        <f t="shared" si="129"/>
        <v>5.5219616854748983</v>
      </c>
      <c r="AH307" s="3" t="e">
        <f>#REF!</f>
        <v>#REF!</v>
      </c>
      <c r="AI307" s="3" t="e">
        <f t="shared" si="115"/>
        <v>#REF!</v>
      </c>
      <c r="AJ307" s="113">
        <f t="shared" si="101"/>
        <v>254.97399337076908</v>
      </c>
      <c r="AK307" s="123">
        <f t="shared" si="120"/>
        <v>1.9100231608254608</v>
      </c>
      <c r="AL307" s="123">
        <f t="shared" si="121"/>
        <v>181.40457574223169</v>
      </c>
      <c r="AM307" s="123">
        <f t="shared" si="122"/>
        <v>103.22095435554439</v>
      </c>
      <c r="AN307" s="123">
        <f t="shared" si="123"/>
        <v>55.051175656290326</v>
      </c>
      <c r="AO307" s="123">
        <f t="shared" si="124"/>
        <v>38.717182659684042</v>
      </c>
      <c r="AP307" s="123">
        <f t="shared" si="125"/>
        <v>88.96737267165966</v>
      </c>
      <c r="AQ307" s="123">
        <f t="shared" si="126"/>
        <v>44.439247088741062</v>
      </c>
      <c r="AR307" s="123">
        <f t="shared" si="127"/>
        <v>73.587516173603021</v>
      </c>
      <c r="AS307" s="3">
        <f t="shared" si="116"/>
        <v>587.29804750857966</v>
      </c>
    </row>
    <row r="308" spans="1:46" ht="14">
      <c r="A308">
        <f t="shared" si="130"/>
        <v>150</v>
      </c>
      <c r="B308" s="20">
        <f t="shared" si="130"/>
        <v>230</v>
      </c>
      <c r="C308" s="27">
        <f t="shared" si="114"/>
        <v>254.9974952048303</v>
      </c>
      <c r="D308" s="27"/>
      <c r="E308" s="27"/>
      <c r="F308" s="27"/>
      <c r="G308" s="27"/>
      <c r="H308" s="27"/>
      <c r="I308" s="125"/>
      <c r="J308" s="27"/>
      <c r="K308" s="27"/>
      <c r="L308" s="27"/>
      <c r="M308" s="83">
        <f>C$158*(0.4*D$14)*('Product half-life and C flows'!B169/100)</f>
        <v>0.10622347009091382</v>
      </c>
      <c r="N308" s="85"/>
      <c r="O308" s="85">
        <f t="shared" si="131"/>
        <v>51.916955458718519</v>
      </c>
      <c r="P308" s="85">
        <f t="shared" si="131"/>
        <v>27.689042911316537</v>
      </c>
      <c r="Q308" s="83">
        <f>C$158*(0.6*C$15)*('Product half-life and C flows'!L169/100)</f>
        <v>8.584690594807908</v>
      </c>
      <c r="R308" s="85">
        <f>C$158*0.6*('Product half-life and C flows'!N169/100)</f>
        <v>52.014341381039557</v>
      </c>
      <c r="S308" s="85">
        <f>C$158*0.6*('Product half-life and C flows'!P169/100)</f>
        <v>25.98118950101874</v>
      </c>
      <c r="T308" s="85">
        <f t="shared" si="132"/>
        <v>24.848717221618454</v>
      </c>
      <c r="U308" s="3"/>
      <c r="V308" s="90">
        <f>N$238*(0.4*V$40)*('Product half-life and C flows'!B88/100)</f>
        <v>1.7387372900382618</v>
      </c>
      <c r="W308" s="90">
        <f t="shared" si="128"/>
        <v>182.3224821588415</v>
      </c>
      <c r="X308" s="89">
        <f t="shared" si="133"/>
        <v>51.303998896825874</v>
      </c>
      <c r="Y308" s="89">
        <f t="shared" si="133"/>
        <v>27.362132744973792</v>
      </c>
      <c r="Z308" s="91">
        <f>N$238*(0.6*Z$41)*('Product half-life and C flows'!L88/100)</f>
        <v>29.540690362240088</v>
      </c>
      <c r="AA308" s="91">
        <f>N$238*0.6*('Product half-life and C flows'!N88/100)</f>
        <v>37.347960293512557</v>
      </c>
      <c r="AB308" s="91">
        <f>N$238*0.6*('Product half-life and C flows'!P88/100)</f>
        <v>18.655324821934339</v>
      </c>
      <c r="AC308" s="89">
        <f t="shared" si="134"/>
        <v>48.738798951984563</v>
      </c>
      <c r="AD308" s="18"/>
      <c r="AE308">
        <f t="shared" si="100"/>
        <v>150</v>
      </c>
      <c r="AF308" s="3">
        <f>(C$158*$AF$76)*('Product half-life and C flows'!B169/100)</f>
        <v>0.79667602568185358</v>
      </c>
      <c r="AG308" s="3">
        <f t="shared" si="129"/>
        <v>5.0199651686135436</v>
      </c>
      <c r="AH308" s="3" t="e">
        <f>#REF!</f>
        <v>#REF!</v>
      </c>
      <c r="AI308" s="3" t="e">
        <f t="shared" si="115"/>
        <v>#REF!</v>
      </c>
      <c r="AJ308" s="113">
        <f t="shared" si="101"/>
        <v>254.9974952048303</v>
      </c>
      <c r="AK308" s="123">
        <f t="shared" si="120"/>
        <v>1.8449607601291755</v>
      </c>
      <c r="AL308" s="123">
        <f t="shared" si="121"/>
        <v>182.3224821588415</v>
      </c>
      <c r="AM308" s="123">
        <f t="shared" si="122"/>
        <v>103.22095435554439</v>
      </c>
      <c r="AN308" s="123">
        <f t="shared" si="123"/>
        <v>55.051175656290326</v>
      </c>
      <c r="AO308" s="123">
        <f t="shared" si="124"/>
        <v>38.125380957047994</v>
      </c>
      <c r="AP308" s="123">
        <f t="shared" si="125"/>
        <v>89.362301674552114</v>
      </c>
      <c r="AQ308" s="123">
        <f t="shared" si="126"/>
        <v>44.636514322953076</v>
      </c>
      <c r="AR308" s="123">
        <f t="shared" si="127"/>
        <v>73.587516173603021</v>
      </c>
      <c r="AS308" s="3">
        <f t="shared" si="116"/>
        <v>588.15128605896166</v>
      </c>
    </row>
    <row r="309" spans="1:46" ht="14">
      <c r="A309">
        <f t="shared" si="130"/>
        <v>151</v>
      </c>
      <c r="B309" s="20">
        <f t="shared" si="130"/>
        <v>231</v>
      </c>
      <c r="C309" s="27">
        <f t="shared" si="114"/>
        <v>255.02030383545446</v>
      </c>
      <c r="D309" s="27"/>
      <c r="E309" s="27"/>
      <c r="F309" s="27"/>
      <c r="G309" s="27"/>
      <c r="H309" s="27"/>
      <c r="I309" s="125"/>
      <c r="J309" s="27"/>
      <c r="K309" s="27"/>
      <c r="L309" s="27"/>
      <c r="M309" s="83">
        <f>C$158*(0.4*D$14)*('Product half-life and C flows'!B170/100)</f>
        <v>0.10260510874527547</v>
      </c>
      <c r="N309" s="85"/>
      <c r="O309" s="85">
        <f t="shared" si="131"/>
        <v>51.916955458718519</v>
      </c>
      <c r="P309" s="85">
        <f t="shared" si="131"/>
        <v>27.689042911316537</v>
      </c>
      <c r="Q309" s="83">
        <f>C$158*(0.6*C$15)*('Product half-life and C flows'!L170/100)</f>
        <v>8.4534714780848059</v>
      </c>
      <c r="R309" s="85">
        <f>C$158*0.6*('Product half-life and C flows'!N170/100)</f>
        <v>52.101908271599434</v>
      </c>
      <c r="S309" s="85">
        <f>C$158*0.6*('Product half-life and C flows'!P170/100)</f>
        <v>26.024929206593107</v>
      </c>
      <c r="T309" s="85">
        <f t="shared" si="132"/>
        <v>24.848717221618454</v>
      </c>
      <c r="U309" s="3"/>
      <c r="V309" s="90">
        <f>N$238*(0.4*V$40)*('Product half-life and C flows'!B89/100)</f>
        <v>1.6795095149042927</v>
      </c>
      <c r="W309" s="90">
        <f t="shared" si="128"/>
        <v>183.19849040137498</v>
      </c>
      <c r="X309" s="89">
        <f t="shared" si="133"/>
        <v>51.303998896825874</v>
      </c>
      <c r="Y309" s="89">
        <f t="shared" si="133"/>
        <v>27.362132744973792</v>
      </c>
      <c r="Z309" s="91">
        <f>N$238*(0.6*Z$41)*('Product half-life and C flows'!L89/100)</f>
        <v>29.089153611565788</v>
      </c>
      <c r="AA309" s="91">
        <f>N$238*0.6*('Product half-life and C flows'!N89/100)</f>
        <v>37.649285818462545</v>
      </c>
      <c r="AB309" s="91">
        <f>N$238*0.6*('Product half-life and C flows'!P89/100)</f>
        <v>18.805837072159104</v>
      </c>
      <c r="AC309" s="89">
        <f t="shared" si="134"/>
        <v>48.738798951984563</v>
      </c>
      <c r="AD309" s="18"/>
      <c r="AE309">
        <f t="shared" si="100"/>
        <v>151</v>
      </c>
      <c r="AF309" s="3">
        <f>(C$158*$AF$76)*('Product half-life and C flows'!B170/100)</f>
        <v>0.76953831558956598</v>
      </c>
      <c r="AG309" s="3">
        <f t="shared" si="129"/>
        <v>4.5179686517521898</v>
      </c>
      <c r="AH309" s="3" t="e">
        <f>#REF!</f>
        <v>#REF!</v>
      </c>
      <c r="AI309" s="3" t="e">
        <f t="shared" si="115"/>
        <v>#REF!</v>
      </c>
      <c r="AJ309" s="113">
        <f t="shared" si="101"/>
        <v>255.02030383545446</v>
      </c>
      <c r="AK309" s="123">
        <f t="shared" si="120"/>
        <v>1.7821146236495682</v>
      </c>
      <c r="AL309" s="123">
        <f t="shared" si="121"/>
        <v>183.19849040137498</v>
      </c>
      <c r="AM309" s="123">
        <f t="shared" si="122"/>
        <v>103.22095435554439</v>
      </c>
      <c r="AN309" s="123">
        <f t="shared" si="123"/>
        <v>55.051175656290326</v>
      </c>
      <c r="AO309" s="123">
        <f t="shared" si="124"/>
        <v>37.542625089650592</v>
      </c>
      <c r="AP309" s="123">
        <f t="shared" si="125"/>
        <v>89.751194090061972</v>
      </c>
      <c r="AQ309" s="123">
        <f t="shared" si="126"/>
        <v>44.830766278752208</v>
      </c>
      <c r="AR309" s="123">
        <f t="shared" si="127"/>
        <v>73.587516173603021</v>
      </c>
      <c r="AS309" s="3">
        <f t="shared" si="116"/>
        <v>588.96483666892709</v>
      </c>
    </row>
    <row r="310" spans="1:46" ht="14">
      <c r="A310">
        <f t="shared" si="130"/>
        <v>152</v>
      </c>
      <c r="B310" s="20">
        <f t="shared" si="130"/>
        <v>232</v>
      </c>
      <c r="C310" s="27">
        <f t="shared" si="114"/>
        <v>255.04243966953047</v>
      </c>
      <c r="D310" s="27"/>
      <c r="E310" s="27"/>
      <c r="F310" s="27"/>
      <c r="G310" s="27"/>
      <c r="H310" s="27"/>
      <c r="I310" s="125"/>
      <c r="J310" s="27"/>
      <c r="K310" s="27"/>
      <c r="L310" s="27"/>
      <c r="M310" s="83">
        <f>C$158*(0.4*D$14)*('Product half-life and C flows'!B171/100)</f>
        <v>9.9110002070345912E-2</v>
      </c>
      <c r="N310" s="85"/>
      <c r="O310" s="85">
        <f t="shared" si="131"/>
        <v>51.916955458718519</v>
      </c>
      <c r="P310" s="85">
        <f t="shared" si="131"/>
        <v>27.689042911316537</v>
      </c>
      <c r="Q310" s="83">
        <f>C$158*(0.6*C$15)*('Product half-life and C flows'!L171/100)</f>
        <v>8.3242580779805397</v>
      </c>
      <c r="R310" s="85">
        <f>C$158*0.6*('Product half-life and C flows'!N171/100)</f>
        <v>52.188136680602348</v>
      </c>
      <c r="S310" s="85">
        <f>C$158*0.6*('Product half-life and C flows'!P171/100)</f>
        <v>26.068000339961195</v>
      </c>
      <c r="T310" s="85">
        <f t="shared" si="132"/>
        <v>24.848717221618454</v>
      </c>
      <c r="U310" s="3"/>
      <c r="V310" s="90">
        <f>N$238*(0.4*V$40)*('Product half-life and C flows'!B90/100)</f>
        <v>1.6222992552210007</v>
      </c>
      <c r="W310" s="90">
        <f t="shared" si="128"/>
        <v>184.03437503381699</v>
      </c>
      <c r="X310" s="89">
        <f t="shared" si="133"/>
        <v>51.303998896825874</v>
      </c>
      <c r="Y310" s="89">
        <f t="shared" si="133"/>
        <v>27.362132744973792</v>
      </c>
      <c r="Z310" s="91">
        <f>N$238*(0.6*Z$41)*('Product half-life and C flows'!L90/100)</f>
        <v>28.644518711684732</v>
      </c>
      <c r="AA310" s="91">
        <f>N$238*0.6*('Product half-life and C flows'!N90/100)</f>
        <v>37.946005508316503</v>
      </c>
      <c r="AB310" s="91">
        <f>N$238*0.6*('Product half-life and C flows'!P90/100)</f>
        <v>18.954048705452792</v>
      </c>
      <c r="AC310" s="89">
        <f t="shared" si="134"/>
        <v>48.738798951984563</v>
      </c>
      <c r="AD310" s="18"/>
      <c r="AE310">
        <f t="shared" si="100"/>
        <v>152</v>
      </c>
      <c r="AF310" s="3">
        <f>(C$158*$AF$76)*('Product half-life and C flows'!B171/100)</f>
        <v>0.74332501552759433</v>
      </c>
      <c r="AG310" s="3">
        <f t="shared" si="129"/>
        <v>4.015972134890835</v>
      </c>
      <c r="AH310" s="3" t="e">
        <f>#REF!</f>
        <v>#REF!</v>
      </c>
      <c r="AI310" s="3" t="e">
        <f t="shared" si="115"/>
        <v>#REF!</v>
      </c>
      <c r="AJ310" s="113">
        <f t="shared" si="101"/>
        <v>255.04243966953047</v>
      </c>
      <c r="AK310" s="123">
        <f t="shared" si="120"/>
        <v>1.7214092572913466</v>
      </c>
      <c r="AL310" s="123">
        <f t="shared" si="121"/>
        <v>184.03437503381699</v>
      </c>
      <c r="AM310" s="123">
        <f t="shared" si="122"/>
        <v>103.22095435554439</v>
      </c>
      <c r="AN310" s="123">
        <f t="shared" si="123"/>
        <v>55.051175656290326</v>
      </c>
      <c r="AO310" s="123">
        <f t="shared" si="124"/>
        <v>36.96877678966527</v>
      </c>
      <c r="AP310" s="123">
        <f t="shared" si="125"/>
        <v>90.134142188918844</v>
      </c>
      <c r="AQ310" s="123">
        <f t="shared" si="126"/>
        <v>45.022049045413986</v>
      </c>
      <c r="AR310" s="123">
        <f t="shared" si="127"/>
        <v>73.587516173603021</v>
      </c>
      <c r="AS310" s="3">
        <f t="shared" si="116"/>
        <v>589.74039850054419</v>
      </c>
    </row>
    <row r="311" spans="1:46" ht="14">
      <c r="A311">
        <f t="shared" si="130"/>
        <v>153</v>
      </c>
      <c r="B311" s="20">
        <f t="shared" si="130"/>
        <v>233</v>
      </c>
      <c r="C311" s="27">
        <f t="shared" si="114"/>
        <v>255.06392251550989</v>
      </c>
      <c r="D311" s="27"/>
      <c r="E311" s="27"/>
      <c r="F311" s="27"/>
      <c r="G311" s="27"/>
      <c r="H311" s="27"/>
      <c r="I311" s="125"/>
      <c r="J311" s="27"/>
      <c r="K311" s="27"/>
      <c r="L311" s="27"/>
      <c r="M311" s="83">
        <f>C$158*(0.4*D$14)*('Product half-life and C flows'!B172/100)</f>
        <v>9.5733951559563726E-2</v>
      </c>
      <c r="N311" s="85"/>
      <c r="O311" s="85">
        <f t="shared" si="131"/>
        <v>51.916955458718519</v>
      </c>
      <c r="P311" s="85">
        <f t="shared" si="131"/>
        <v>27.689042911316537</v>
      </c>
      <c r="Q311" s="83">
        <f>C$158*(0.6*C$15)*('Product half-life and C flows'!L172/100)</f>
        <v>8.1970197366210513</v>
      </c>
      <c r="R311" s="85">
        <f>C$158*0.6*('Product half-life and C flows'!N172/100)</f>
        <v>52.273047067069577</v>
      </c>
      <c r="S311" s="85">
        <f>C$158*0.6*('Product half-life and C flows'!P172/100)</f>
        <v>26.110413120414357</v>
      </c>
      <c r="T311" s="85">
        <f t="shared" si="132"/>
        <v>24.848717221618454</v>
      </c>
      <c r="U311" s="3"/>
      <c r="V311" s="90">
        <f>N$238*(0.4*V$40)*('Product half-life and C flows'!B91/100)</f>
        <v>1.5670377870056846</v>
      </c>
      <c r="W311" s="90">
        <f t="shared" si="128"/>
        <v>184.83184907796112</v>
      </c>
      <c r="X311" s="89">
        <f t="shared" si="133"/>
        <v>51.303998896825874</v>
      </c>
      <c r="Y311" s="89">
        <f t="shared" si="133"/>
        <v>27.362132744973792</v>
      </c>
      <c r="Z311" s="91">
        <f>N$238*(0.6*Z$41)*('Product half-life and C flows'!L91/100)</f>
        <v>28.20668016610232</v>
      </c>
      <c r="AA311" s="91">
        <f>N$238*0.6*('Product half-life and C flows'!N91/100)</f>
        <v>38.238189764401831</v>
      </c>
      <c r="AB311" s="91">
        <f>N$238*0.6*('Product half-life and C flows'!P91/100)</f>
        <v>19.099994887313596</v>
      </c>
      <c r="AC311" s="89">
        <f t="shared" si="134"/>
        <v>48.738798951984563</v>
      </c>
      <c r="AD311" s="18"/>
      <c r="AE311">
        <f t="shared" si="100"/>
        <v>153</v>
      </c>
      <c r="AF311" s="3">
        <f>(C$158*$AF$76)*('Product half-life and C flows'!B172/100)</f>
        <v>0.71800463669672787</v>
      </c>
      <c r="AG311" s="3">
        <f t="shared" si="129"/>
        <v>3.5139756180294803</v>
      </c>
      <c r="AH311" s="3" t="e">
        <f>#REF!</f>
        <v>#REF!</v>
      </c>
      <c r="AI311" s="3" t="e">
        <f t="shared" si="115"/>
        <v>#REF!</v>
      </c>
      <c r="AJ311" s="113">
        <f t="shared" si="101"/>
        <v>255.06392251550989</v>
      </c>
      <c r="AK311" s="123">
        <f t="shared" si="120"/>
        <v>1.6627717385652483</v>
      </c>
      <c r="AL311" s="123">
        <f t="shared" si="121"/>
        <v>184.83184907796112</v>
      </c>
      <c r="AM311" s="123">
        <f t="shared" si="122"/>
        <v>103.22095435554439</v>
      </c>
      <c r="AN311" s="123">
        <f t="shared" si="123"/>
        <v>55.051175656290326</v>
      </c>
      <c r="AO311" s="123">
        <f t="shared" si="124"/>
        <v>36.403699902723375</v>
      </c>
      <c r="AP311" s="123">
        <f t="shared" si="125"/>
        <v>90.511236831471408</v>
      </c>
      <c r="AQ311" s="123">
        <f t="shared" si="126"/>
        <v>45.210408007727949</v>
      </c>
      <c r="AR311" s="123">
        <f t="shared" si="127"/>
        <v>73.587516173603021</v>
      </c>
      <c r="AS311" s="3">
        <f t="shared" si="116"/>
        <v>590.47961174388684</v>
      </c>
    </row>
    <row r="312" spans="1:46" ht="14">
      <c r="A312">
        <f t="shared" si="130"/>
        <v>154</v>
      </c>
      <c r="B312" s="20">
        <f t="shared" si="130"/>
        <v>234</v>
      </c>
      <c r="C312" s="27">
        <f t="shared" si="114"/>
        <v>255.08477160082049</v>
      </c>
      <c r="D312" s="27"/>
      <c r="E312" s="27"/>
      <c r="F312" s="27"/>
      <c r="G312" s="27"/>
      <c r="H312" s="27"/>
      <c r="I312" s="125"/>
      <c r="J312" s="27"/>
      <c r="K312" s="27"/>
      <c r="L312" s="27"/>
      <c r="M312" s="83">
        <f>C$158*(0.4*D$14)*('Product half-life and C flows'!B173/100)</f>
        <v>9.2472901722914017E-2</v>
      </c>
      <c r="N312" s="85"/>
      <c r="O312" s="85">
        <f t="shared" si="131"/>
        <v>51.916955458718519</v>
      </c>
      <c r="P312" s="85">
        <f t="shared" si="131"/>
        <v>27.689042911316537</v>
      </c>
      <c r="Q312" s="83">
        <f>C$158*(0.6*C$15)*('Product half-life and C flows'!L173/100)</f>
        <v>8.0717262647454557</v>
      </c>
      <c r="R312" s="85">
        <f>C$158*0.6*('Product half-life and C flows'!N173/100)</f>
        <v>52.356659577301222</v>
      </c>
      <c r="S312" s="85">
        <f>C$158*0.6*('Product half-life and C flows'!P173/100)</f>
        <v>26.152177611039555</v>
      </c>
      <c r="T312" s="85">
        <f t="shared" si="132"/>
        <v>24.848717221618454</v>
      </c>
      <c r="U312" s="3"/>
      <c r="V312" s="90">
        <f>N$238*(0.4*V$40)*('Product half-life and C flows'!B92/100)</f>
        <v>1.513658727266785</v>
      </c>
      <c r="W312" s="90">
        <f t="shared" si="128"/>
        <v>185.59256471598081</v>
      </c>
      <c r="X312" s="89">
        <f t="shared" si="133"/>
        <v>51.303998896825874</v>
      </c>
      <c r="Y312" s="89">
        <f t="shared" si="133"/>
        <v>27.362132744973792</v>
      </c>
      <c r="Z312" s="91">
        <f>N$238*(0.6*Z$41)*('Product half-life and C flows'!L92/100)</f>
        <v>27.775534090863967</v>
      </c>
      <c r="AA312" s="91">
        <f>N$238*0.6*('Product half-life and C flows'!N92/100)</f>
        <v>38.525907911944223</v>
      </c>
      <c r="AB312" s="91">
        <f>N$238*0.6*('Product half-life and C flows'!P92/100)</f>
        <v>19.243710245726383</v>
      </c>
      <c r="AC312" s="89">
        <f t="shared" si="134"/>
        <v>48.738798951984563</v>
      </c>
      <c r="AD312" s="18"/>
      <c r="AE312">
        <f t="shared" si="100"/>
        <v>154</v>
      </c>
      <c r="AF312" s="3">
        <f>(C$158*$AF$76)*('Product half-life and C flows'!B173/100)</f>
        <v>0.69354676292185513</v>
      </c>
      <c r="AG312" s="3">
        <f t="shared" si="129"/>
        <v>3.0119791011681261</v>
      </c>
      <c r="AH312" s="3" t="e">
        <f>#REF!</f>
        <v>#REF!</v>
      </c>
      <c r="AI312" s="3" t="e">
        <f t="shared" si="115"/>
        <v>#REF!</v>
      </c>
      <c r="AJ312" s="113">
        <f t="shared" si="101"/>
        <v>255.08477160082049</v>
      </c>
      <c r="AK312" s="123">
        <f t="shared" si="120"/>
        <v>1.606131628989699</v>
      </c>
      <c r="AL312" s="123">
        <f t="shared" si="121"/>
        <v>185.59256471598081</v>
      </c>
      <c r="AM312" s="123">
        <f t="shared" si="122"/>
        <v>103.22095435554439</v>
      </c>
      <c r="AN312" s="123">
        <f t="shared" si="123"/>
        <v>55.051175656290326</v>
      </c>
      <c r="AO312" s="123">
        <f t="shared" si="124"/>
        <v>35.847260355609421</v>
      </c>
      <c r="AP312" s="123">
        <f t="shared" si="125"/>
        <v>90.882567489245446</v>
      </c>
      <c r="AQ312" s="123">
        <f t="shared" si="126"/>
        <v>45.395887856765938</v>
      </c>
      <c r="AR312" s="123">
        <f t="shared" si="127"/>
        <v>73.587516173603021</v>
      </c>
      <c r="AS312" s="3">
        <f t="shared" si="116"/>
        <v>591.18405823202909</v>
      </c>
    </row>
    <row r="313" spans="1:46" ht="14">
      <c r="A313">
        <f t="shared" si="130"/>
        <v>155</v>
      </c>
      <c r="B313" s="20">
        <f t="shared" si="130"/>
        <v>235</v>
      </c>
      <c r="C313" s="27">
        <f t="shared" si="114"/>
        <v>255.1050055887828</v>
      </c>
      <c r="D313" s="27"/>
      <c r="E313" s="27"/>
      <c r="F313" s="27"/>
      <c r="G313" s="27"/>
      <c r="H313" s="27"/>
      <c r="I313" s="125"/>
      <c r="J313" s="27"/>
      <c r="K313" s="27"/>
      <c r="L313" s="27"/>
      <c r="M313" s="83">
        <f>C$158*(0.4*D$14)*('Product half-life and C flows'!B174/100)</f>
        <v>8.9322935215259552E-2</v>
      </c>
      <c r="N313" s="85"/>
      <c r="O313" s="85">
        <f t="shared" si="131"/>
        <v>51.916955458718519</v>
      </c>
      <c r="P313" s="85">
        <f t="shared" si="131"/>
        <v>27.689042911316537</v>
      </c>
      <c r="Q313" s="83">
        <f>C$158*(0.6*C$15)*('Product half-life and C flows'!L174/100)</f>
        <v>7.948347934543178</v>
      </c>
      <c r="R313" s="85">
        <f>C$158*0.6*('Product half-life and C flows'!N174/100)</f>
        <v>52.438994049656209</v>
      </c>
      <c r="S313" s="85">
        <f>C$158*0.6*('Product half-life and C flows'!P174/100)</f>
        <v>26.193303721106979</v>
      </c>
      <c r="T313" s="85">
        <f t="shared" si="132"/>
        <v>24.848717221618454</v>
      </c>
      <c r="U313" s="3"/>
      <c r="V313" s="90">
        <f>N$238*(0.4*V$40)*('Product half-life and C flows'!B93/100)</f>
        <v>1.4620979542611325</v>
      </c>
      <c r="W313" s="90">
        <f t="shared" si="128"/>
        <v>186.31811416627642</v>
      </c>
      <c r="X313" s="89">
        <f t="shared" si="133"/>
        <v>51.303998896825874</v>
      </c>
      <c r="Y313" s="89">
        <f t="shared" si="133"/>
        <v>27.362132744973792</v>
      </c>
      <c r="Z313" s="91">
        <f>N$238*(0.6*Z$41)*('Product half-life and C flows'!L93/100)</f>
        <v>27.350978189906986</v>
      </c>
      <c r="AA313" s="91">
        <f>N$238*0.6*('Product half-life and C flows'!N93/100)</f>
        <v>38.809228216516182</v>
      </c>
      <c r="AB313" s="91">
        <f>N$238*0.6*('Product half-life and C flows'!P93/100)</f>
        <v>19.385228879378708</v>
      </c>
      <c r="AC313" s="89">
        <f t="shared" si="134"/>
        <v>48.738798951984563</v>
      </c>
      <c r="AD313" s="18"/>
      <c r="AE313">
        <f t="shared" si="100"/>
        <v>155</v>
      </c>
      <c r="AF313" s="3">
        <f>(C$158*$AF$76)*('Product half-life and C flows'!B174/100)</f>
        <v>0.66992201411444663</v>
      </c>
      <c r="AG313" s="3">
        <f t="shared" si="129"/>
        <v>2.5099825843067718</v>
      </c>
      <c r="AH313" s="3" t="e">
        <f>#REF!</f>
        <v>#REF!</v>
      </c>
      <c r="AI313" s="3" t="e">
        <f t="shared" si="115"/>
        <v>#REF!</v>
      </c>
      <c r="AJ313" s="113">
        <f t="shared" si="101"/>
        <v>255.1050055887828</v>
      </c>
      <c r="AK313" s="123">
        <f t="shared" si="120"/>
        <v>1.5514208894763921</v>
      </c>
      <c r="AL313" s="123">
        <f t="shared" si="121"/>
        <v>186.31811416627642</v>
      </c>
      <c r="AM313" s="123">
        <f t="shared" si="122"/>
        <v>103.22095435554439</v>
      </c>
      <c r="AN313" s="123">
        <f t="shared" si="123"/>
        <v>55.051175656290326</v>
      </c>
      <c r="AO313" s="123">
        <f t="shared" si="124"/>
        <v>35.299326124450161</v>
      </c>
      <c r="AP313" s="123">
        <f t="shared" si="125"/>
        <v>91.248222266172391</v>
      </c>
      <c r="AQ313" s="123">
        <f t="shared" si="126"/>
        <v>45.578532600485687</v>
      </c>
      <c r="AR313" s="123">
        <f t="shared" si="127"/>
        <v>73.587516173603021</v>
      </c>
      <c r="AS313" s="3">
        <f t="shared" si="116"/>
        <v>591.85526223229874</v>
      </c>
    </row>
    <row r="314" spans="1:46" ht="14">
      <c r="A314">
        <f t="shared" si="130"/>
        <v>156</v>
      </c>
      <c r="B314" s="20">
        <f t="shared" si="130"/>
        <v>236</v>
      </c>
      <c r="C314" s="27">
        <f t="shared" si="114"/>
        <v>255.12464259503975</v>
      </c>
      <c r="D314" s="27"/>
      <c r="E314" s="27"/>
      <c r="F314" s="27"/>
      <c r="G314" s="27"/>
      <c r="H314" s="27"/>
      <c r="I314" s="125"/>
      <c r="J314" s="27"/>
      <c r="K314" s="27"/>
      <c r="L314" s="27"/>
      <c r="M314" s="83">
        <f>C$158*(0.4*D$14)*('Product half-life and C flows'!B175/100)</f>
        <v>8.6280268130619661E-2</v>
      </c>
      <c r="N314" s="85"/>
      <c r="O314" s="85">
        <f t="shared" si="131"/>
        <v>51.916955458718519</v>
      </c>
      <c r="P314" s="85">
        <f t="shared" si="131"/>
        <v>27.689042911316537</v>
      </c>
      <c r="Q314" s="83">
        <f>C$158*(0.6*C$15)*('Product half-life and C flows'!L175/100)</f>
        <v>7.8268554726005837</v>
      </c>
      <c r="R314" s="85">
        <f>C$158*0.6*('Product half-life and C flows'!N175/100)</f>
        <v>52.520070019259229</v>
      </c>
      <c r="S314" s="85">
        <f>C$158*0.6*('Product half-life and C flows'!P175/100)</f>
        <v>26.233801208421177</v>
      </c>
      <c r="T314" s="85">
        <f t="shared" si="132"/>
        <v>24.848717221618454</v>
      </c>
      <c r="U314" s="3"/>
      <c r="V314" s="90">
        <f>N$238*(0.4*V$40)*('Product half-life and C flows'!B94/100)</f>
        <v>1.412293530467525</v>
      </c>
      <c r="W314" s="90">
        <f t="shared" si="128"/>
        <v>187.01003070596047</v>
      </c>
      <c r="X314" s="89">
        <f t="shared" si="133"/>
        <v>51.303998896825874</v>
      </c>
      <c r="Y314" s="89">
        <f t="shared" si="133"/>
        <v>27.362132744973792</v>
      </c>
      <c r="Z314" s="91">
        <f>N$238*(0.6*Z$41)*('Product half-life and C flows'!L94/100)</f>
        <v>26.932911730789272</v>
      </c>
      <c r="AA314" s="91">
        <f>N$238*0.6*('Product half-life and C flows'!N94/100)</f>
        <v>39.088217900234064</v>
      </c>
      <c r="AB314" s="91">
        <f>N$238*0.6*('Product half-life and C flows'!P94/100)</f>
        <v>19.524584365751281</v>
      </c>
      <c r="AC314" s="89">
        <f t="shared" si="134"/>
        <v>48.738798951984563</v>
      </c>
      <c r="AD314" s="18"/>
      <c r="AE314">
        <f t="shared" si="100"/>
        <v>156</v>
      </c>
      <c r="AF314" s="3">
        <f>(C$158*$AF$76)*('Product half-life and C flows'!B175/100)</f>
        <v>0.64710201097964748</v>
      </c>
      <c r="AG314" s="3">
        <f t="shared" si="129"/>
        <v>2.0079860674454175</v>
      </c>
      <c r="AH314" s="3" t="e">
        <f>#REF!</f>
        <v>#REF!</v>
      </c>
      <c r="AI314" s="3" t="e">
        <f t="shared" si="115"/>
        <v>#REF!</v>
      </c>
      <c r="AJ314" s="113">
        <f t="shared" si="101"/>
        <v>255.12464259503975</v>
      </c>
      <c r="AK314" s="123">
        <f t="shared" si="120"/>
        <v>1.4985737985981447</v>
      </c>
      <c r="AL314" s="123">
        <f t="shared" si="121"/>
        <v>187.01003070596047</v>
      </c>
      <c r="AM314" s="123">
        <f t="shared" si="122"/>
        <v>103.22095435554439</v>
      </c>
      <c r="AN314" s="123">
        <f t="shared" si="123"/>
        <v>55.051175656290326</v>
      </c>
      <c r="AO314" s="123">
        <f t="shared" si="124"/>
        <v>34.759767203389856</v>
      </c>
      <c r="AP314" s="123">
        <f t="shared" si="125"/>
        <v>91.608287919493293</v>
      </c>
      <c r="AQ314" s="123">
        <f t="shared" si="126"/>
        <v>45.758385574172458</v>
      </c>
      <c r="AR314" s="123">
        <f t="shared" si="127"/>
        <v>73.587516173603021</v>
      </c>
      <c r="AS314" s="3">
        <f t="shared" si="116"/>
        <v>592.49469138705194</v>
      </c>
    </row>
    <row r="315" spans="1:46" ht="14">
      <c r="A315">
        <f t="shared" si="130"/>
        <v>157</v>
      </c>
      <c r="B315" s="20">
        <f t="shared" si="130"/>
        <v>237</v>
      </c>
      <c r="C315" s="27">
        <f t="shared" si="114"/>
        <v>255.14370020351623</v>
      </c>
      <c r="D315" s="27"/>
      <c r="E315" s="27"/>
      <c r="F315" s="27"/>
      <c r="G315" s="27"/>
      <c r="H315" s="27"/>
      <c r="I315" s="125"/>
      <c r="J315" s="27"/>
      <c r="K315" s="27"/>
      <c r="L315" s="27"/>
      <c r="M315" s="83">
        <f>C$158*(0.4*D$14)*('Product half-life and C flows'!B176/100)</f>
        <v>8.3341245456742138E-2</v>
      </c>
      <c r="N315" s="85"/>
      <c r="O315" s="85">
        <f t="shared" si="131"/>
        <v>51.916955458718519</v>
      </c>
      <c r="P315" s="85">
        <f t="shared" si="131"/>
        <v>27.689042911316537</v>
      </c>
      <c r="Q315" s="83">
        <f>C$158*(0.6*C$15)*('Product half-life and C flows'!L176/100)</f>
        <v>7.7072200529553845</v>
      </c>
      <c r="R315" s="85">
        <f>C$158*0.6*('Product half-life and C flows'!N176/100)</f>
        <v>52.599906722635787</v>
      </c>
      <c r="S315" s="85">
        <f>C$158*0.6*('Product half-life and C flows'!P176/100)</f>
        <v>26.273679681636242</v>
      </c>
      <c r="T315" s="85">
        <f t="shared" si="132"/>
        <v>24.848717221618454</v>
      </c>
      <c r="U315" s="3"/>
      <c r="V315" s="90">
        <f>N$238*(0.4*V$40)*('Product half-life and C flows'!B95/100)</f>
        <v>1.3641856281841105</v>
      </c>
      <c r="W315" s="90">
        <f t="shared" si="128"/>
        <v>187.66978981615645</v>
      </c>
      <c r="X315" s="89">
        <f t="shared" si="133"/>
        <v>51.303998896825874</v>
      </c>
      <c r="Y315" s="89">
        <f t="shared" si="133"/>
        <v>27.362132744973792</v>
      </c>
      <c r="Z315" s="91">
        <f>N$238*(0.6*Z$41)*('Product half-life and C flows'!L95/100)</f>
        <v>26.521235520789002</v>
      </c>
      <c r="AA315" s="91">
        <f>N$238*0.6*('Product half-life and C flows'!N95/100)</f>
        <v>39.362943157707576</v>
      </c>
      <c r="AB315" s="91">
        <f>N$238*0.6*('Product half-life and C flows'!P95/100)</f>
        <v>19.661809769084702</v>
      </c>
      <c r="AC315" s="89">
        <f t="shared" si="134"/>
        <v>48.738798951984563</v>
      </c>
      <c r="AD315" s="18"/>
      <c r="AE315">
        <f t="shared" si="100"/>
        <v>157</v>
      </c>
      <c r="AF315" s="3">
        <f>(C$158*$AF$76)*('Product half-life and C flows'!B176/100)</f>
        <v>0.62505934092556603</v>
      </c>
      <c r="AG315" s="3">
        <f t="shared" si="129"/>
        <v>1.505989550584063</v>
      </c>
      <c r="AH315" s="3" t="e">
        <f>#REF!</f>
        <v>#REF!</v>
      </c>
      <c r="AI315" s="3" t="e">
        <f t="shared" si="115"/>
        <v>#REF!</v>
      </c>
      <c r="AJ315" s="113">
        <f t="shared" si="101"/>
        <v>255.14370020351623</v>
      </c>
      <c r="AK315" s="123">
        <f t="shared" si="120"/>
        <v>1.4475268736408526</v>
      </c>
      <c r="AL315" s="123">
        <f t="shared" si="121"/>
        <v>187.66978981615645</v>
      </c>
      <c r="AM315" s="123">
        <f t="shared" si="122"/>
        <v>103.22095435554439</v>
      </c>
      <c r="AN315" s="123">
        <f t="shared" si="123"/>
        <v>55.051175656290326</v>
      </c>
      <c r="AO315" s="123">
        <f t="shared" si="124"/>
        <v>34.228455573744384</v>
      </c>
      <c r="AP315" s="123">
        <f t="shared" si="125"/>
        <v>91.962849880343356</v>
      </c>
      <c r="AQ315" s="123">
        <f t="shared" si="126"/>
        <v>45.935489450720944</v>
      </c>
      <c r="AR315" s="123">
        <f t="shared" si="127"/>
        <v>73.587516173603021</v>
      </c>
      <c r="AS315" s="3">
        <f t="shared" si="116"/>
        <v>593.10375778004368</v>
      </c>
    </row>
    <row r="316" spans="1:46" ht="14">
      <c r="A316">
        <f t="shared" si="130"/>
        <v>158</v>
      </c>
      <c r="B316" s="20">
        <f t="shared" si="130"/>
        <v>238</v>
      </c>
      <c r="C316" s="27">
        <f t="shared" si="114"/>
        <v>255.16219548191947</v>
      </c>
      <c r="D316" s="27"/>
      <c r="E316" s="27"/>
      <c r="F316" s="27"/>
      <c r="G316" s="27"/>
      <c r="H316" s="27"/>
      <c r="I316" s="125"/>
      <c r="J316" s="27"/>
      <c r="K316" s="27"/>
      <c r="L316" s="27"/>
      <c r="M316" s="83">
        <f>C$158*(0.4*D$14)*('Product half-life and C flows'!B177/100)</f>
        <v>8.0502336684509929E-2</v>
      </c>
      <c r="N316" s="85"/>
      <c r="O316" s="85">
        <f t="shared" si="131"/>
        <v>51.916955458718519</v>
      </c>
      <c r="P316" s="85">
        <f t="shared" si="131"/>
        <v>27.689042911316537</v>
      </c>
      <c r="Q316" s="83">
        <f>C$158*(0.6*C$15)*('Product half-life and C flows'!L177/100)</f>
        <v>7.589413290257256</v>
      </c>
      <c r="R316" s="85">
        <f>C$158*0.6*('Product half-life and C flows'!N177/100)</f>
        <v>52.678523102276337</v>
      </c>
      <c r="S316" s="85">
        <f>C$158*0.6*('Product half-life and C flows'!P177/100)</f>
        <v>26.312948602535617</v>
      </c>
      <c r="T316" s="85">
        <f t="shared" si="132"/>
        <v>24.848717221618454</v>
      </c>
      <c r="U316" s="3"/>
      <c r="V316" s="90">
        <f>N$238*(0.4*V$40)*('Product half-life and C flows'!B96/100)</f>
        <v>1.3177164576601939</v>
      </c>
      <c r="W316" s="90">
        <f t="shared" si="128"/>
        <v>188.29881042884679</v>
      </c>
      <c r="X316" s="89">
        <f t="shared" si="133"/>
        <v>51.303998896825874</v>
      </c>
      <c r="Y316" s="89">
        <f t="shared" si="133"/>
        <v>27.362132744973792</v>
      </c>
      <c r="Z316" s="91">
        <f>N$238*(0.6*Z$41)*('Product half-life and C flows'!L96/100)</f>
        <v>26.115851883369608</v>
      </c>
      <c r="AA316" s="91">
        <f>N$238*0.6*('Product half-life and C flows'!N96/100)</f>
        <v>39.633469171745453</v>
      </c>
      <c r="AB316" s="91">
        <f>N$238*0.6*('Product half-life and C flows'!P96/100)</f>
        <v>19.796937648224503</v>
      </c>
      <c r="AC316" s="89">
        <f t="shared" si="134"/>
        <v>48.738798951984563</v>
      </c>
      <c r="AD316" s="18"/>
      <c r="AE316">
        <f t="shared" si="100"/>
        <v>158</v>
      </c>
      <c r="AF316" s="3">
        <f>(C$158*$AF$76)*('Product half-life and C flows'!B177/100)</f>
        <v>0.60376752513382437</v>
      </c>
      <c r="AG316" s="3">
        <f t="shared" si="129"/>
        <v>1.0039930337227088</v>
      </c>
      <c r="AH316" s="3" t="e">
        <f>#REF!</f>
        <v>#REF!</v>
      </c>
      <c r="AI316" s="3" t="e">
        <f t="shared" si="115"/>
        <v>#REF!</v>
      </c>
      <c r="AJ316" s="113">
        <f t="shared" si="101"/>
        <v>255.16219548191947</v>
      </c>
      <c r="AK316" s="123">
        <f t="shared" si="120"/>
        <v>1.3982187943447038</v>
      </c>
      <c r="AL316" s="123">
        <f t="shared" si="121"/>
        <v>188.29881042884679</v>
      </c>
      <c r="AM316" s="123">
        <f t="shared" si="122"/>
        <v>103.22095435554439</v>
      </c>
      <c r="AN316" s="123">
        <f t="shared" si="123"/>
        <v>55.051175656290326</v>
      </c>
      <c r="AO316" s="123">
        <f t="shared" si="124"/>
        <v>33.705265173626863</v>
      </c>
      <c r="AP316" s="123">
        <f t="shared" si="125"/>
        <v>92.31199227402179</v>
      </c>
      <c r="AQ316" s="123">
        <f t="shared" si="126"/>
        <v>46.10988625076012</v>
      </c>
      <c r="AR316" s="123">
        <f t="shared" si="127"/>
        <v>73.587516173603021</v>
      </c>
      <c r="AS316" s="3">
        <f t="shared" si="116"/>
        <v>593.68381910703795</v>
      </c>
    </row>
    <row r="317" spans="1:46" ht="14">
      <c r="A317">
        <f t="shared" si="130"/>
        <v>159</v>
      </c>
      <c r="B317" s="20">
        <f t="shared" si="130"/>
        <v>239</v>
      </c>
      <c r="C317" s="27">
        <f t="shared" si="114"/>
        <v>255.18014499679387</v>
      </c>
      <c r="D317" s="27"/>
      <c r="E317" s="27"/>
      <c r="F317" s="27"/>
      <c r="G317" s="27"/>
      <c r="H317" s="27"/>
      <c r="I317" s="125"/>
      <c r="J317" s="27"/>
      <c r="K317" s="27"/>
      <c r="L317" s="27"/>
      <c r="M317" s="83">
        <f>C$158*(0.4*D$14)*('Product half-life and C flows'!B178/100)</f>
        <v>7.7760131566907392E-2</v>
      </c>
      <c r="N317" s="85"/>
      <c r="O317" s="85">
        <f t="shared" si="131"/>
        <v>51.916955458718519</v>
      </c>
      <c r="P317" s="85">
        <f t="shared" si="131"/>
        <v>27.689042911316537</v>
      </c>
      <c r="Q317" s="83">
        <f>C$158*(0.6*C$15)*('Product half-life and C flows'!L178/100)</f>
        <v>7.4734072330329617</v>
      </c>
      <c r="R317" s="85">
        <f>C$158*0.6*('Product half-life and C flows'!N178/100)</f>
        <v>52.755937811130686</v>
      </c>
      <c r="S317" s="85">
        <f>C$158*0.6*('Product half-life and C flows'!P178/100)</f>
        <v>26.351617288277051</v>
      </c>
      <c r="T317" s="85">
        <f t="shared" si="132"/>
        <v>24.848717221618454</v>
      </c>
      <c r="U317" s="3"/>
      <c r="V317" s="90">
        <f>N$238*(0.4*V$40)*('Product half-life and C flows'!B97/100)</f>
        <v>1.2728301976761396</v>
      </c>
      <c r="W317" s="90">
        <f t="shared" si="128"/>
        <v>188.8984562563364</v>
      </c>
      <c r="X317" s="89">
        <f t="shared" si="133"/>
        <v>51.303998896825874</v>
      </c>
      <c r="Y317" s="89">
        <f t="shared" si="133"/>
        <v>27.362132744973792</v>
      </c>
      <c r="Z317" s="91">
        <f>N$238*(0.6*Z$41)*('Product half-life and C flows'!L97/100)</f>
        <v>25.716664635004502</v>
      </c>
      <c r="AA317" s="91">
        <f>N$238*0.6*('Product half-life and C flows'!N97/100)</f>
        <v>39.899860128821096</v>
      </c>
      <c r="AB317" s="91">
        <f>N$238*0.6*('Product half-life and C flows'!P97/100)</f>
        <v>19.930000064346206</v>
      </c>
      <c r="AC317" s="89">
        <f t="shared" si="134"/>
        <v>48.738798951984563</v>
      </c>
      <c r="AD317" s="18"/>
      <c r="AE317">
        <f t="shared" si="100"/>
        <v>159</v>
      </c>
      <c r="AF317" s="3">
        <f>(C$158*$AF$76)*('Product half-life and C flows'!B178/100)</f>
        <v>0.58320098675180543</v>
      </c>
      <c r="AG317" s="3">
        <f t="shared" si="129"/>
        <v>0.50199651686135438</v>
      </c>
      <c r="AH317" s="3" t="e">
        <f>#REF!</f>
        <v>#REF!</v>
      </c>
      <c r="AI317" s="3" t="e">
        <f t="shared" si="115"/>
        <v>#REF!</v>
      </c>
      <c r="AJ317" s="113">
        <f t="shared" si="101"/>
        <v>255.18014499679387</v>
      </c>
      <c r="AK317" s="123">
        <f t="shared" si="120"/>
        <v>1.350590329243047</v>
      </c>
      <c r="AL317" s="123">
        <f t="shared" si="121"/>
        <v>188.8984562563364</v>
      </c>
      <c r="AM317" s="123">
        <f t="shared" si="122"/>
        <v>103.22095435554439</v>
      </c>
      <c r="AN317" s="123">
        <f t="shared" si="123"/>
        <v>55.051175656290326</v>
      </c>
      <c r="AO317" s="123">
        <f t="shared" si="124"/>
        <v>33.190071868037464</v>
      </c>
      <c r="AP317" s="123">
        <f t="shared" si="125"/>
        <v>92.655797939951782</v>
      </c>
      <c r="AQ317" s="123">
        <f t="shared" si="126"/>
        <v>46.281617352623257</v>
      </c>
      <c r="AR317" s="123">
        <f t="shared" si="127"/>
        <v>73.587516173603021</v>
      </c>
      <c r="AS317" s="3">
        <f t="shared" si="116"/>
        <v>594.23617993162975</v>
      </c>
    </row>
    <row r="318" spans="1:46" ht="14">
      <c r="A318">
        <f t="shared" si="130"/>
        <v>160</v>
      </c>
      <c r="B318" s="20">
        <f t="shared" si="130"/>
        <v>240</v>
      </c>
      <c r="C318" s="27">
        <f t="shared" ref="C318" si="135">B$8*(1-EXP(-B$9*$B318))^3</f>
        <v>255.19756482814267</v>
      </c>
      <c r="D318" s="27"/>
      <c r="E318" s="27"/>
      <c r="F318" s="27"/>
      <c r="G318" s="27"/>
      <c r="H318" s="27"/>
      <c r="I318" s="125"/>
      <c r="J318" s="27"/>
      <c r="K318" s="27"/>
      <c r="L318" s="27"/>
      <c r="M318" s="83">
        <f>C$158*(0.4*D$14)*('Product half-life and C flows'!B179/100)</f>
        <v>7.5111336022451555E-2</v>
      </c>
      <c r="N318" s="85"/>
      <c r="O318" s="85">
        <f t="shared" si="131"/>
        <v>51.916955458718519</v>
      </c>
      <c r="P318" s="85">
        <f t="shared" si="131"/>
        <v>27.689042911316537</v>
      </c>
      <c r="Q318" s="83">
        <f>C$158*(0.6*C$15)*('Product half-life and C flows'!L179/100)</f>
        <v>7.359174357054445</v>
      </c>
      <c r="R318" s="85">
        <f>C$158*0.6*('Product half-life and C flows'!N179/100)</f>
        <v>52.83216921703368</v>
      </c>
      <c r="S318" s="85">
        <f>C$158*0.6*('Product half-life and C flows'!P179/100)</f>
        <v>26.389694913603222</v>
      </c>
      <c r="T318" s="85">
        <f t="shared" si="132"/>
        <v>24.848717221618454</v>
      </c>
      <c r="U318" s="3"/>
      <c r="V318" s="90">
        <f>N$238*(0.4*V$40)*('Product half-life and C flows'!B98/100)</f>
        <v>1.2294729284879755</v>
      </c>
      <c r="W318" s="90">
        <f t="shared" si="128"/>
        <v>189.47003718651004</v>
      </c>
      <c r="X318" s="89">
        <f t="shared" si="133"/>
        <v>51.303998896825874</v>
      </c>
      <c r="Y318" s="89">
        <f t="shared" si="133"/>
        <v>27.362132744973792</v>
      </c>
      <c r="Z318" s="91">
        <f>N$238*(0.6*Z$41)*('Product half-life and C flows'!L98/100)</f>
        <v>25.323579062356085</v>
      </c>
      <c r="AA318" s="91">
        <f>N$238*0.6*('Product half-life and C flows'!N98/100)</f>
        <v>40.162179234301803</v>
      </c>
      <c r="AB318" s="91">
        <f>N$238*0.6*('Product half-life and C flows'!P98/100)</f>
        <v>20.061028588562344</v>
      </c>
      <c r="AC318" s="89">
        <f t="shared" si="134"/>
        <v>48.738798951984563</v>
      </c>
      <c r="AD318" s="18"/>
      <c r="AE318">
        <f t="shared" si="100"/>
        <v>160</v>
      </c>
      <c r="AF318" s="3">
        <f>(C$158*$AF$76)*('Product half-life and C flows'!B179/100)</f>
        <v>0.56333502016838666</v>
      </c>
      <c r="AG318" s="3">
        <f t="shared" si="129"/>
        <v>0</v>
      </c>
      <c r="AH318" s="3" t="e">
        <f>#REF!</f>
        <v>#REF!</v>
      </c>
      <c r="AI318" s="3" t="e">
        <f t="shared" si="115"/>
        <v>#REF!</v>
      </c>
      <c r="AJ318" s="113">
        <f t="shared" si="101"/>
        <v>255.19756482814267</v>
      </c>
      <c r="AK318" s="123">
        <f t="shared" si="120"/>
        <v>1.3045842645104271</v>
      </c>
      <c r="AL318" s="123">
        <f t="shared" si="121"/>
        <v>189.47003718651004</v>
      </c>
      <c r="AM318" s="123">
        <f t="shared" si="122"/>
        <v>103.22095435554439</v>
      </c>
      <c r="AN318" s="123">
        <f t="shared" si="123"/>
        <v>55.051175656290326</v>
      </c>
      <c r="AO318" s="123">
        <f t="shared" si="124"/>
        <v>32.682753419410531</v>
      </c>
      <c r="AP318" s="123">
        <f t="shared" si="125"/>
        <v>92.994348451335483</v>
      </c>
      <c r="AQ318" s="123">
        <f t="shared" si="126"/>
        <v>46.450723502165566</v>
      </c>
      <c r="AR318" s="123">
        <f t="shared" si="127"/>
        <v>73.587516173603021</v>
      </c>
      <c r="AS318" s="3">
        <f t="shared" si="116"/>
        <v>594.76209300936978</v>
      </c>
    </row>
    <row r="319" spans="1:46">
      <c r="N319" s="18"/>
      <c r="O319" s="18"/>
      <c r="P319" s="18"/>
      <c r="Q319" s="18"/>
      <c r="R319" s="18"/>
      <c r="S319" s="18"/>
      <c r="T319" s="18"/>
      <c r="U319" s="18"/>
    </row>
    <row r="320" spans="1:46">
      <c r="A320" t="s">
        <v>221</v>
      </c>
      <c r="N320" s="3">
        <f>AVERAGE(M158:M238)</f>
        <v>6.5482520177713397</v>
      </c>
      <c r="O320" s="3">
        <f t="shared" ref="O320:U320" si="136">AVERAGE(N158:N238)</f>
        <v>111.32420479753313</v>
      </c>
      <c r="P320" s="3">
        <f t="shared" si="136"/>
        <v>51.916955458718469</v>
      </c>
      <c r="Q320" s="3">
        <f t="shared" si="136"/>
        <v>27.689042911316555</v>
      </c>
      <c r="R320" s="3">
        <f t="shared" si="136"/>
        <v>49.81769822667431</v>
      </c>
      <c r="S320" s="3">
        <f t="shared" si="136"/>
        <v>24.498180954707379</v>
      </c>
      <c r="T320" s="3">
        <f t="shared" si="136"/>
        <v>12.236853623729955</v>
      </c>
      <c r="U320" s="3">
        <f t="shared" si="136"/>
        <v>49.321107685782515</v>
      </c>
      <c r="AH320" s="3"/>
      <c r="AI320" s="3"/>
      <c r="AJ320" s="3" t="e">
        <f>AVERAGE(AI78:AI318)</f>
        <v>#REF!</v>
      </c>
      <c r="AK320" s="3">
        <f>AVERAGE(AJ78:AJ318)</f>
        <v>186.64958137764265</v>
      </c>
      <c r="AQ320" s="115"/>
      <c r="AT320" s="3">
        <f>AVERAGE(AS78:AS318)</f>
        <v>326.73926527755435</v>
      </c>
    </row>
    <row r="321" spans="1:39">
      <c r="A321" t="s">
        <v>140</v>
      </c>
      <c r="N321" s="3">
        <f>N320+P320+Q320+R320+S320+T320+U320</f>
        <v>222.02809087870054</v>
      </c>
    </row>
    <row r="322" spans="1:39">
      <c r="A322" t="s">
        <v>141</v>
      </c>
      <c r="N322" s="3">
        <f>AVERAGE(M239:M318)</f>
        <v>0.3993593057951022</v>
      </c>
      <c r="R322" s="3">
        <f t="shared" ref="R322:U322" si="137">AVERAGE(Q239:Q318)</f>
        <v>14.39462311870326</v>
      </c>
      <c r="S322" s="3">
        <f t="shared" si="137"/>
        <v>48.137179743426707</v>
      </c>
      <c r="T322" s="3">
        <f t="shared" si="137"/>
        <v>24.044545326386949</v>
      </c>
      <c r="U322" s="3">
        <f t="shared" si="137"/>
        <v>24.848717221618468</v>
      </c>
    </row>
    <row r="323" spans="1:39">
      <c r="A323" t="s">
        <v>178</v>
      </c>
      <c r="AK323">
        <f>(SUM(AJ78:AJ318))/240</f>
        <v>187.42728796671614</v>
      </c>
      <c r="AM323">
        <f>(SUM(AJ78:AJ157)+(SUM(AL158:AL318)))/240</f>
        <v>99.493070925831574</v>
      </c>
    </row>
  </sheetData>
  <mergeCells count="3">
    <mergeCell ref="H3:J3"/>
    <mergeCell ref="H7:J7"/>
    <mergeCell ref="A17:B17"/>
  </mergeCells>
  <phoneticPr fontId="2" type="noConversion"/>
  <hyperlinks>
    <hyperlink ref="C4" r:id="rId1" display="COLE: Carbon On Line Estimator Version 2.0.&quot;   Retrieved February 26, 2014, from http://www.ncasi2.org/COLE/"/>
  </hyperlinks>
  <pageMargins left="0.75" right="0.75" top="0.5" bottom="0.5" header="0.5" footer="0.5"/>
  <pageSetup orientation="landscape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S324"/>
  <sheetViews>
    <sheetView tabSelected="1" workbookViewId="0">
      <pane xSplit="28880" ySplit="10200" topLeftCell="CF69"/>
      <selection activeCell="G9" sqref="G9"/>
      <selection pane="topRight" activeCell="CI17" sqref="CI1:CI1048576"/>
      <selection pane="bottomLeft" activeCell="C75" sqref="C75"/>
      <selection pane="bottomRight" activeCell="CR69" sqref="CR69"/>
    </sheetView>
  </sheetViews>
  <sheetFormatPr baseColWidth="10" defaultColWidth="11.5" defaultRowHeight="12" x14ac:dyDescent="0"/>
  <cols>
    <col min="1" max="1" width="27.5" customWidth="1"/>
    <col min="2" max="2" width="9" style="20" customWidth="1"/>
    <col min="3" max="3" width="9.6640625" customWidth="1"/>
    <col min="4" max="4" width="10.83203125" customWidth="1"/>
    <col min="13" max="20" width="4.83203125" customWidth="1"/>
    <col min="21" max="21" width="4" customWidth="1"/>
    <col min="22" max="48" width="5.33203125" customWidth="1"/>
    <col min="49" max="84" width="3.33203125" customWidth="1"/>
    <col min="85" max="85" width="6.6640625" customWidth="1"/>
  </cols>
  <sheetData>
    <row r="1" spans="1:17">
      <c r="A1" s="66" t="s">
        <v>244</v>
      </c>
      <c r="B1" s="66"/>
      <c r="C1" s="66"/>
      <c r="D1" s="66"/>
      <c r="E1" s="66"/>
    </row>
    <row r="2" spans="1:17">
      <c r="A2" s="66" t="s">
        <v>207</v>
      </c>
      <c r="B2" s="66"/>
      <c r="C2" s="66"/>
      <c r="D2" s="66"/>
      <c r="E2" s="66"/>
      <c r="G2" s="156" t="s">
        <v>70</v>
      </c>
      <c r="H2" s="157"/>
      <c r="I2" s="157"/>
      <c r="J2" s="158"/>
    </row>
    <row r="3" spans="1:17" ht="14">
      <c r="A3" s="66" t="s">
        <v>99</v>
      </c>
      <c r="B3" s="67"/>
      <c r="C3" s="66"/>
      <c r="D3" s="66"/>
      <c r="E3" s="66"/>
      <c r="G3" s="168" t="s">
        <v>66</v>
      </c>
      <c r="H3" s="153" t="s">
        <v>98</v>
      </c>
      <c r="I3" s="154"/>
      <c r="J3" s="155"/>
      <c r="Q3" s="4"/>
    </row>
    <row r="4" spans="1:17" ht="14">
      <c r="A4" t="s">
        <v>105</v>
      </c>
      <c r="C4" s="16" t="s">
        <v>104</v>
      </c>
      <c r="E4" s="66"/>
      <c r="G4" s="68" t="s">
        <v>67</v>
      </c>
      <c r="H4" s="153" t="s">
        <v>97</v>
      </c>
      <c r="I4" s="154"/>
      <c r="J4" s="155"/>
      <c r="Q4" s="4"/>
    </row>
    <row r="5" spans="1:17" ht="37">
      <c r="A5" s="20"/>
      <c r="B5" s="1" t="s">
        <v>39</v>
      </c>
      <c r="C5" s="1" t="s">
        <v>34</v>
      </c>
      <c r="D5" s="1" t="s">
        <v>239</v>
      </c>
      <c r="G5" s="69" t="s">
        <v>68</v>
      </c>
      <c r="H5" s="153" t="s">
        <v>96</v>
      </c>
      <c r="I5" s="154"/>
      <c r="J5" s="155"/>
      <c r="Q5" s="4"/>
    </row>
    <row r="6" spans="1:17" ht="14">
      <c r="A6" s="117" t="s">
        <v>136</v>
      </c>
      <c r="B6" s="1">
        <v>163.1</v>
      </c>
      <c r="C6" s="1">
        <v>144.30000000000001</v>
      </c>
      <c r="G6" s="70" t="s">
        <v>69</v>
      </c>
      <c r="H6" s="153" t="s">
        <v>95</v>
      </c>
      <c r="I6" s="154"/>
      <c r="J6" s="155"/>
      <c r="Q6" s="4"/>
    </row>
    <row r="7" spans="1:17" ht="14">
      <c r="A7" s="116" t="s">
        <v>138</v>
      </c>
      <c r="B7" s="1"/>
      <c r="C7" s="1"/>
      <c r="G7" s="71" t="s">
        <v>101</v>
      </c>
      <c r="H7" s="150" t="s">
        <v>94</v>
      </c>
      <c r="I7" s="151"/>
      <c r="J7" s="152"/>
      <c r="Q7" s="4"/>
    </row>
    <row r="8" spans="1:17" ht="14">
      <c r="A8" s="116" t="s">
        <v>6</v>
      </c>
      <c r="B8" s="28">
        <v>255.77</v>
      </c>
      <c r="C8" s="28">
        <v>200.85</v>
      </c>
      <c r="D8" s="180">
        <v>40.18</v>
      </c>
      <c r="Q8" s="4"/>
    </row>
    <row r="9" spans="1:17" ht="14">
      <c r="A9" s="116" t="s">
        <v>7</v>
      </c>
      <c r="B9" s="28">
        <v>0.03</v>
      </c>
      <c r="C9" s="28">
        <v>0.05</v>
      </c>
      <c r="D9" s="180">
        <v>0.11</v>
      </c>
      <c r="Q9" s="4"/>
    </row>
    <row r="10" spans="1:17" ht="14">
      <c r="A10" s="116" t="s">
        <v>8</v>
      </c>
      <c r="B10" s="28">
        <v>155</v>
      </c>
      <c r="C10" s="28">
        <v>119.78</v>
      </c>
      <c r="D10" s="180">
        <v>31.41</v>
      </c>
      <c r="Q10" s="4"/>
    </row>
    <row r="11" spans="1:17" s="41" customFormat="1" ht="14">
      <c r="A11" s="65" t="s">
        <v>130</v>
      </c>
      <c r="B11" s="28">
        <v>187</v>
      </c>
      <c r="C11" s="28">
        <v>112</v>
      </c>
      <c r="D11" s="181">
        <v>21</v>
      </c>
      <c r="Q11" s="60"/>
    </row>
    <row r="12" spans="1:17" s="41" customFormat="1">
      <c r="A12" s="39" t="s">
        <v>228</v>
      </c>
      <c r="B12" s="75" t="s">
        <v>106</v>
      </c>
      <c r="C12" s="41" t="s">
        <v>107</v>
      </c>
      <c r="D12" s="37" t="s">
        <v>92</v>
      </c>
      <c r="E12" s="75" t="s">
        <v>132</v>
      </c>
      <c r="Q12" s="60"/>
    </row>
    <row r="13" spans="1:17" s="41" customFormat="1" ht="14">
      <c r="A13" s="25" t="s">
        <v>158</v>
      </c>
      <c r="B13" s="169">
        <v>0.72</v>
      </c>
      <c r="C13" s="77">
        <v>0.28000000000000003</v>
      </c>
      <c r="D13" s="37"/>
      <c r="E13" s="164" t="s">
        <v>159</v>
      </c>
      <c r="F13" s="165"/>
      <c r="G13" s="165"/>
      <c r="H13" s="165"/>
      <c r="I13" s="165"/>
      <c r="J13" s="165"/>
      <c r="K13" s="165"/>
      <c r="Q13" s="60"/>
    </row>
    <row r="14" spans="1:17" s="41" customFormat="1" ht="14">
      <c r="A14" s="37" t="s">
        <v>90</v>
      </c>
      <c r="B14" s="51">
        <v>0.75</v>
      </c>
      <c r="C14" s="77">
        <v>0</v>
      </c>
      <c r="D14" s="51">
        <v>0.25</v>
      </c>
      <c r="E14" s="166" t="s">
        <v>108</v>
      </c>
      <c r="F14" s="165"/>
      <c r="G14" s="165"/>
      <c r="H14" s="165"/>
      <c r="I14" s="165"/>
      <c r="J14" s="165"/>
      <c r="K14" s="165"/>
      <c r="Q14" s="60"/>
    </row>
    <row r="15" spans="1:17" s="41" customFormat="1" ht="14">
      <c r="A15" s="37" t="s">
        <v>91</v>
      </c>
      <c r="B15" s="51">
        <v>0.24</v>
      </c>
      <c r="C15" s="62">
        <v>0.75</v>
      </c>
      <c r="D15" s="41">
        <v>0.01</v>
      </c>
      <c r="E15" s="166" t="s">
        <v>229</v>
      </c>
      <c r="F15" s="165"/>
      <c r="G15" s="165"/>
      <c r="H15" s="165"/>
      <c r="I15" s="165"/>
      <c r="J15" s="165"/>
      <c r="K15" s="165"/>
      <c r="Q15" s="60"/>
    </row>
    <row r="16" spans="1:17" s="41" customFormat="1" ht="14">
      <c r="A16" s="119" t="s">
        <v>152</v>
      </c>
      <c r="B16" s="61"/>
      <c r="C16" s="31">
        <v>0.56999999999999995</v>
      </c>
      <c r="D16" s="31">
        <v>0.43</v>
      </c>
      <c r="E16" s="167" t="s">
        <v>154</v>
      </c>
      <c r="F16" s="165"/>
      <c r="G16" s="165"/>
      <c r="H16" s="165"/>
      <c r="I16" s="165"/>
      <c r="J16" s="165"/>
      <c r="K16" s="165"/>
      <c r="Q16" s="60"/>
    </row>
    <row r="17" spans="1:87" ht="14">
      <c r="A17" s="193" t="s">
        <v>88</v>
      </c>
      <c r="B17" s="195"/>
      <c r="C17" s="31"/>
      <c r="D17" s="31"/>
      <c r="E17" s="29"/>
      <c r="F17" s="29"/>
      <c r="G17" s="29"/>
      <c r="Q17" s="4"/>
    </row>
    <row r="18" spans="1:87" ht="14">
      <c r="A18" s="58" t="s">
        <v>111</v>
      </c>
      <c r="B18" s="58" t="s">
        <v>71</v>
      </c>
      <c r="C18" s="103" t="s">
        <v>65</v>
      </c>
      <c r="D18" s="31"/>
      <c r="Q18" s="4"/>
    </row>
    <row r="19" spans="1:87" ht="14">
      <c r="A19" s="170" t="s">
        <v>236</v>
      </c>
      <c r="B19" s="175">
        <f>SUM(C78:C198)</f>
        <v>14950.565239393674</v>
      </c>
      <c r="C19" s="173">
        <f>B19/120</f>
        <v>124.58804366161395</v>
      </c>
      <c r="D19" s="31"/>
      <c r="Q19" s="4"/>
    </row>
    <row r="20" spans="1:87" ht="14">
      <c r="A20" s="25" t="s">
        <v>56</v>
      </c>
      <c r="B20" s="76">
        <f>SUM(C78:C238)</f>
        <v>24708.65733425452</v>
      </c>
      <c r="C20" s="57">
        <f>B20/160</f>
        <v>154.42910833909076</v>
      </c>
      <c r="D20" s="31"/>
      <c r="Q20" s="4"/>
    </row>
    <row r="21" spans="1:87" ht="14">
      <c r="A21" s="25" t="s">
        <v>57</v>
      </c>
      <c r="B21" s="76">
        <f>SUM(C78:C318)</f>
        <v>44982.549112011875</v>
      </c>
      <c r="C21" s="57">
        <f>B21/240</f>
        <v>187.42728796671614</v>
      </c>
      <c r="D21" s="31"/>
      <c r="Q21" s="4"/>
    </row>
    <row r="22" spans="1:87" ht="14" customHeight="1">
      <c r="B22"/>
      <c r="Q22" s="4"/>
    </row>
    <row r="23" spans="1:87" s="1" customFormat="1" ht="24">
      <c r="A23" s="103" t="s">
        <v>118</v>
      </c>
      <c r="B23" s="103" t="s">
        <v>71</v>
      </c>
      <c r="C23" s="103" t="s">
        <v>65</v>
      </c>
      <c r="D23" s="103" t="s">
        <v>89</v>
      </c>
      <c r="E23" s="1" t="s">
        <v>237</v>
      </c>
      <c r="Q23" s="104"/>
    </row>
    <row r="24" spans="1:87" s="1" customFormat="1" ht="24">
      <c r="A24" s="171" t="s">
        <v>235</v>
      </c>
      <c r="B24" s="176">
        <f>SUM(C78:C158)+(SUM(CJ78:CQ198))</f>
        <v>20071.867785508406</v>
      </c>
      <c r="C24" s="173">
        <f>B24/120</f>
        <v>167.26556487923671</v>
      </c>
      <c r="D24" s="174">
        <f>C24/C19</f>
        <v>1.3425490918979079</v>
      </c>
      <c r="E24" s="179">
        <f>(D24-D25)/D$25</f>
        <v>-0.11203762081048586</v>
      </c>
      <c r="Q24" s="104"/>
    </row>
    <row r="25" spans="1:87" ht="14">
      <c r="A25" s="25" t="s">
        <v>109</v>
      </c>
      <c r="B25" s="76">
        <f>SUM(C78:C157)+SUM(CJ78:CQ238)</f>
        <v>37358.097869414465</v>
      </c>
      <c r="C25" s="57">
        <f>B25/160</f>
        <v>233.4881116838404</v>
      </c>
      <c r="D25" s="70">
        <f>B25/B20</f>
        <v>1.5119436626620566</v>
      </c>
      <c r="E25" s="23"/>
      <c r="Q25" s="4"/>
    </row>
    <row r="26" spans="1:87" ht="14">
      <c r="A26" s="25" t="s">
        <v>110</v>
      </c>
      <c r="B26" s="76">
        <f>SUM(C78:C158)+(SUM(CJ78:CQ318))</f>
        <v>86764.918633843612</v>
      </c>
      <c r="C26" s="57">
        <f>B26/240</f>
        <v>361.5204943076817</v>
      </c>
      <c r="D26" s="70">
        <f>B26/B21</f>
        <v>1.9288573090375267</v>
      </c>
      <c r="E26" s="23">
        <f>(D26-D25)/D$25</f>
        <v>0.27574681297411341</v>
      </c>
      <c r="F26" s="29"/>
      <c r="G26" s="29"/>
      <c r="H26" s="32"/>
      <c r="Q26" s="4"/>
    </row>
    <row r="27" spans="1:87" s="41" customFormat="1" ht="14">
      <c r="A27" s="29"/>
      <c r="B27" s="32"/>
      <c r="C27" s="32"/>
      <c r="D27" s="59"/>
      <c r="F27" s="29"/>
      <c r="G27" s="29"/>
      <c r="H27" s="32"/>
      <c r="Q27" s="60"/>
    </row>
    <row r="28" spans="1:87" s="41" customFormat="1" ht="14">
      <c r="A28" s="64" t="s">
        <v>129</v>
      </c>
      <c r="B28" s="32"/>
      <c r="C28" s="63"/>
      <c r="G28" s="29"/>
      <c r="Q28" s="60"/>
    </row>
    <row r="29" spans="1:87" ht="48">
      <c r="A29" s="40" t="s">
        <v>87</v>
      </c>
      <c r="B29" s="40" t="s">
        <v>216</v>
      </c>
      <c r="C29" s="40" t="s">
        <v>214</v>
      </c>
      <c r="D29" s="40" t="s">
        <v>174</v>
      </c>
      <c r="E29" s="40" t="s">
        <v>125</v>
      </c>
      <c r="F29" s="40" t="s">
        <v>113</v>
      </c>
      <c r="G29" s="103" t="s">
        <v>114</v>
      </c>
      <c r="I29" s="29"/>
      <c r="S29" s="4"/>
      <c r="CI29" s="41"/>
    </row>
    <row r="30" spans="1:87" ht="25">
      <c r="A30" s="106" t="s">
        <v>234</v>
      </c>
      <c r="B30" s="76">
        <f>((SUM(CI78:CI158))+(SUM(CJ78:CJ198))+(SUM(CK78:CK198)))/120</f>
        <v>108.43260928565914</v>
      </c>
      <c r="C30" s="76">
        <f>((SUM(CN78:CN198)))/120</f>
        <v>15.902560138885157</v>
      </c>
      <c r="D30" s="76">
        <f>((SUM(CL78:CL198))+(SUM(CM78:CM198))+(SUM(CP78:CP198)))/120</f>
        <v>29.2901139805657</v>
      </c>
      <c r="E30" s="76">
        <f>(SUM(CO78:CO198))/120</f>
        <v>3.3790539631342269</v>
      </c>
      <c r="F30" s="76">
        <f>(SUM(CQ78:CQ198))/120</f>
        <v>10.261227510992533</v>
      </c>
      <c r="G30" s="102">
        <f>SUM(B30:F30)</f>
        <v>167.26556487923676</v>
      </c>
      <c r="I30" s="29"/>
      <c r="S30" s="4"/>
    </row>
    <row r="31" spans="1:87" ht="14">
      <c r="A31" s="75" t="s">
        <v>103</v>
      </c>
      <c r="B31" s="76">
        <f>((SUM(CI78:CI157))+(SUM(CJ78:CJ238))+(SUM(CK78:CK238)))/160</f>
        <v>121.39281589884126</v>
      </c>
      <c r="C31" s="76">
        <f>(SUM(CN78:CN238))/160</f>
        <v>29.355673423247374</v>
      </c>
      <c r="D31" s="101">
        <f>(SUM(CL78:CL238)+(SUM(CM78:CM238))+(SUM(CP78:CP238)))/160</f>
        <v>53.741957575934542</v>
      </c>
      <c r="E31" s="101">
        <f>SUM(CO78:CO238)/160</f>
        <v>10.548315624459633</v>
      </c>
      <c r="F31" s="76">
        <f>SUM(CQ78:CQ238)/160</f>
        <v>18.449349161357588</v>
      </c>
      <c r="G31" s="102">
        <f>SUM(B31:F31)</f>
        <v>233.4881116838404</v>
      </c>
      <c r="I31" s="29"/>
      <c r="J31" s="32"/>
      <c r="S31" s="4"/>
    </row>
    <row r="32" spans="1:87" ht="14">
      <c r="A32" s="75" t="s">
        <v>102</v>
      </c>
      <c r="B32" s="76">
        <f>((SUM(CI78:CI157))+(SUM(CJ158:CJ318))+(SUM(CK158:CK318)))/240</f>
        <v>135.38659132216051</v>
      </c>
      <c r="C32" s="76">
        <f>(SUM(CN158:CN318))/240</f>
        <v>48.176125286422376</v>
      </c>
      <c r="D32" s="101">
        <f>(SUM(CL78:CL318)+(SUM(CM78:CM318))+(SUM(CP78:CP318)))/240</f>
        <v>111.43454143393147</v>
      </c>
      <c r="E32" s="101">
        <f>SUM(CO78:CO318)/240</f>
        <v>33.785733159362522</v>
      </c>
      <c r="F32" s="101">
        <f>SUM(CQ78:CQ318)/240</f>
        <v>30.440528573674417</v>
      </c>
      <c r="G32" s="102">
        <f>SUM(B32:F32)</f>
        <v>359.22351977555132</v>
      </c>
      <c r="I32" s="29"/>
      <c r="J32" s="32"/>
      <c r="S32" s="4"/>
    </row>
    <row r="33" spans="1:95" ht="14">
      <c r="A33" s="29"/>
      <c r="B33" s="30"/>
      <c r="C33" s="30"/>
      <c r="D33" s="31"/>
      <c r="E33" s="31"/>
      <c r="F33" s="31"/>
      <c r="G33" s="114"/>
      <c r="H33" s="29"/>
      <c r="I33" s="29"/>
      <c r="J33" s="32"/>
    </row>
    <row r="34" spans="1:95" ht="49">
      <c r="A34" s="40" t="s">
        <v>87</v>
      </c>
      <c r="B34" s="40" t="s">
        <v>216</v>
      </c>
      <c r="C34" s="40" t="s">
        <v>214</v>
      </c>
      <c r="D34" s="40" t="s">
        <v>175</v>
      </c>
      <c r="E34" s="40" t="s">
        <v>125</v>
      </c>
      <c r="F34" s="40" t="s">
        <v>113</v>
      </c>
      <c r="G34" s="103" t="s">
        <v>114</v>
      </c>
      <c r="H34" s="29"/>
      <c r="I34" s="29"/>
      <c r="J34" s="32"/>
    </row>
    <row r="35" spans="1:95" ht="25">
      <c r="A35" s="106" t="s">
        <v>234</v>
      </c>
      <c r="B35" s="105">
        <f t="shared" ref="B35:G35" si="0">B30/$G30</f>
        <v>0.64826618296447247</v>
      </c>
      <c r="C35" s="105">
        <f t="shared" si="0"/>
        <v>9.5073723933354531E-2</v>
      </c>
      <c r="D35" s="105">
        <f t="shared" si="0"/>
        <v>0.17511144031177442</v>
      </c>
      <c r="E35" s="105">
        <f t="shared" si="0"/>
        <v>2.0201731094943859E-2</v>
      </c>
      <c r="F35" s="105">
        <f t="shared" si="0"/>
        <v>6.1346921695454686E-2</v>
      </c>
      <c r="G35" s="105">
        <f t="shared" si="0"/>
        <v>1</v>
      </c>
      <c r="H35" s="29"/>
      <c r="I35" s="29"/>
      <c r="J35" s="32"/>
    </row>
    <row r="36" spans="1:95">
      <c r="A36" s="75" t="s">
        <v>103</v>
      </c>
      <c r="B36" s="105">
        <f t="shared" ref="B36:G37" si="1">B31/$G31</f>
        <v>0.51991005033787685</v>
      </c>
      <c r="C36" s="105">
        <f t="shared" si="1"/>
        <v>0.12572662998361586</v>
      </c>
      <c r="D36" s="105">
        <f t="shared" si="1"/>
        <v>0.23016999533023333</v>
      </c>
      <c r="E36" s="105">
        <f t="shared" si="1"/>
        <v>4.5177099375161366E-2</v>
      </c>
      <c r="F36" s="105">
        <f t="shared" si="1"/>
        <v>7.9016224973112656E-2</v>
      </c>
      <c r="G36" s="105">
        <f t="shared" si="1"/>
        <v>1</v>
      </c>
      <c r="H36" s="29"/>
      <c r="I36" s="29"/>
      <c r="J36" s="29"/>
    </row>
    <row r="37" spans="1:95">
      <c r="A37" s="75" t="s">
        <v>102</v>
      </c>
      <c r="B37" s="105">
        <f t="shared" si="1"/>
        <v>0.37688676790081077</v>
      </c>
      <c r="C37" s="105">
        <f t="shared" si="1"/>
        <v>0.13411183464970111</v>
      </c>
      <c r="D37" s="105">
        <f t="shared" si="1"/>
        <v>0.31020948044704194</v>
      </c>
      <c r="E37" s="105">
        <f t="shared" si="1"/>
        <v>9.4052118804671792E-2</v>
      </c>
      <c r="F37" s="105">
        <f t="shared" si="1"/>
        <v>8.473979819777433E-2</v>
      </c>
      <c r="G37" s="105">
        <f t="shared" si="1"/>
        <v>1</v>
      </c>
    </row>
    <row r="38" spans="1:95">
      <c r="W38" s="2"/>
    </row>
    <row r="39" spans="1:95">
      <c r="A39" t="s">
        <v>160</v>
      </c>
      <c r="C39" s="23">
        <v>0.4</v>
      </c>
      <c r="W39" s="23"/>
      <c r="X39" s="23"/>
    </row>
    <row r="40" spans="1:95" ht="14">
      <c r="A40" t="s">
        <v>127</v>
      </c>
      <c r="C40" s="3"/>
      <c r="D40" s="23">
        <f>D14</f>
        <v>0.25</v>
      </c>
      <c r="E40" s="3"/>
      <c r="F40" s="23">
        <f>B14</f>
        <v>0.75</v>
      </c>
      <c r="G40" s="3"/>
      <c r="H40" s="3"/>
      <c r="I40" s="3"/>
      <c r="J40" s="3"/>
      <c r="K40" s="3"/>
      <c r="L40" s="3"/>
      <c r="M40" s="107">
        <f>$D14</f>
        <v>0.25</v>
      </c>
      <c r="O40" s="107">
        <f>$B14</f>
        <v>0.75</v>
      </c>
      <c r="Q40" s="3"/>
      <c r="S40" s="2"/>
      <c r="V40" s="107">
        <f>$D14</f>
        <v>0.25</v>
      </c>
      <c r="X40" s="107">
        <f>$B14</f>
        <v>0.75</v>
      </c>
      <c r="Z40" s="3"/>
      <c r="AB40" s="2"/>
      <c r="AE40" s="107">
        <f>$D14</f>
        <v>0.25</v>
      </c>
      <c r="AG40" s="107">
        <f>$B14</f>
        <v>0.75</v>
      </c>
      <c r="AI40" s="3"/>
      <c r="AK40" s="2"/>
      <c r="AN40" s="107">
        <f>$D14</f>
        <v>0.25</v>
      </c>
      <c r="AP40" s="107">
        <f>$B14</f>
        <v>0.75</v>
      </c>
      <c r="AR40" s="3"/>
      <c r="AT40" s="2"/>
      <c r="AW40" s="107">
        <f>$D14</f>
        <v>0.25</v>
      </c>
      <c r="AY40" s="107">
        <f>$B14</f>
        <v>0.75</v>
      </c>
      <c r="BA40" s="3"/>
      <c r="BC40" s="2"/>
      <c r="BF40" s="107">
        <f>$D14</f>
        <v>0.25</v>
      </c>
      <c r="BH40" s="107">
        <f>$B14</f>
        <v>0.75</v>
      </c>
      <c r="BJ40" s="3"/>
      <c r="BL40" s="2"/>
      <c r="BO40" s="107">
        <f>$D14</f>
        <v>0.25</v>
      </c>
      <c r="BQ40" s="107">
        <f>$B14</f>
        <v>0.75</v>
      </c>
      <c r="BS40" s="3"/>
      <c r="BU40" s="2"/>
      <c r="BX40" s="107">
        <f>$D14</f>
        <v>0.25</v>
      </c>
      <c r="BZ40" s="107">
        <f>$B14</f>
        <v>0.75</v>
      </c>
      <c r="CB40" s="3"/>
      <c r="CD40" s="2"/>
      <c r="CJ40" s="109">
        <f>D14</f>
        <v>0.25</v>
      </c>
      <c r="CL40" s="109">
        <f>B14</f>
        <v>0.75</v>
      </c>
    </row>
    <row r="41" spans="1:95" ht="14">
      <c r="A41" t="s">
        <v>128</v>
      </c>
      <c r="C41" s="3"/>
      <c r="D41" s="3"/>
      <c r="E41" s="3"/>
      <c r="F41" s="3"/>
      <c r="G41" s="23">
        <f>B15</f>
        <v>0.24</v>
      </c>
      <c r="H41" s="23">
        <f>C15</f>
        <v>0.75</v>
      </c>
      <c r="I41" s="3"/>
      <c r="J41" s="3"/>
      <c r="K41" s="3"/>
      <c r="L41" s="3"/>
      <c r="P41" s="108">
        <f>$B15</f>
        <v>0.24</v>
      </c>
      <c r="Q41" s="108">
        <f>$C15</f>
        <v>0.75</v>
      </c>
      <c r="S41" s="2"/>
      <c r="T41" s="2"/>
      <c r="U41" s="4"/>
      <c r="Y41" s="108">
        <f>$B15</f>
        <v>0.24</v>
      </c>
      <c r="Z41" s="108">
        <f>$C15</f>
        <v>0.75</v>
      </c>
      <c r="AB41" s="2"/>
      <c r="AC41" s="2"/>
      <c r="AH41" s="108">
        <f>$B15</f>
        <v>0.24</v>
      </c>
      <c r="AI41" s="108">
        <f>$C15</f>
        <v>0.75</v>
      </c>
      <c r="AK41" s="2"/>
      <c r="AL41" s="2"/>
      <c r="AQ41" s="108">
        <f>$B15</f>
        <v>0.24</v>
      </c>
      <c r="AR41" s="108">
        <f>$C15</f>
        <v>0.75</v>
      </c>
      <c r="AT41" s="2"/>
      <c r="AU41" s="2"/>
      <c r="AZ41" s="108">
        <f>$B15</f>
        <v>0.24</v>
      </c>
      <c r="BA41" s="108">
        <f>$C15</f>
        <v>0.75</v>
      </c>
      <c r="BC41" s="2"/>
      <c r="BD41" s="2"/>
      <c r="BI41" s="108">
        <f>$B15</f>
        <v>0.24</v>
      </c>
      <c r="BJ41" s="108">
        <f>$C15</f>
        <v>0.75</v>
      </c>
      <c r="BL41" s="2"/>
      <c r="BM41" s="2"/>
      <c r="BR41" s="108">
        <f>$B15</f>
        <v>0.24</v>
      </c>
      <c r="BS41" s="108">
        <f>$C15</f>
        <v>0.75</v>
      </c>
      <c r="BU41" s="2"/>
      <c r="BV41" s="2"/>
      <c r="CA41" s="108">
        <f>$B15</f>
        <v>0.24</v>
      </c>
      <c r="CB41" s="108">
        <f>$C15</f>
        <v>0.75</v>
      </c>
      <c r="CD41" s="2"/>
      <c r="CE41" s="2"/>
      <c r="CL41" s="110"/>
      <c r="CM41" s="108">
        <f>B15</f>
        <v>0.24</v>
      </c>
      <c r="CN41" s="109">
        <f>C15</f>
        <v>0.75</v>
      </c>
    </row>
    <row r="42" spans="1:95" ht="14">
      <c r="A42" t="s">
        <v>151</v>
      </c>
      <c r="C42" s="3"/>
      <c r="D42" s="3"/>
      <c r="E42" s="3"/>
      <c r="F42" s="3"/>
      <c r="G42" s="3"/>
      <c r="H42" s="3"/>
      <c r="I42" s="3"/>
      <c r="J42" s="3"/>
      <c r="K42" s="23">
        <f>C16</f>
        <v>0.56999999999999995</v>
      </c>
      <c r="L42" s="3"/>
      <c r="P42" s="108"/>
      <c r="Q42" s="108"/>
      <c r="S42" s="2"/>
      <c r="T42" s="118">
        <f>$C16</f>
        <v>0.56999999999999995</v>
      </c>
      <c r="U42" s="4"/>
      <c r="Y42" s="108"/>
      <c r="Z42" s="108"/>
      <c r="AB42" s="2"/>
      <c r="AC42" s="118">
        <f>$C16</f>
        <v>0.56999999999999995</v>
      </c>
      <c r="AD42" s="118"/>
      <c r="AH42" s="108"/>
      <c r="AI42" s="108"/>
      <c r="AK42" s="2"/>
      <c r="AL42" s="118">
        <f>$C16</f>
        <v>0.56999999999999995</v>
      </c>
      <c r="AM42" s="118"/>
      <c r="AQ42" s="108"/>
      <c r="AR42" s="108"/>
      <c r="AT42" s="2"/>
      <c r="AU42" s="118">
        <f>$C16</f>
        <v>0.56999999999999995</v>
      </c>
      <c r="AV42" s="118"/>
      <c r="AZ42" s="108"/>
      <c r="BA42" s="108"/>
      <c r="BC42" s="2"/>
      <c r="BD42" s="118">
        <f>$C16</f>
        <v>0.56999999999999995</v>
      </c>
      <c r="BI42" s="108"/>
      <c r="BJ42" s="108"/>
      <c r="BL42" s="2"/>
      <c r="BM42" s="118">
        <f>$C16</f>
        <v>0.56999999999999995</v>
      </c>
      <c r="BR42" s="108"/>
      <c r="BS42" s="108"/>
      <c r="BU42" s="2"/>
      <c r="BV42" s="118">
        <f>$C16</f>
        <v>0.56999999999999995</v>
      </c>
      <c r="CA42" s="108"/>
      <c r="CB42" s="108"/>
      <c r="CD42" s="2"/>
      <c r="CE42" s="118">
        <f>$C16</f>
        <v>0.56999999999999995</v>
      </c>
      <c r="CL42" s="110"/>
      <c r="CM42" s="108"/>
      <c r="CN42" s="109"/>
      <c r="CQ42" s="118">
        <f>C16</f>
        <v>0.56999999999999995</v>
      </c>
    </row>
    <row r="43" spans="1:95" ht="14">
      <c r="C43" s="3"/>
      <c r="D43" s="3"/>
      <c r="E43" s="3"/>
      <c r="F43" s="3"/>
      <c r="G43" s="3"/>
      <c r="H43" s="3"/>
      <c r="I43" s="3"/>
      <c r="J43" s="3"/>
      <c r="K43" s="23"/>
      <c r="L43" s="3"/>
      <c r="P43" s="108"/>
      <c r="Q43" s="108"/>
      <c r="S43" s="2"/>
      <c r="T43" s="118"/>
      <c r="U43" s="4"/>
      <c r="Y43" s="108"/>
      <c r="Z43" s="108"/>
      <c r="AB43" s="2"/>
      <c r="AC43" s="118"/>
      <c r="AD43" s="118"/>
      <c r="AH43" s="108"/>
      <c r="AI43" s="108"/>
      <c r="AK43" s="2"/>
      <c r="AL43" s="118"/>
      <c r="AM43" s="118"/>
      <c r="AQ43" s="108"/>
      <c r="AR43" s="108"/>
      <c r="AT43" s="2"/>
      <c r="AU43" s="118"/>
      <c r="AV43" s="118"/>
      <c r="AZ43" s="108"/>
      <c r="BA43" s="108"/>
      <c r="BC43" s="2"/>
      <c r="BD43" s="118"/>
      <c r="BI43" s="108"/>
      <c r="BJ43" s="108"/>
      <c r="BL43" s="2"/>
      <c r="BM43" s="118"/>
      <c r="BR43" s="108"/>
      <c r="BS43" s="108"/>
      <c r="BU43" s="2"/>
      <c r="BV43" s="118"/>
      <c r="CA43" s="108"/>
      <c r="CB43" s="108"/>
      <c r="CD43" s="2"/>
      <c r="CE43" s="118"/>
      <c r="CL43" s="110"/>
      <c r="CM43" s="108"/>
      <c r="CN43" s="109"/>
      <c r="CQ43" s="118"/>
    </row>
    <row r="44" spans="1:95" ht="14">
      <c r="C44" s="3"/>
      <c r="D44" s="3"/>
      <c r="E44" s="3"/>
      <c r="F44" s="3"/>
      <c r="G44" s="3"/>
      <c r="H44" s="3"/>
      <c r="I44" s="3"/>
      <c r="J44" s="3"/>
      <c r="K44" s="23"/>
      <c r="L44" s="3"/>
      <c r="P44" s="108"/>
      <c r="Q44" s="108"/>
      <c r="S44" s="2"/>
      <c r="T44" s="118"/>
      <c r="U44" s="4"/>
      <c r="Y44" s="108"/>
      <c r="Z44" s="108"/>
      <c r="AB44" s="2"/>
      <c r="AC44" s="118"/>
      <c r="AD44" s="118"/>
      <c r="AH44" s="108"/>
      <c r="AI44" s="108"/>
      <c r="AK44" s="2"/>
      <c r="AL44" s="118"/>
      <c r="AM44" s="118"/>
      <c r="AQ44" s="108"/>
      <c r="AR44" s="108"/>
      <c r="AT44" s="2"/>
      <c r="AU44" s="118"/>
      <c r="AV44" s="118"/>
      <c r="AZ44" s="108"/>
      <c r="BA44" s="108"/>
      <c r="BC44" s="2"/>
      <c r="BD44" s="118"/>
      <c r="BI44" s="108"/>
      <c r="BJ44" s="108"/>
      <c r="BL44" s="2"/>
      <c r="BM44" s="118"/>
      <c r="BR44" s="108"/>
      <c r="BS44" s="108"/>
      <c r="BU44" s="2"/>
      <c r="BV44" s="118"/>
      <c r="CA44" s="108"/>
      <c r="CB44" s="108"/>
      <c r="CD44" s="2"/>
      <c r="CE44" s="118"/>
      <c r="CL44" s="110"/>
      <c r="CM44" s="108"/>
      <c r="CN44" s="109"/>
      <c r="CQ44" s="118"/>
    </row>
    <row r="45" spans="1:95" ht="14">
      <c r="C45" s="3"/>
      <c r="D45" s="3"/>
      <c r="E45" s="3"/>
      <c r="F45" s="3"/>
      <c r="G45" s="3"/>
      <c r="H45" s="3"/>
      <c r="I45" s="3"/>
      <c r="J45" s="3"/>
      <c r="K45" s="23"/>
      <c r="L45" s="3"/>
      <c r="P45" s="108"/>
      <c r="Q45" s="108"/>
      <c r="S45" s="2"/>
      <c r="T45" s="118"/>
      <c r="U45" s="4"/>
      <c r="Y45" s="108"/>
      <c r="Z45" s="108"/>
      <c r="AB45" s="2"/>
      <c r="AC45" s="118"/>
      <c r="AD45" s="118"/>
      <c r="AH45" s="108"/>
      <c r="AI45" s="108"/>
      <c r="AK45" s="2"/>
      <c r="AL45" s="118"/>
      <c r="AM45" s="118"/>
      <c r="AQ45" s="108"/>
      <c r="AR45" s="108"/>
      <c r="AT45" s="2"/>
      <c r="AU45" s="118"/>
      <c r="AV45" s="118"/>
      <c r="AZ45" s="108"/>
      <c r="BA45" s="108"/>
      <c r="BC45" s="2"/>
      <c r="BD45" s="118"/>
      <c r="BI45" s="108"/>
      <c r="BJ45" s="108"/>
      <c r="BL45" s="2"/>
      <c r="BM45" s="118"/>
      <c r="BR45" s="108"/>
      <c r="BS45" s="108"/>
      <c r="BU45" s="2"/>
      <c r="BV45" s="118"/>
      <c r="CA45" s="108"/>
      <c r="CB45" s="108"/>
      <c r="CD45" s="2"/>
      <c r="CE45" s="118"/>
      <c r="CL45" s="110"/>
      <c r="CM45" s="108"/>
      <c r="CN45" s="109"/>
      <c r="CQ45" s="118"/>
    </row>
    <row r="46" spans="1:95" ht="14">
      <c r="C46" s="3"/>
      <c r="D46" s="3"/>
      <c r="E46" s="3"/>
      <c r="F46" s="3"/>
      <c r="G46" s="3"/>
      <c r="H46" s="3"/>
      <c r="I46" s="3"/>
      <c r="J46" s="3"/>
      <c r="K46" s="23"/>
      <c r="L46" s="3"/>
      <c r="P46" s="108"/>
      <c r="Q46" s="108"/>
      <c r="S46" s="2"/>
      <c r="T46" s="118"/>
      <c r="U46" s="4"/>
      <c r="Y46" s="108"/>
      <c r="Z46" s="108"/>
      <c r="AB46" s="2"/>
      <c r="AC46" s="118"/>
      <c r="AD46" s="118"/>
      <c r="AH46" s="108"/>
      <c r="AI46" s="108"/>
      <c r="AK46" s="2"/>
      <c r="AL46" s="118"/>
      <c r="AM46" s="118"/>
      <c r="AQ46" s="108"/>
      <c r="AR46" s="108"/>
      <c r="AT46" s="2"/>
      <c r="AU46" s="118"/>
      <c r="AV46" s="118"/>
      <c r="AZ46" s="108"/>
      <c r="BA46" s="108"/>
      <c r="BC46" s="2"/>
      <c r="BD46" s="118"/>
      <c r="BI46" s="108"/>
      <c r="BJ46" s="108"/>
      <c r="BL46" s="2"/>
      <c r="BM46" s="118"/>
      <c r="BR46" s="108"/>
      <c r="BS46" s="108"/>
      <c r="BU46" s="2"/>
      <c r="BV46" s="118"/>
      <c r="CA46" s="108"/>
      <c r="CB46" s="108"/>
      <c r="CD46" s="2"/>
      <c r="CE46" s="118"/>
      <c r="CL46" s="110"/>
      <c r="CM46" s="108"/>
      <c r="CN46" s="109"/>
      <c r="CQ46" s="118"/>
    </row>
    <row r="47" spans="1:95" ht="14">
      <c r="C47" s="3"/>
      <c r="D47" s="3"/>
      <c r="E47" s="3"/>
      <c r="F47" s="3"/>
      <c r="G47" s="3"/>
      <c r="H47" s="3"/>
      <c r="I47" s="3"/>
      <c r="J47" s="3"/>
      <c r="K47" s="23"/>
      <c r="L47" s="3"/>
      <c r="P47" s="108"/>
      <c r="Q47" s="108"/>
      <c r="S47" s="2"/>
      <c r="T47" s="118"/>
      <c r="U47" s="4"/>
      <c r="Y47" s="108"/>
      <c r="Z47" s="108"/>
      <c r="AB47" s="2"/>
      <c r="AC47" s="118"/>
      <c r="AD47" s="118"/>
      <c r="AH47" s="108"/>
      <c r="AI47" s="108"/>
      <c r="AK47" s="2"/>
      <c r="AL47" s="118"/>
      <c r="AM47" s="118"/>
      <c r="AQ47" s="108"/>
      <c r="AR47" s="108"/>
      <c r="AT47" s="2"/>
      <c r="AU47" s="118"/>
      <c r="AV47" s="118"/>
      <c r="AZ47" s="108"/>
      <c r="BA47" s="108"/>
      <c r="BC47" s="2"/>
      <c r="BD47" s="118"/>
      <c r="BI47" s="108"/>
      <c r="BJ47" s="108"/>
      <c r="BL47" s="2"/>
      <c r="BM47" s="118"/>
      <c r="BR47" s="108"/>
      <c r="BS47" s="108"/>
      <c r="BU47" s="2"/>
      <c r="BV47" s="118"/>
      <c r="CA47" s="108"/>
      <c r="CB47" s="108"/>
      <c r="CD47" s="2"/>
      <c r="CE47" s="118"/>
      <c r="CL47" s="110"/>
      <c r="CM47" s="108"/>
      <c r="CN47" s="109"/>
      <c r="CQ47" s="118"/>
    </row>
    <row r="48" spans="1:95" ht="14">
      <c r="B48"/>
      <c r="C48" s="3"/>
      <c r="D48" s="3"/>
      <c r="E48" s="3"/>
      <c r="F48" s="3"/>
      <c r="G48" s="3"/>
      <c r="H48" s="3"/>
      <c r="I48" s="3"/>
      <c r="J48" s="3"/>
      <c r="K48" s="23"/>
      <c r="L48" s="3"/>
      <c r="P48" s="108"/>
      <c r="Q48" s="108"/>
      <c r="S48" s="2"/>
      <c r="T48" s="118"/>
      <c r="U48" s="4"/>
      <c r="Y48" s="108"/>
      <c r="Z48" s="108"/>
      <c r="AB48" s="2"/>
      <c r="AC48" s="118"/>
      <c r="AD48" s="118"/>
      <c r="AH48" s="108"/>
      <c r="AI48" s="108"/>
      <c r="AK48" s="2"/>
      <c r="AL48" s="118"/>
      <c r="AM48" s="118"/>
      <c r="AQ48" s="108"/>
      <c r="AR48" s="108"/>
      <c r="AT48" s="2"/>
      <c r="AU48" s="118"/>
      <c r="AV48" s="118"/>
      <c r="AZ48" s="108"/>
      <c r="BA48" s="108"/>
      <c r="BC48" s="2"/>
      <c r="BD48" s="118"/>
      <c r="BI48" s="108"/>
      <c r="BJ48" s="108"/>
      <c r="BL48" s="2"/>
      <c r="BM48" s="118"/>
      <c r="BR48" s="108"/>
      <c r="BS48" s="108"/>
      <c r="BU48" s="2"/>
      <c r="BV48" s="118"/>
      <c r="CA48" s="108"/>
      <c r="CB48" s="108"/>
      <c r="CD48" s="2"/>
      <c r="CE48" s="118"/>
      <c r="CL48" s="110"/>
      <c r="CM48" s="108"/>
      <c r="CN48" s="109"/>
      <c r="CQ48" s="118"/>
    </row>
    <row r="49" spans="2:95" ht="14">
      <c r="B49"/>
      <c r="C49" s="3"/>
      <c r="D49" s="3"/>
      <c r="E49" s="3"/>
      <c r="F49" s="3"/>
      <c r="G49" s="3"/>
      <c r="H49" s="3"/>
      <c r="I49" s="3"/>
      <c r="J49" s="3"/>
      <c r="K49" s="23"/>
      <c r="L49" s="3"/>
      <c r="P49" s="108"/>
      <c r="Q49" s="108"/>
      <c r="S49" s="2"/>
      <c r="T49" s="118"/>
      <c r="U49" s="4"/>
      <c r="Y49" s="108"/>
      <c r="Z49" s="108"/>
      <c r="AB49" s="2"/>
      <c r="AC49" s="118"/>
      <c r="AD49" s="118"/>
      <c r="AH49" s="108"/>
      <c r="AI49" s="108"/>
      <c r="AK49" s="2"/>
      <c r="AL49" s="118"/>
      <c r="AM49" s="118"/>
      <c r="AQ49" s="108"/>
      <c r="AR49" s="108"/>
      <c r="AT49" s="2"/>
      <c r="AU49" s="118"/>
      <c r="AV49" s="118"/>
      <c r="AZ49" s="108"/>
      <c r="BA49" s="108"/>
      <c r="BC49" s="2"/>
      <c r="BD49" s="118"/>
      <c r="BI49" s="108"/>
      <c r="BJ49" s="108"/>
      <c r="BL49" s="2"/>
      <c r="BM49" s="118"/>
      <c r="BR49" s="108"/>
      <c r="BS49" s="108"/>
      <c r="BU49" s="2"/>
      <c r="BV49" s="118"/>
      <c r="CA49" s="108"/>
      <c r="CB49" s="108"/>
      <c r="CD49" s="2"/>
      <c r="CE49" s="118"/>
      <c r="CL49" s="110"/>
      <c r="CM49" s="108"/>
      <c r="CN49" s="109"/>
      <c r="CQ49" s="118"/>
    </row>
    <row r="50" spans="2:95" ht="14">
      <c r="B50"/>
      <c r="C50" s="3"/>
      <c r="D50" s="3"/>
      <c r="E50" s="3"/>
      <c r="F50" s="3"/>
      <c r="G50" s="3"/>
      <c r="H50" s="3"/>
      <c r="I50" s="3"/>
      <c r="J50" s="3"/>
      <c r="K50" s="23"/>
      <c r="L50" s="3"/>
      <c r="P50" s="108"/>
      <c r="Q50" s="108"/>
      <c r="S50" s="2"/>
      <c r="T50" s="118"/>
      <c r="U50" s="4"/>
      <c r="Y50" s="108"/>
      <c r="Z50" s="108"/>
      <c r="AB50" s="2"/>
      <c r="AC50" s="118"/>
      <c r="AD50" s="118"/>
      <c r="AH50" s="108"/>
      <c r="AI50" s="108"/>
      <c r="AK50" s="2"/>
      <c r="AL50" s="118"/>
      <c r="AM50" s="118"/>
      <c r="AQ50" s="108"/>
      <c r="AR50" s="108"/>
      <c r="AT50" s="2"/>
      <c r="AU50" s="118"/>
      <c r="AV50" s="118"/>
      <c r="AZ50" s="108"/>
      <c r="BA50" s="108"/>
      <c r="BC50" s="2"/>
      <c r="BD50" s="118"/>
      <c r="BI50" s="108"/>
      <c r="BJ50" s="108"/>
      <c r="BL50" s="2"/>
      <c r="BM50" s="118"/>
      <c r="BR50" s="108"/>
      <c r="BS50" s="108"/>
      <c r="BU50" s="2"/>
      <c r="BV50" s="118"/>
      <c r="CA50" s="108"/>
      <c r="CB50" s="108"/>
      <c r="CD50" s="2"/>
      <c r="CE50" s="118"/>
      <c r="CL50" s="110"/>
      <c r="CM50" s="108"/>
      <c r="CN50" s="109"/>
      <c r="CQ50" s="118"/>
    </row>
    <row r="51" spans="2:95" ht="14">
      <c r="B51"/>
      <c r="C51" s="3"/>
      <c r="D51" s="3"/>
      <c r="E51" s="3"/>
      <c r="F51" s="3"/>
      <c r="G51" s="3"/>
      <c r="H51" s="3"/>
      <c r="I51" s="3"/>
      <c r="J51" s="3"/>
      <c r="K51" s="23"/>
      <c r="L51" s="3"/>
      <c r="P51" s="108"/>
      <c r="Q51" s="108"/>
      <c r="S51" s="2"/>
      <c r="T51" s="118"/>
      <c r="U51" s="4"/>
      <c r="Y51" s="108"/>
      <c r="Z51" s="108"/>
      <c r="AB51" s="2"/>
      <c r="AC51" s="118"/>
      <c r="AD51" s="118"/>
      <c r="AH51" s="108"/>
      <c r="AI51" s="108"/>
      <c r="AK51" s="2"/>
      <c r="AL51" s="118"/>
      <c r="AM51" s="118"/>
      <c r="AQ51" s="108"/>
      <c r="AR51" s="108"/>
      <c r="AT51" s="2"/>
      <c r="AU51" s="118"/>
      <c r="AV51" s="118"/>
      <c r="AZ51" s="108"/>
      <c r="BA51" s="108"/>
      <c r="BC51" s="2"/>
      <c r="BD51" s="118"/>
      <c r="BI51" s="108"/>
      <c r="BJ51" s="108"/>
      <c r="BL51" s="2"/>
      <c r="BM51" s="118"/>
      <c r="BR51" s="108"/>
      <c r="BS51" s="108"/>
      <c r="BU51" s="2"/>
      <c r="BV51" s="118"/>
      <c r="CA51" s="108"/>
      <c r="CB51" s="108"/>
      <c r="CD51" s="2"/>
      <c r="CE51" s="118"/>
      <c r="CL51" s="110"/>
      <c r="CM51" s="108"/>
      <c r="CN51" s="109"/>
      <c r="CQ51" s="118"/>
    </row>
    <row r="52" spans="2:95" ht="14">
      <c r="B52"/>
      <c r="C52" s="3"/>
      <c r="D52" s="3"/>
      <c r="E52" s="3"/>
      <c r="F52" s="3"/>
      <c r="G52" s="3"/>
      <c r="H52" s="3"/>
      <c r="I52" s="3"/>
      <c r="J52" s="3"/>
      <c r="K52" s="23"/>
      <c r="L52" s="3"/>
      <c r="P52" s="108"/>
      <c r="Q52" s="108"/>
      <c r="S52" s="2"/>
      <c r="T52" s="118"/>
      <c r="U52" s="4"/>
      <c r="Y52" s="108"/>
      <c r="Z52" s="108"/>
      <c r="AB52" s="2"/>
      <c r="AC52" s="118"/>
      <c r="AD52" s="118"/>
      <c r="AH52" s="108"/>
      <c r="AI52" s="108"/>
      <c r="AK52" s="2"/>
      <c r="AL52" s="118"/>
      <c r="AM52" s="118"/>
      <c r="AQ52" s="108"/>
      <c r="AR52" s="108"/>
      <c r="AT52" s="2"/>
      <c r="AU52" s="118"/>
      <c r="AV52" s="118"/>
      <c r="AZ52" s="108"/>
      <c r="BA52" s="108"/>
      <c r="BC52" s="2"/>
      <c r="BD52" s="118"/>
      <c r="BI52" s="108"/>
      <c r="BJ52" s="108"/>
      <c r="BL52" s="2"/>
      <c r="BM52" s="118"/>
      <c r="BR52" s="108"/>
      <c r="BS52" s="108"/>
      <c r="BU52" s="2"/>
      <c r="BV52" s="118"/>
      <c r="CA52" s="108"/>
      <c r="CB52" s="108"/>
      <c r="CD52" s="2"/>
      <c r="CE52" s="118"/>
      <c r="CL52" s="110"/>
      <c r="CM52" s="108"/>
      <c r="CN52" s="109"/>
      <c r="CQ52" s="118"/>
    </row>
    <row r="53" spans="2:95" ht="14">
      <c r="B53"/>
      <c r="C53" s="3"/>
      <c r="D53" s="3"/>
      <c r="E53" s="3"/>
      <c r="F53" s="3"/>
      <c r="G53" s="3"/>
      <c r="H53" s="3"/>
      <c r="I53" s="3"/>
      <c r="J53" s="3"/>
      <c r="K53" s="23"/>
      <c r="L53" s="3"/>
      <c r="P53" s="108"/>
      <c r="Q53" s="108"/>
      <c r="S53" s="2"/>
      <c r="T53" s="118"/>
      <c r="U53" s="4"/>
      <c r="Y53" s="108"/>
      <c r="Z53" s="108"/>
      <c r="AB53" s="2"/>
      <c r="AC53" s="118"/>
      <c r="AD53" s="118"/>
      <c r="AH53" s="108"/>
      <c r="AI53" s="108"/>
      <c r="AK53" s="2"/>
      <c r="AL53" s="118"/>
      <c r="AM53" s="118"/>
      <c r="AQ53" s="108"/>
      <c r="AR53" s="108"/>
      <c r="AT53" s="2"/>
      <c r="AU53" s="118"/>
      <c r="AV53" s="118"/>
      <c r="AZ53" s="108"/>
      <c r="BA53" s="108"/>
      <c r="BC53" s="2"/>
      <c r="BD53" s="118"/>
      <c r="BI53" s="108"/>
      <c r="BJ53" s="108"/>
      <c r="BL53" s="2"/>
      <c r="BM53" s="118"/>
      <c r="BR53" s="108"/>
      <c r="BS53" s="108"/>
      <c r="BU53" s="2"/>
      <c r="BV53" s="118"/>
      <c r="CA53" s="108"/>
      <c r="CB53" s="108"/>
      <c r="CD53" s="2"/>
      <c r="CE53" s="118"/>
      <c r="CL53" s="110"/>
      <c r="CM53" s="108"/>
      <c r="CN53" s="109"/>
      <c r="CQ53" s="118"/>
    </row>
    <row r="54" spans="2:95" ht="14">
      <c r="B54"/>
      <c r="C54" s="3"/>
      <c r="D54" s="3"/>
      <c r="E54" s="3"/>
      <c r="F54" s="3"/>
      <c r="G54" s="3"/>
      <c r="H54" s="3"/>
      <c r="I54" s="3"/>
      <c r="J54" s="3"/>
      <c r="K54" s="23"/>
      <c r="L54" s="3"/>
      <c r="P54" s="108"/>
      <c r="Q54" s="108"/>
      <c r="S54" s="2"/>
      <c r="T54" s="118"/>
      <c r="U54" s="4"/>
      <c r="Y54" s="108"/>
      <c r="Z54" s="108"/>
      <c r="AB54" s="2"/>
      <c r="AC54" s="118"/>
      <c r="AD54" s="118"/>
      <c r="AH54" s="108"/>
      <c r="AI54" s="108"/>
      <c r="AK54" s="2"/>
      <c r="AL54" s="118"/>
      <c r="AM54" s="118"/>
      <c r="AQ54" s="108"/>
      <c r="AR54" s="108"/>
      <c r="AT54" s="2"/>
      <c r="AU54" s="118"/>
      <c r="AV54" s="118"/>
      <c r="AZ54" s="108"/>
      <c r="BA54" s="108"/>
      <c r="BC54" s="2"/>
      <c r="BD54" s="118"/>
      <c r="BI54" s="108"/>
      <c r="BJ54" s="108"/>
      <c r="BL54" s="2"/>
      <c r="BM54" s="118"/>
      <c r="BR54" s="108"/>
      <c r="BS54" s="108"/>
      <c r="BU54" s="2"/>
      <c r="BV54" s="118"/>
      <c r="CA54" s="108"/>
      <c r="CB54" s="108"/>
      <c r="CD54" s="2"/>
      <c r="CE54" s="118"/>
      <c r="CL54" s="110"/>
      <c r="CM54" s="108"/>
      <c r="CN54" s="109"/>
      <c r="CQ54" s="118"/>
    </row>
    <row r="55" spans="2:95" ht="14">
      <c r="B55"/>
      <c r="C55" s="3"/>
      <c r="D55" s="3"/>
      <c r="E55" s="3"/>
      <c r="F55" s="3"/>
      <c r="G55" s="3"/>
      <c r="H55" s="3"/>
      <c r="I55" s="3"/>
      <c r="J55" s="3"/>
      <c r="K55" s="23"/>
      <c r="L55" s="3"/>
      <c r="P55" s="108"/>
      <c r="Q55" s="108"/>
      <c r="S55" s="2"/>
      <c r="T55" s="118"/>
      <c r="U55" s="4"/>
      <c r="Y55" s="108"/>
      <c r="Z55" s="108"/>
      <c r="AB55" s="2"/>
      <c r="AC55" s="118"/>
      <c r="AD55" s="118"/>
      <c r="AH55" s="108"/>
      <c r="AI55" s="108"/>
      <c r="AK55" s="2"/>
      <c r="AL55" s="118"/>
      <c r="AM55" s="118"/>
      <c r="AQ55" s="108"/>
      <c r="AR55" s="108"/>
      <c r="AT55" s="2"/>
      <c r="AU55" s="118"/>
      <c r="AV55" s="118"/>
      <c r="AZ55" s="108"/>
      <c r="BA55" s="108"/>
      <c r="BC55" s="2"/>
      <c r="BD55" s="118"/>
      <c r="BI55" s="108"/>
      <c r="BJ55" s="108"/>
      <c r="BL55" s="2"/>
      <c r="BM55" s="118"/>
      <c r="BR55" s="108"/>
      <c r="BS55" s="108"/>
      <c r="BU55" s="2"/>
      <c r="BV55" s="118"/>
      <c r="CA55" s="108"/>
      <c r="CB55" s="108"/>
      <c r="CD55" s="2"/>
      <c r="CE55" s="118"/>
      <c r="CL55" s="110"/>
      <c r="CM55" s="108"/>
      <c r="CN55" s="109"/>
      <c r="CQ55" s="118"/>
    </row>
    <row r="56" spans="2:95" ht="14">
      <c r="B56"/>
      <c r="C56" s="3"/>
      <c r="D56" s="3"/>
      <c r="E56" s="3"/>
      <c r="F56" s="3"/>
      <c r="G56" s="3"/>
      <c r="H56" s="3"/>
      <c r="I56" s="3"/>
      <c r="J56" s="3"/>
      <c r="K56" s="23"/>
      <c r="L56" s="3"/>
      <c r="P56" s="108"/>
      <c r="Q56" s="108"/>
      <c r="S56" s="2"/>
      <c r="T56" s="118"/>
      <c r="U56" s="4"/>
      <c r="Y56" s="108"/>
      <c r="Z56" s="108"/>
      <c r="AB56" s="2"/>
      <c r="AC56" s="118"/>
      <c r="AD56" s="118"/>
      <c r="AH56" s="108"/>
      <c r="AI56" s="108"/>
      <c r="AK56" s="2"/>
      <c r="AL56" s="118"/>
      <c r="AM56" s="118"/>
      <c r="AQ56" s="108"/>
      <c r="AR56" s="108"/>
      <c r="AT56" s="2"/>
      <c r="AU56" s="118"/>
      <c r="AV56" s="118"/>
      <c r="AZ56" s="108"/>
      <c r="BA56" s="108"/>
      <c r="BC56" s="2"/>
      <c r="BD56" s="118"/>
      <c r="BI56" s="108"/>
      <c r="BJ56" s="108"/>
      <c r="BL56" s="2"/>
      <c r="BM56" s="118"/>
      <c r="BR56" s="108"/>
      <c r="BS56" s="108"/>
      <c r="BU56" s="2"/>
      <c r="BV56" s="118"/>
      <c r="CA56" s="108"/>
      <c r="CB56" s="108"/>
      <c r="CD56" s="2"/>
      <c r="CE56" s="118"/>
      <c r="CL56" s="110"/>
      <c r="CM56" s="108"/>
      <c r="CN56" s="109"/>
      <c r="CQ56" s="118"/>
    </row>
    <row r="57" spans="2:95" ht="14">
      <c r="B57"/>
      <c r="C57" s="3"/>
      <c r="D57" s="3"/>
      <c r="E57" s="3"/>
      <c r="F57" s="3"/>
      <c r="G57" s="3"/>
      <c r="H57" s="3"/>
      <c r="I57" s="3"/>
      <c r="J57" s="3"/>
      <c r="K57" s="23"/>
      <c r="L57" s="3"/>
      <c r="P57" s="108"/>
      <c r="Q57" s="108"/>
      <c r="S57" s="2"/>
      <c r="T57" s="118"/>
      <c r="U57" s="4"/>
      <c r="Y57" s="108"/>
      <c r="Z57" s="108"/>
      <c r="AB57" s="2"/>
      <c r="AC57" s="118"/>
      <c r="AD57" s="118"/>
      <c r="AH57" s="108"/>
      <c r="AI57" s="108"/>
      <c r="AK57" s="2"/>
      <c r="AL57" s="118"/>
      <c r="AM57" s="118"/>
      <c r="AQ57" s="108"/>
      <c r="AR57" s="108"/>
      <c r="AT57" s="2"/>
      <c r="AU57" s="118"/>
      <c r="AV57" s="118"/>
      <c r="AZ57" s="108"/>
      <c r="BA57" s="108"/>
      <c r="BC57" s="2"/>
      <c r="BD57" s="118"/>
      <c r="BI57" s="108"/>
      <c r="BJ57" s="108"/>
      <c r="BL57" s="2"/>
      <c r="BM57" s="118"/>
      <c r="BR57" s="108"/>
      <c r="BS57" s="108"/>
      <c r="BU57" s="2"/>
      <c r="BV57" s="118"/>
      <c r="CA57" s="108"/>
      <c r="CB57" s="108"/>
      <c r="CD57" s="2"/>
      <c r="CE57" s="118"/>
      <c r="CL57" s="110"/>
      <c r="CM57" s="108"/>
      <c r="CN57" s="109"/>
      <c r="CQ57" s="118"/>
    </row>
    <row r="58" spans="2:95" ht="14">
      <c r="B58"/>
      <c r="C58" s="3"/>
      <c r="D58" s="3"/>
      <c r="E58" s="3"/>
      <c r="F58" s="3"/>
      <c r="G58" s="3"/>
      <c r="H58" s="3"/>
      <c r="I58" s="3"/>
      <c r="J58" s="3"/>
      <c r="K58" s="23"/>
      <c r="L58" s="3"/>
      <c r="P58" s="108"/>
      <c r="Q58" s="108"/>
      <c r="S58" s="2"/>
      <c r="T58" s="118"/>
      <c r="U58" s="4"/>
      <c r="Y58" s="108"/>
      <c r="Z58" s="108"/>
      <c r="AB58" s="2"/>
      <c r="AC58" s="118"/>
      <c r="AD58" s="118"/>
      <c r="AH58" s="108"/>
      <c r="AI58" s="108"/>
      <c r="AK58" s="2"/>
      <c r="AL58" s="118"/>
      <c r="AM58" s="118"/>
      <c r="AQ58" s="108"/>
      <c r="AR58" s="108"/>
      <c r="AT58" s="2"/>
      <c r="AU58" s="118"/>
      <c r="AV58" s="118"/>
      <c r="AZ58" s="108"/>
      <c r="BA58" s="108"/>
      <c r="BC58" s="2"/>
      <c r="BD58" s="118"/>
      <c r="BI58" s="108"/>
      <c r="BJ58" s="108"/>
      <c r="BL58" s="2"/>
      <c r="BM58" s="118"/>
      <c r="BR58" s="108"/>
      <c r="BS58" s="108"/>
      <c r="BU58" s="2"/>
      <c r="BV58" s="118"/>
      <c r="CA58" s="108"/>
      <c r="CB58" s="108"/>
      <c r="CD58" s="2"/>
      <c r="CE58" s="118"/>
      <c r="CL58" s="110"/>
      <c r="CM58" s="108"/>
      <c r="CN58" s="109"/>
      <c r="CQ58" s="118"/>
    </row>
    <row r="59" spans="2:95" ht="14">
      <c r="B59"/>
      <c r="C59" s="3"/>
      <c r="D59" s="3"/>
      <c r="E59" s="3"/>
      <c r="F59" s="3"/>
      <c r="G59" s="3"/>
      <c r="H59" s="3"/>
      <c r="I59" s="3"/>
      <c r="J59" s="3"/>
      <c r="K59" s="23"/>
      <c r="L59" s="3"/>
      <c r="P59" s="108"/>
      <c r="Q59" s="108"/>
      <c r="S59" s="2"/>
      <c r="T59" s="118"/>
      <c r="U59" s="4"/>
      <c r="Y59" s="108"/>
      <c r="Z59" s="108"/>
      <c r="AB59" s="2"/>
      <c r="AC59" s="118"/>
      <c r="AD59" s="118"/>
      <c r="AH59" s="108"/>
      <c r="AI59" s="108"/>
      <c r="AK59" s="2"/>
      <c r="AL59" s="118"/>
      <c r="AM59" s="118"/>
      <c r="AQ59" s="108"/>
      <c r="AR59" s="108"/>
      <c r="AT59" s="2"/>
      <c r="AU59" s="118"/>
      <c r="AV59" s="118"/>
      <c r="AZ59" s="108"/>
      <c r="BA59" s="108"/>
      <c r="BC59" s="2"/>
      <c r="BD59" s="118"/>
      <c r="BI59" s="108"/>
      <c r="BJ59" s="108"/>
      <c r="BL59" s="2"/>
      <c r="BM59" s="118"/>
      <c r="BR59" s="108"/>
      <c r="BS59" s="108"/>
      <c r="BU59" s="2"/>
      <c r="BV59" s="118"/>
      <c r="CA59" s="108"/>
      <c r="CB59" s="108"/>
      <c r="CD59" s="2"/>
      <c r="CE59" s="118"/>
      <c r="CL59" s="110"/>
      <c r="CM59" s="108"/>
      <c r="CN59" s="109"/>
      <c r="CQ59" s="118"/>
    </row>
    <row r="60" spans="2:95" ht="14">
      <c r="B60"/>
      <c r="C60" s="3"/>
      <c r="D60" s="3"/>
      <c r="E60" s="3"/>
      <c r="F60" s="3"/>
      <c r="G60" s="3"/>
      <c r="H60" s="3"/>
      <c r="I60" s="3"/>
      <c r="J60" s="3"/>
      <c r="K60" s="23"/>
      <c r="L60" s="3"/>
      <c r="P60" s="108"/>
      <c r="Q60" s="108"/>
      <c r="S60" s="2"/>
      <c r="T60" s="118"/>
      <c r="U60" s="4"/>
      <c r="Y60" s="108"/>
      <c r="Z60" s="108"/>
      <c r="AB60" s="2"/>
      <c r="AC60" s="118"/>
      <c r="AD60" s="118"/>
      <c r="AH60" s="108"/>
      <c r="AI60" s="108"/>
      <c r="AK60" s="2"/>
      <c r="AL60" s="118"/>
      <c r="AM60" s="118"/>
      <c r="AQ60" s="108"/>
      <c r="AR60" s="108"/>
      <c r="AT60" s="2"/>
      <c r="AU60" s="118"/>
      <c r="AV60" s="118"/>
      <c r="AZ60" s="108"/>
      <c r="BA60" s="108"/>
      <c r="BC60" s="2"/>
      <c r="BD60" s="118"/>
      <c r="BI60" s="108"/>
      <c r="BJ60" s="108"/>
      <c r="BL60" s="2"/>
      <c r="BM60" s="118"/>
      <c r="BR60" s="108"/>
      <c r="BS60" s="108"/>
      <c r="BU60" s="2"/>
      <c r="BV60" s="118"/>
      <c r="CA60" s="108"/>
      <c r="CB60" s="108"/>
      <c r="CD60" s="2"/>
      <c r="CE60" s="118"/>
      <c r="CL60" s="110"/>
      <c r="CM60" s="108"/>
      <c r="CN60" s="109"/>
      <c r="CQ60" s="118"/>
    </row>
    <row r="61" spans="2:95" ht="14">
      <c r="B61"/>
      <c r="C61" s="3"/>
      <c r="D61" s="3"/>
      <c r="E61" s="3"/>
      <c r="F61" s="3"/>
      <c r="G61" s="3"/>
      <c r="H61" s="3"/>
      <c r="I61" s="3"/>
      <c r="J61" s="3"/>
      <c r="K61" s="23"/>
      <c r="L61" s="3"/>
      <c r="P61" s="108"/>
      <c r="Q61" s="108"/>
      <c r="S61" s="2"/>
      <c r="T61" s="118"/>
      <c r="U61" s="4"/>
      <c r="Y61" s="108"/>
      <c r="Z61" s="108"/>
      <c r="AB61" s="2"/>
      <c r="AC61" s="118"/>
      <c r="AD61" s="118"/>
      <c r="AH61" s="108"/>
      <c r="AI61" s="108"/>
      <c r="AK61" s="2"/>
      <c r="AL61" s="118"/>
      <c r="AM61" s="118"/>
      <c r="AQ61" s="108"/>
      <c r="AR61" s="108"/>
      <c r="AT61" s="2"/>
      <c r="AU61" s="118"/>
      <c r="AV61" s="118"/>
      <c r="AZ61" s="108"/>
      <c r="BA61" s="108"/>
      <c r="BC61" s="2"/>
      <c r="BD61" s="118"/>
      <c r="BI61" s="108"/>
      <c r="BJ61" s="108"/>
      <c r="BL61" s="2"/>
      <c r="BM61" s="118"/>
      <c r="BR61" s="108"/>
      <c r="BS61" s="108"/>
      <c r="BU61" s="2"/>
      <c r="BV61" s="118"/>
      <c r="CA61" s="108"/>
      <c r="CB61" s="108"/>
      <c r="CD61" s="2"/>
      <c r="CE61" s="118"/>
      <c r="CL61" s="110"/>
      <c r="CM61" s="108"/>
      <c r="CN61" s="109"/>
      <c r="CQ61" s="118"/>
    </row>
    <row r="62" spans="2:95" ht="14">
      <c r="B62"/>
      <c r="C62" s="3"/>
      <c r="D62" s="3"/>
      <c r="E62" s="3"/>
      <c r="F62" s="3"/>
      <c r="G62" s="3"/>
      <c r="H62" s="3"/>
      <c r="I62" s="3"/>
      <c r="J62" s="3"/>
      <c r="K62" s="23"/>
      <c r="L62" s="3"/>
      <c r="P62" s="108"/>
      <c r="Q62" s="108"/>
      <c r="S62" s="2"/>
      <c r="T62" s="118"/>
      <c r="U62" s="4"/>
      <c r="Y62" s="108"/>
      <c r="Z62" s="108"/>
      <c r="AB62" s="2"/>
      <c r="AC62" s="118"/>
      <c r="AD62" s="118"/>
      <c r="AH62" s="108"/>
      <c r="AI62" s="108"/>
      <c r="AK62" s="2"/>
      <c r="AL62" s="118"/>
      <c r="AM62" s="118"/>
      <c r="AQ62" s="108"/>
      <c r="AR62" s="108"/>
      <c r="AT62" s="2"/>
      <c r="AU62" s="118"/>
      <c r="AV62" s="118"/>
      <c r="AZ62" s="108"/>
      <c r="BA62" s="108"/>
      <c r="BC62" s="2"/>
      <c r="BD62" s="118"/>
      <c r="BI62" s="108"/>
      <c r="BJ62" s="108"/>
      <c r="BL62" s="2"/>
      <c r="BM62" s="118"/>
      <c r="BR62" s="108"/>
      <c r="BS62" s="108"/>
      <c r="BU62" s="2"/>
      <c r="BV62" s="118"/>
      <c r="CA62" s="108"/>
      <c r="CB62" s="108"/>
      <c r="CD62" s="2"/>
      <c r="CE62" s="118"/>
      <c r="CL62" s="110"/>
      <c r="CM62" s="108"/>
      <c r="CN62" s="109"/>
      <c r="CQ62" s="118"/>
    </row>
    <row r="63" spans="2:95" ht="14">
      <c r="B63"/>
      <c r="C63" s="3"/>
      <c r="D63" s="3"/>
      <c r="E63" s="3"/>
      <c r="F63" s="3"/>
      <c r="G63" s="3"/>
      <c r="H63" s="3"/>
      <c r="I63" s="3"/>
      <c r="J63" s="3"/>
      <c r="K63" s="23"/>
      <c r="L63" s="3"/>
      <c r="P63" s="108"/>
      <c r="Q63" s="108"/>
      <c r="S63" s="2"/>
      <c r="T63" s="118"/>
      <c r="U63" s="4"/>
      <c r="Y63" s="108"/>
      <c r="Z63" s="108"/>
      <c r="AB63" s="2"/>
      <c r="AC63" s="118"/>
      <c r="AD63" s="118"/>
      <c r="AH63" s="108"/>
      <c r="AI63" s="108"/>
      <c r="AK63" s="2"/>
      <c r="AL63" s="118"/>
      <c r="AM63" s="118"/>
      <c r="AQ63" s="108"/>
      <c r="AR63" s="108"/>
      <c r="AT63" s="2"/>
      <c r="AU63" s="118"/>
      <c r="AV63" s="118"/>
      <c r="AZ63" s="108"/>
      <c r="BA63" s="108"/>
      <c r="BC63" s="2"/>
      <c r="BD63" s="118"/>
      <c r="BI63" s="108"/>
      <c r="BJ63" s="108"/>
      <c r="BL63" s="2"/>
      <c r="BM63" s="118"/>
      <c r="BR63" s="108"/>
      <c r="BS63" s="108"/>
      <c r="BU63" s="2"/>
      <c r="BV63" s="118"/>
      <c r="CA63" s="108"/>
      <c r="CB63" s="108"/>
      <c r="CD63" s="2"/>
      <c r="CE63" s="118"/>
      <c r="CL63" s="110"/>
      <c r="CM63" s="108"/>
      <c r="CN63" s="109"/>
      <c r="CQ63" s="118"/>
    </row>
    <row r="64" spans="2:95" ht="14">
      <c r="B64"/>
      <c r="C64" s="3"/>
      <c r="D64" s="3"/>
      <c r="E64" s="3"/>
      <c r="F64" s="3"/>
      <c r="G64" s="3"/>
      <c r="H64" s="3"/>
      <c r="I64" s="3"/>
      <c r="J64" s="3"/>
      <c r="K64" s="23"/>
      <c r="L64" s="3"/>
      <c r="P64" s="108"/>
      <c r="Q64" s="108"/>
      <c r="S64" s="2"/>
      <c r="T64" s="118"/>
      <c r="U64" s="4"/>
      <c r="Y64" s="108"/>
      <c r="Z64" s="108"/>
      <c r="AB64" s="2"/>
      <c r="AC64" s="118"/>
      <c r="AD64" s="118"/>
      <c r="AH64" s="108"/>
      <c r="AI64" s="108"/>
      <c r="AK64" s="2"/>
      <c r="AL64" s="118"/>
      <c r="AM64" s="118"/>
      <c r="AQ64" s="108"/>
      <c r="AR64" s="108"/>
      <c r="AT64" s="2"/>
      <c r="AU64" s="118"/>
      <c r="AV64" s="118"/>
      <c r="AZ64" s="108"/>
      <c r="BA64" s="108"/>
      <c r="BC64" s="2"/>
      <c r="BD64" s="118"/>
      <c r="BI64" s="108"/>
      <c r="BJ64" s="108"/>
      <c r="BL64" s="2"/>
      <c r="BM64" s="118"/>
      <c r="BR64" s="108"/>
      <c r="BS64" s="108"/>
      <c r="BU64" s="2"/>
      <c r="BV64" s="118"/>
      <c r="CA64" s="108"/>
      <c r="CB64" s="108"/>
      <c r="CD64" s="2"/>
      <c r="CE64" s="118"/>
      <c r="CL64" s="110"/>
      <c r="CM64" s="108"/>
      <c r="CN64" s="109"/>
      <c r="CQ64" s="118"/>
    </row>
    <row r="65" spans="1:96" ht="14">
      <c r="C65" s="3"/>
      <c r="D65" s="3"/>
      <c r="E65" s="3"/>
      <c r="F65" s="3"/>
      <c r="G65" s="3"/>
      <c r="H65" s="3"/>
      <c r="I65" s="3"/>
      <c r="J65" s="3"/>
      <c r="K65" s="23"/>
      <c r="L65" s="3"/>
      <c r="P65" s="108"/>
      <c r="Q65" s="108"/>
      <c r="S65" s="2"/>
      <c r="T65" s="118"/>
      <c r="U65" s="4"/>
      <c r="Y65" s="108"/>
      <c r="Z65" s="108"/>
      <c r="AB65" s="2"/>
      <c r="AC65" s="118"/>
      <c r="AD65" s="118"/>
      <c r="AH65" s="108"/>
      <c r="AI65" s="108"/>
      <c r="AK65" s="2"/>
      <c r="AL65" s="118"/>
      <c r="AM65" s="118"/>
      <c r="AQ65" s="108"/>
      <c r="AR65" s="108"/>
      <c r="AT65" s="2"/>
      <c r="AU65" s="118"/>
      <c r="AV65" s="118"/>
      <c r="AZ65" s="108"/>
      <c r="BA65" s="108"/>
      <c r="BC65" s="2"/>
      <c r="BD65" s="118"/>
      <c r="BI65" s="108"/>
      <c r="BJ65" s="108"/>
      <c r="BL65" s="2"/>
      <c r="BM65" s="118"/>
      <c r="BR65" s="108"/>
      <c r="BS65" s="108"/>
      <c r="BU65" s="2"/>
      <c r="BV65" s="118"/>
      <c r="CA65" s="108"/>
      <c r="CB65" s="108"/>
      <c r="CD65" s="2"/>
      <c r="CE65" s="118"/>
      <c r="CL65" s="110"/>
      <c r="CM65" s="108"/>
      <c r="CN65" s="109"/>
      <c r="CQ65" s="118"/>
    </row>
    <row r="66" spans="1:96" ht="14">
      <c r="C66" s="3"/>
      <c r="D66" s="3"/>
      <c r="E66" s="3"/>
      <c r="F66" s="3"/>
      <c r="G66" s="3"/>
      <c r="H66" s="3"/>
      <c r="I66" s="3"/>
      <c r="J66" s="3"/>
      <c r="K66" s="23"/>
      <c r="L66" s="3"/>
      <c r="P66" s="108"/>
      <c r="Q66" s="108"/>
      <c r="S66" s="2"/>
      <c r="T66" s="118"/>
      <c r="U66" s="4"/>
      <c r="Y66" s="108"/>
      <c r="Z66" s="108"/>
      <c r="AB66" s="2"/>
      <c r="AC66" s="118"/>
      <c r="AD66" s="118"/>
      <c r="AH66" s="108"/>
      <c r="AI66" s="108"/>
      <c r="AK66" s="2"/>
      <c r="AL66" s="118"/>
      <c r="AM66" s="118"/>
      <c r="AQ66" s="108"/>
      <c r="AR66" s="108"/>
      <c r="AT66" s="2"/>
      <c r="AU66" s="118"/>
      <c r="AV66" s="118"/>
      <c r="AZ66" s="108"/>
      <c r="BA66" s="108"/>
      <c r="BC66" s="2"/>
      <c r="BD66" s="118"/>
      <c r="BI66" s="108"/>
      <c r="BJ66" s="108"/>
      <c r="BL66" s="2"/>
      <c r="BM66" s="118"/>
      <c r="BR66" s="108"/>
      <c r="BS66" s="108"/>
      <c r="BU66" s="2"/>
      <c r="BV66" s="118"/>
      <c r="CA66" s="108"/>
      <c r="CB66" s="108"/>
      <c r="CD66" s="2"/>
      <c r="CE66" s="118"/>
      <c r="CL66" s="110"/>
      <c r="CM66" s="108"/>
      <c r="CN66" s="109"/>
      <c r="CQ66" s="118"/>
    </row>
    <row r="67" spans="1:96" ht="14">
      <c r="C67" s="3"/>
      <c r="D67" s="3"/>
      <c r="E67" s="3"/>
      <c r="F67" s="3"/>
      <c r="G67" s="3"/>
      <c r="H67" s="3"/>
      <c r="I67" s="3"/>
      <c r="J67" s="3"/>
      <c r="K67" s="23"/>
      <c r="L67" s="3"/>
      <c r="P67" s="108"/>
      <c r="Q67" s="108"/>
      <c r="S67" s="2"/>
      <c r="T67" s="118"/>
      <c r="U67" s="4"/>
      <c r="Y67" s="108"/>
      <c r="Z67" s="108"/>
      <c r="AB67" s="2"/>
      <c r="AC67" s="118"/>
      <c r="AD67" s="118"/>
      <c r="AH67" s="108"/>
      <c r="AI67" s="108"/>
      <c r="AK67" s="2"/>
      <c r="AL67" s="118"/>
      <c r="AM67" s="118"/>
      <c r="AQ67" s="108"/>
      <c r="AR67" s="108"/>
      <c r="AT67" s="2"/>
      <c r="AU67" s="118"/>
      <c r="AV67" s="118"/>
      <c r="AZ67" s="108"/>
      <c r="BA67" s="108"/>
      <c r="BC67" s="2"/>
      <c r="BD67" s="118"/>
      <c r="BI67" s="108"/>
      <c r="BJ67" s="108"/>
      <c r="BL67" s="2"/>
      <c r="BM67" s="118"/>
      <c r="BR67" s="108"/>
      <c r="BS67" s="108"/>
      <c r="BU67" s="2"/>
      <c r="BV67" s="118"/>
      <c r="CA67" s="108"/>
      <c r="CB67" s="108"/>
      <c r="CD67" s="2"/>
      <c r="CE67" s="118"/>
      <c r="CL67" s="110"/>
      <c r="CM67" s="108"/>
      <c r="CN67" s="109"/>
      <c r="CQ67" s="118"/>
    </row>
    <row r="68" spans="1:96" ht="14">
      <c r="C68" s="3"/>
      <c r="D68" s="3"/>
      <c r="E68" s="3"/>
      <c r="F68" s="3"/>
      <c r="G68" s="3"/>
      <c r="H68" s="3"/>
      <c r="I68" s="3"/>
      <c r="J68" s="3"/>
      <c r="K68" s="23"/>
      <c r="L68" s="3"/>
      <c r="P68" s="108"/>
      <c r="Q68" s="108"/>
      <c r="S68" s="2"/>
      <c r="T68" s="118"/>
      <c r="U68" s="4"/>
      <c r="Y68" s="108"/>
      <c r="Z68" s="108"/>
      <c r="AB68" s="2"/>
      <c r="AC68" s="118"/>
      <c r="AD68" s="118"/>
      <c r="AH68" s="108"/>
      <c r="AI68" s="108"/>
      <c r="AK68" s="2"/>
      <c r="AL68" s="118"/>
      <c r="AM68" s="118"/>
      <c r="AQ68" s="108"/>
      <c r="AR68" s="108"/>
      <c r="AT68" s="2"/>
      <c r="AU68" s="118"/>
      <c r="AV68" s="118"/>
      <c r="AZ68" s="108"/>
      <c r="BA68" s="108"/>
      <c r="BC68" s="2"/>
      <c r="BD68" s="118"/>
      <c r="BI68" s="108"/>
      <c r="BJ68" s="108"/>
      <c r="BL68" s="2"/>
      <c r="BM68" s="118"/>
      <c r="BR68" s="108"/>
      <c r="BS68" s="108"/>
      <c r="BU68" s="2"/>
      <c r="BV68" s="118"/>
      <c r="CA68" s="108"/>
      <c r="CB68" s="108"/>
      <c r="CD68" s="2"/>
      <c r="CE68" s="118"/>
      <c r="CL68" s="110"/>
      <c r="CM68" s="108"/>
      <c r="CN68" s="109"/>
      <c r="CQ68" s="118"/>
    </row>
    <row r="69" spans="1:96" ht="14">
      <c r="C69" s="3"/>
      <c r="D69" s="3"/>
      <c r="E69" s="3"/>
      <c r="F69" s="3"/>
      <c r="G69" s="3"/>
      <c r="H69" s="3"/>
      <c r="I69" s="3"/>
      <c r="J69" s="3"/>
      <c r="K69" s="23"/>
      <c r="L69" s="3"/>
      <c r="P69" s="108"/>
      <c r="Q69" s="108"/>
      <c r="S69" s="2"/>
      <c r="T69" s="118"/>
      <c r="U69" s="4"/>
      <c r="Y69" s="108"/>
      <c r="Z69" s="108"/>
      <c r="AB69" s="2"/>
      <c r="AC69" s="118"/>
      <c r="AD69" s="118"/>
      <c r="AH69" s="108"/>
      <c r="AI69" s="108"/>
      <c r="AK69" s="2"/>
      <c r="AL69" s="118"/>
      <c r="AM69" s="118"/>
      <c r="AQ69" s="108"/>
      <c r="AR69" s="108"/>
      <c r="AT69" s="2"/>
      <c r="AU69" s="118"/>
      <c r="AV69" s="118"/>
      <c r="AZ69" s="108"/>
      <c r="BA69" s="108"/>
      <c r="BC69" s="2"/>
      <c r="BD69" s="118"/>
      <c r="BI69" s="108"/>
      <c r="BJ69" s="108"/>
      <c r="BL69" s="2"/>
      <c r="BM69" s="118"/>
      <c r="BR69" s="108"/>
      <c r="BS69" s="108"/>
      <c r="BU69" s="2"/>
      <c r="BV69" s="118"/>
      <c r="CA69" s="108"/>
      <c r="CB69" s="108"/>
      <c r="CD69" s="2"/>
      <c r="CE69" s="118"/>
      <c r="CL69" s="110"/>
      <c r="CM69" s="108"/>
      <c r="CN69" s="109"/>
      <c r="CQ69" s="118"/>
    </row>
    <row r="70" spans="1:96" ht="14">
      <c r="C70" s="3"/>
      <c r="D70" s="3"/>
      <c r="E70" s="3"/>
      <c r="F70" s="3"/>
      <c r="G70" s="3"/>
      <c r="H70" s="3"/>
      <c r="I70" s="3"/>
      <c r="J70" s="3"/>
      <c r="K70" s="23"/>
      <c r="L70" s="3"/>
      <c r="P70" s="108"/>
      <c r="Q70" s="108"/>
      <c r="S70" s="2"/>
      <c r="T70" s="118"/>
      <c r="U70" s="4"/>
      <c r="Y70" s="108"/>
      <c r="Z70" s="108"/>
      <c r="AB70" s="2"/>
      <c r="AC70" s="118"/>
      <c r="AD70" s="118"/>
      <c r="AH70" s="108"/>
      <c r="AI70" s="108"/>
      <c r="AK70" s="2"/>
      <c r="AL70" s="118"/>
      <c r="AM70" s="118"/>
      <c r="AQ70" s="108"/>
      <c r="AR70" s="108"/>
      <c r="AT70" s="2"/>
      <c r="AU70" s="118"/>
      <c r="AV70" s="118"/>
      <c r="AZ70" s="108"/>
      <c r="BA70" s="108"/>
      <c r="BC70" s="2"/>
      <c r="BD70" s="118"/>
      <c r="BI70" s="108"/>
      <c r="BJ70" s="108"/>
      <c r="BL70" s="2"/>
      <c r="BM70" s="118"/>
      <c r="BR70" s="108"/>
      <c r="BS70" s="108"/>
      <c r="BU70" s="2"/>
      <c r="BV70" s="118"/>
      <c r="CA70" s="108"/>
      <c r="CB70" s="108"/>
      <c r="CD70" s="2"/>
      <c r="CE70" s="118"/>
      <c r="CL70" s="110"/>
      <c r="CM70" s="108"/>
      <c r="CN70" s="109"/>
      <c r="CQ70" s="118"/>
    </row>
    <row r="71" spans="1:96" ht="14">
      <c r="C71" s="3"/>
      <c r="D71" s="3"/>
      <c r="E71" s="3"/>
      <c r="F71" s="3"/>
      <c r="G71" s="3"/>
      <c r="H71" s="3"/>
      <c r="I71" s="3"/>
      <c r="J71" s="3"/>
      <c r="K71" s="23"/>
      <c r="L71" s="3"/>
      <c r="P71" s="108"/>
      <c r="Q71" s="108"/>
      <c r="S71" s="2"/>
      <c r="T71" s="118"/>
      <c r="U71" s="4"/>
      <c r="Y71" s="108"/>
      <c r="Z71" s="108"/>
      <c r="AB71" s="2"/>
      <c r="AC71" s="118"/>
      <c r="AD71" s="118"/>
      <c r="AH71" s="108"/>
      <c r="AI71" s="108"/>
      <c r="AK71" s="2"/>
      <c r="AL71" s="118"/>
      <c r="AM71" s="118"/>
      <c r="AQ71" s="108"/>
      <c r="AR71" s="108"/>
      <c r="AT71" s="2"/>
      <c r="AU71" s="118"/>
      <c r="AV71" s="118"/>
      <c r="AZ71" s="108"/>
      <c r="BA71" s="108"/>
      <c r="BC71" s="2"/>
      <c r="BD71" s="118"/>
      <c r="BI71" s="108"/>
      <c r="BJ71" s="108"/>
      <c r="BL71" s="2"/>
      <c r="BM71" s="118"/>
      <c r="BR71" s="108"/>
      <c r="BS71" s="108"/>
      <c r="BU71" s="2"/>
      <c r="BV71" s="118"/>
      <c r="CA71" s="108"/>
      <c r="CB71" s="108"/>
      <c r="CD71" s="2"/>
      <c r="CE71" s="118"/>
      <c r="CL71" s="110"/>
      <c r="CM71" s="108"/>
      <c r="CN71" s="109"/>
      <c r="CQ71" s="118"/>
    </row>
    <row r="72" spans="1:96" ht="14">
      <c r="C72" s="3"/>
      <c r="D72" s="3"/>
      <c r="E72" s="3"/>
      <c r="F72" s="3"/>
      <c r="G72" s="3"/>
      <c r="H72" s="3"/>
      <c r="I72" s="3"/>
      <c r="J72" s="3"/>
      <c r="K72" s="23"/>
      <c r="L72" s="3"/>
      <c r="P72" s="108"/>
      <c r="Q72" s="108"/>
      <c r="S72" s="2"/>
      <c r="T72" s="118"/>
      <c r="U72" s="4"/>
      <c r="Y72" s="108"/>
      <c r="Z72" s="108"/>
      <c r="AB72" s="2"/>
      <c r="AC72" s="118"/>
      <c r="AD72" s="118"/>
      <c r="AH72" s="108"/>
      <c r="AI72" s="108"/>
      <c r="AK72" s="2"/>
      <c r="AL72" s="118"/>
      <c r="AM72" s="118"/>
      <c r="AQ72" s="108"/>
      <c r="AR72" s="108"/>
      <c r="AT72" s="2"/>
      <c r="AU72" s="118"/>
      <c r="AV72" s="118"/>
      <c r="AZ72" s="108"/>
      <c r="BA72" s="108"/>
      <c r="BC72" s="2"/>
      <c r="BD72" s="118"/>
      <c r="BI72" s="108"/>
      <c r="BJ72" s="108"/>
      <c r="BL72" s="2"/>
      <c r="BM72" s="118"/>
      <c r="BR72" s="108"/>
      <c r="BS72" s="108"/>
      <c r="BU72" s="2"/>
      <c r="BV72" s="118"/>
      <c r="CA72" s="108"/>
      <c r="CB72" s="108"/>
      <c r="CD72" s="2"/>
      <c r="CE72" s="118"/>
      <c r="CL72" s="110"/>
      <c r="CM72" s="108"/>
      <c r="CN72" s="109"/>
      <c r="CQ72" s="118"/>
    </row>
    <row r="73" spans="1:96" ht="14">
      <c r="C73" s="3"/>
      <c r="D73" s="3"/>
      <c r="E73" s="3"/>
      <c r="F73" s="3"/>
      <c r="G73" s="3"/>
      <c r="H73" s="3"/>
      <c r="I73" s="3"/>
      <c r="J73" s="3"/>
      <c r="K73" s="23"/>
      <c r="L73" s="3"/>
      <c r="P73" s="108"/>
      <c r="Q73" s="108"/>
      <c r="S73" s="2"/>
      <c r="T73" s="118"/>
      <c r="U73" s="4"/>
      <c r="Y73" s="108"/>
      <c r="Z73" s="108"/>
      <c r="AB73" s="2"/>
      <c r="AC73" s="118"/>
      <c r="AD73" s="118"/>
      <c r="AH73" s="108"/>
      <c r="AI73" s="108"/>
      <c r="AK73" s="2"/>
      <c r="AL73" s="118"/>
      <c r="AM73" s="118"/>
      <c r="AQ73" s="108"/>
      <c r="AR73" s="108"/>
      <c r="AT73" s="2"/>
      <c r="AU73" s="118"/>
      <c r="AV73" s="118"/>
      <c r="AZ73" s="108"/>
      <c r="BA73" s="108"/>
      <c r="BC73" s="2"/>
      <c r="BD73" s="118"/>
      <c r="BI73" s="108"/>
      <c r="BJ73" s="108"/>
      <c r="BL73" s="2"/>
      <c r="BM73" s="118"/>
      <c r="BR73" s="108"/>
      <c r="BS73" s="108"/>
      <c r="BU73" s="2"/>
      <c r="BV73" s="118"/>
      <c r="CA73" s="108"/>
      <c r="CB73" s="108"/>
      <c r="CD73" s="2"/>
      <c r="CE73" s="118"/>
      <c r="CL73" s="110"/>
      <c r="CM73" s="108"/>
      <c r="CN73" s="109"/>
      <c r="CQ73" s="118"/>
    </row>
    <row r="74" spans="1:96" ht="14">
      <c r="C74" s="3"/>
      <c r="D74" s="3"/>
      <c r="E74" s="3"/>
      <c r="F74" s="3"/>
      <c r="G74" s="3"/>
      <c r="H74" s="3"/>
      <c r="I74" s="3"/>
      <c r="J74" s="3"/>
      <c r="K74" s="23"/>
      <c r="L74" s="3"/>
      <c r="P74" s="108"/>
      <c r="Q74" s="108"/>
      <c r="S74" s="2"/>
      <c r="T74" s="118"/>
      <c r="U74" s="4"/>
      <c r="Y74" s="108"/>
      <c r="Z74" s="108"/>
      <c r="AB74" s="2"/>
      <c r="AC74" s="118"/>
      <c r="AD74" s="118"/>
      <c r="AH74" s="108"/>
      <c r="AI74" s="108"/>
      <c r="AK74" s="2"/>
      <c r="AL74" s="118"/>
      <c r="AM74" s="118"/>
      <c r="AQ74" s="108"/>
      <c r="AR74" s="108"/>
      <c r="AT74" s="2"/>
      <c r="AU74" s="118"/>
      <c r="AV74" s="118"/>
      <c r="AZ74" s="108"/>
      <c r="BA74" s="108"/>
      <c r="BC74" s="2"/>
      <c r="BD74" s="118"/>
      <c r="BI74" s="108"/>
      <c r="BJ74" s="108"/>
      <c r="BL74" s="2"/>
      <c r="BM74" s="118"/>
      <c r="BR74" s="108"/>
      <c r="BS74" s="108"/>
      <c r="BU74" s="2"/>
      <c r="BV74" s="118"/>
      <c r="CA74" s="108"/>
      <c r="CB74" s="108"/>
      <c r="CD74" s="2"/>
      <c r="CE74" s="118"/>
      <c r="CL74" s="110"/>
      <c r="CM74" s="108"/>
      <c r="CN74" s="109"/>
      <c r="CQ74" s="118"/>
    </row>
    <row r="75" spans="1:96" ht="14">
      <c r="C75" s="3"/>
      <c r="D75" s="3"/>
      <c r="E75" s="3"/>
      <c r="F75" s="3"/>
      <c r="G75" s="3"/>
      <c r="H75" s="3"/>
      <c r="I75" s="3"/>
      <c r="J75" s="3"/>
      <c r="K75" s="23"/>
      <c r="L75" s="3"/>
      <c r="P75" s="108"/>
      <c r="Q75" s="108"/>
      <c r="S75" s="2"/>
      <c r="T75" s="118"/>
      <c r="U75" s="4"/>
      <c r="Y75" s="108"/>
      <c r="Z75" s="108"/>
      <c r="AB75" s="2"/>
      <c r="AC75" s="118"/>
      <c r="AD75" s="118"/>
      <c r="AH75" s="108"/>
      <c r="AI75" s="108"/>
      <c r="AK75" s="2"/>
      <c r="AL75" s="118"/>
      <c r="AM75" s="118"/>
      <c r="AQ75" s="108"/>
      <c r="AR75" s="108"/>
      <c r="AT75" s="2"/>
      <c r="AU75" s="118"/>
      <c r="AV75" s="118"/>
      <c r="AZ75" s="108"/>
      <c r="BA75" s="108"/>
      <c r="BC75" s="2"/>
      <c r="BD75" s="118"/>
      <c r="BI75" s="108"/>
      <c r="BJ75" s="108"/>
      <c r="BL75" s="2"/>
      <c r="BM75" s="118"/>
      <c r="BR75" s="108"/>
      <c r="BS75" s="108"/>
      <c r="BU75" s="2"/>
      <c r="BV75" s="118"/>
      <c r="CA75" s="108"/>
      <c r="CB75" s="108"/>
      <c r="CD75" s="2"/>
      <c r="CE75" s="118"/>
      <c r="CL75" s="110"/>
      <c r="CM75" s="108"/>
      <c r="CN75" s="109"/>
      <c r="CQ75" s="118"/>
    </row>
    <row r="76" spans="1:96" ht="14">
      <c r="C76" s="3"/>
      <c r="D76" s="111" t="s">
        <v>170</v>
      </c>
      <c r="E76" s="3"/>
      <c r="F76" s="3"/>
      <c r="G76" s="3"/>
      <c r="H76" s="3"/>
      <c r="I76" s="3"/>
      <c r="J76" s="3"/>
      <c r="K76" s="3"/>
      <c r="L76" s="3"/>
      <c r="M76" s="111" t="s">
        <v>161</v>
      </c>
      <c r="S76" s="2"/>
      <c r="T76" s="2"/>
      <c r="U76" s="4"/>
      <c r="V76" s="111" t="s">
        <v>162</v>
      </c>
      <c r="X76" s="99"/>
      <c r="Z76" s="100"/>
      <c r="AE76" t="s">
        <v>163</v>
      </c>
      <c r="AN76" t="s">
        <v>164</v>
      </c>
      <c r="AW76" t="s">
        <v>165</v>
      </c>
      <c r="BF76" t="s">
        <v>166</v>
      </c>
      <c r="BO76" t="s">
        <v>167</v>
      </c>
      <c r="BX76" t="s">
        <v>168</v>
      </c>
      <c r="CJ76" s="111" t="s">
        <v>171</v>
      </c>
    </row>
    <row r="77" spans="1:96" s="1" customFormat="1" ht="47" customHeight="1">
      <c r="A77" s="1" t="s">
        <v>60</v>
      </c>
      <c r="B77" s="21" t="s">
        <v>19</v>
      </c>
      <c r="C77" s="1" t="s">
        <v>150</v>
      </c>
      <c r="D77" s="78" t="s">
        <v>59</v>
      </c>
      <c r="E77" s="78" t="s">
        <v>41</v>
      </c>
      <c r="F77" s="78" t="s">
        <v>42</v>
      </c>
      <c r="G77" s="79" t="s">
        <v>43</v>
      </c>
      <c r="H77" s="92" t="s">
        <v>44</v>
      </c>
      <c r="I77" s="79" t="s">
        <v>46</v>
      </c>
      <c r="J77" s="78" t="s">
        <v>47</v>
      </c>
      <c r="K77" s="92" t="s">
        <v>45</v>
      </c>
      <c r="M77" s="78" t="s">
        <v>59</v>
      </c>
      <c r="N77" s="78" t="s">
        <v>41</v>
      </c>
      <c r="O77" s="78" t="s">
        <v>42</v>
      </c>
      <c r="P77" s="79" t="s">
        <v>43</v>
      </c>
      <c r="Q77" s="92" t="s">
        <v>44</v>
      </c>
      <c r="R77" s="79" t="s">
        <v>46</v>
      </c>
      <c r="S77" s="78" t="s">
        <v>47</v>
      </c>
      <c r="T77" s="92" t="s">
        <v>45</v>
      </c>
      <c r="U77" s="17"/>
      <c r="V77" s="86" t="s">
        <v>59</v>
      </c>
      <c r="W77" s="86" t="s">
        <v>48</v>
      </c>
      <c r="X77" s="86" t="s">
        <v>49</v>
      </c>
      <c r="Y77" s="87" t="s">
        <v>50</v>
      </c>
      <c r="Z77" s="93" t="s">
        <v>51</v>
      </c>
      <c r="AA77" s="87" t="s">
        <v>53</v>
      </c>
      <c r="AB77" s="86" t="s">
        <v>54</v>
      </c>
      <c r="AC77" s="93" t="s">
        <v>52</v>
      </c>
      <c r="AD77" s="133"/>
      <c r="AE77" s="86" t="s">
        <v>59</v>
      </c>
      <c r="AF77" s="86" t="s">
        <v>48</v>
      </c>
      <c r="AG77" s="86" t="s">
        <v>49</v>
      </c>
      <c r="AH77" s="87" t="s">
        <v>50</v>
      </c>
      <c r="AI77" s="93" t="s">
        <v>51</v>
      </c>
      <c r="AJ77" s="87" t="s">
        <v>53</v>
      </c>
      <c r="AK77" s="86" t="s">
        <v>54</v>
      </c>
      <c r="AL77" s="93" t="s">
        <v>52</v>
      </c>
      <c r="AM77" s="133"/>
      <c r="AN77" s="86" t="s">
        <v>59</v>
      </c>
      <c r="AO77" s="86" t="s">
        <v>48</v>
      </c>
      <c r="AP77" s="86" t="s">
        <v>49</v>
      </c>
      <c r="AQ77" s="87" t="s">
        <v>50</v>
      </c>
      <c r="AR77" s="93" t="s">
        <v>51</v>
      </c>
      <c r="AS77" s="87" t="s">
        <v>53</v>
      </c>
      <c r="AT77" s="86" t="s">
        <v>54</v>
      </c>
      <c r="AU77" s="93" t="s">
        <v>52</v>
      </c>
      <c r="AV77" s="133"/>
      <c r="AW77" s="86" t="s">
        <v>59</v>
      </c>
      <c r="AX77" s="86" t="s">
        <v>48</v>
      </c>
      <c r="AY77" s="86" t="s">
        <v>49</v>
      </c>
      <c r="AZ77" s="87" t="s">
        <v>50</v>
      </c>
      <c r="BA77" s="93" t="s">
        <v>51</v>
      </c>
      <c r="BB77" s="87" t="s">
        <v>53</v>
      </c>
      <c r="BC77" s="86" t="s">
        <v>54</v>
      </c>
      <c r="BD77" s="93" t="s">
        <v>52</v>
      </c>
      <c r="BF77" s="86" t="s">
        <v>59</v>
      </c>
      <c r="BG77" s="86" t="s">
        <v>48</v>
      </c>
      <c r="BH77" s="86" t="s">
        <v>49</v>
      </c>
      <c r="BI77" s="87" t="s">
        <v>50</v>
      </c>
      <c r="BJ77" s="93" t="s">
        <v>51</v>
      </c>
      <c r="BK77" s="87" t="s">
        <v>53</v>
      </c>
      <c r="BL77" s="86" t="s">
        <v>54</v>
      </c>
      <c r="BM77" s="93" t="s">
        <v>52</v>
      </c>
      <c r="BO77" s="86" t="s">
        <v>59</v>
      </c>
      <c r="BP77" s="86" t="s">
        <v>48</v>
      </c>
      <c r="BQ77" s="86" t="s">
        <v>49</v>
      </c>
      <c r="BR77" s="87" t="s">
        <v>50</v>
      </c>
      <c r="BS77" s="93" t="s">
        <v>51</v>
      </c>
      <c r="BT77" s="87" t="s">
        <v>53</v>
      </c>
      <c r="BU77" s="86" t="s">
        <v>54</v>
      </c>
      <c r="BV77" s="93" t="s">
        <v>52</v>
      </c>
      <c r="BX77" s="86" t="s">
        <v>59</v>
      </c>
      <c r="BY77" s="86" t="s">
        <v>48</v>
      </c>
      <c r="BZ77" s="86" t="s">
        <v>49</v>
      </c>
      <c r="CA77" s="87" t="s">
        <v>50</v>
      </c>
      <c r="CB77" s="93" t="s">
        <v>51</v>
      </c>
      <c r="CC77" s="87" t="s">
        <v>53</v>
      </c>
      <c r="CD77" s="86" t="s">
        <v>54</v>
      </c>
      <c r="CE77" s="93" t="s">
        <v>52</v>
      </c>
      <c r="CH77" s="1" t="s">
        <v>40</v>
      </c>
      <c r="CI77" s="112" t="s">
        <v>63</v>
      </c>
      <c r="CJ77" s="94" t="s">
        <v>121</v>
      </c>
      <c r="CK77" s="94" t="s">
        <v>120</v>
      </c>
      <c r="CL77" s="94" t="s">
        <v>122</v>
      </c>
      <c r="CM77" s="95" t="s">
        <v>123</v>
      </c>
      <c r="CN77" s="96" t="s">
        <v>124</v>
      </c>
      <c r="CO77" s="95" t="s">
        <v>125</v>
      </c>
      <c r="CP77" s="94" t="s">
        <v>126</v>
      </c>
      <c r="CQ77" s="96" t="s">
        <v>153</v>
      </c>
      <c r="CR77" s="1" t="s">
        <v>55</v>
      </c>
    </row>
    <row r="78" spans="1:96" ht="14">
      <c r="A78">
        <f t="shared" ref="A78:A141" si="2">A79-1</f>
        <v>-80</v>
      </c>
      <c r="B78" s="22">
        <v>0</v>
      </c>
      <c r="C78" s="27">
        <f t="shared" ref="C78:C118" si="3">B$8*(1-EXP(-B$9*$B78))^3</f>
        <v>0</v>
      </c>
      <c r="D78" s="27"/>
      <c r="E78" s="27"/>
      <c r="F78" s="27"/>
      <c r="G78" s="27"/>
      <c r="H78" s="27"/>
      <c r="I78" s="27"/>
      <c r="J78" s="27"/>
      <c r="K78" s="27"/>
      <c r="L78" s="27"/>
      <c r="M78" s="80"/>
      <c r="N78" s="80"/>
      <c r="O78" s="80"/>
      <c r="P78" s="81"/>
      <c r="Q78" s="81"/>
      <c r="R78" s="81"/>
      <c r="S78" s="81"/>
      <c r="T78" s="81"/>
      <c r="U78" s="3"/>
      <c r="V78" s="88"/>
      <c r="W78" s="88"/>
      <c r="X78" s="88"/>
      <c r="Y78" s="88"/>
      <c r="Z78" s="88"/>
      <c r="AA78" s="88"/>
      <c r="AB78" s="88"/>
      <c r="AC78" s="88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CH78">
        <f t="shared" ref="CH78:CH141" si="4">A78</f>
        <v>-80</v>
      </c>
      <c r="CI78" s="113">
        <f t="shared" ref="CI78:CI141" si="5">C78</f>
        <v>0</v>
      </c>
      <c r="CJ78" s="97"/>
      <c r="CK78" s="97"/>
      <c r="CL78" s="97"/>
      <c r="CM78" s="97"/>
      <c r="CN78" s="97"/>
      <c r="CO78" s="97"/>
      <c r="CP78" s="97"/>
      <c r="CQ78" s="97"/>
    </row>
    <row r="79" spans="1:96" ht="14">
      <c r="A79">
        <f t="shared" si="2"/>
        <v>-79</v>
      </c>
      <c r="B79" s="22">
        <v>1</v>
      </c>
      <c r="C79" s="27">
        <f t="shared" si="3"/>
        <v>6.6026606020347647E-3</v>
      </c>
      <c r="D79" s="27"/>
      <c r="E79" s="27"/>
      <c r="F79" s="27"/>
      <c r="G79" s="27"/>
      <c r="H79" s="27"/>
      <c r="I79" s="27"/>
      <c r="J79" s="27"/>
      <c r="K79" s="27"/>
      <c r="L79" s="27"/>
      <c r="M79" s="80"/>
      <c r="N79" s="80"/>
      <c r="O79" s="80"/>
      <c r="P79" s="81"/>
      <c r="Q79" s="81"/>
      <c r="R79" s="81"/>
      <c r="S79" s="81"/>
      <c r="T79" s="81"/>
      <c r="U79" s="3"/>
      <c r="V79" s="88"/>
      <c r="W79" s="88"/>
      <c r="X79" s="88"/>
      <c r="Y79" s="88"/>
      <c r="Z79" s="88"/>
      <c r="AA79" s="88"/>
      <c r="AB79" s="88"/>
      <c r="AC79" s="88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CH79">
        <f t="shared" si="4"/>
        <v>-79</v>
      </c>
      <c r="CI79" s="113">
        <f t="shared" si="5"/>
        <v>6.6026606020347647E-3</v>
      </c>
      <c r="CJ79" s="97"/>
      <c r="CK79" s="97"/>
      <c r="CL79" s="97"/>
      <c r="CM79" s="97"/>
      <c r="CN79" s="97"/>
      <c r="CO79" s="97"/>
      <c r="CP79" s="97"/>
      <c r="CQ79" s="97"/>
    </row>
    <row r="80" spans="1:96" ht="14">
      <c r="A80">
        <f t="shared" si="2"/>
        <v>-78</v>
      </c>
      <c r="B80" s="22">
        <v>2</v>
      </c>
      <c r="C80" s="27">
        <f t="shared" si="3"/>
        <v>5.051406025121101E-2</v>
      </c>
      <c r="D80" s="27"/>
      <c r="E80" s="27"/>
      <c r="F80" s="27"/>
      <c r="G80" s="27"/>
      <c r="H80" s="27"/>
      <c r="I80" s="27"/>
      <c r="J80" s="27"/>
      <c r="K80" s="27"/>
      <c r="L80" s="27"/>
      <c r="M80" s="80"/>
      <c r="N80" s="80"/>
      <c r="O80" s="80"/>
      <c r="P80" s="81"/>
      <c r="Q80" s="81"/>
      <c r="R80" s="81"/>
      <c r="S80" s="81"/>
      <c r="T80" s="81"/>
      <c r="U80" s="3"/>
      <c r="V80" s="88"/>
      <c r="W80" s="88"/>
      <c r="X80" s="88"/>
      <c r="Y80" s="88"/>
      <c r="Z80" s="88"/>
      <c r="AA80" s="88"/>
      <c r="AB80" s="88"/>
      <c r="AC80" s="88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CH80">
        <f t="shared" si="4"/>
        <v>-78</v>
      </c>
      <c r="CI80" s="113">
        <f t="shared" si="5"/>
        <v>5.051406025121101E-2</v>
      </c>
      <c r="CJ80" s="97"/>
      <c r="CK80" s="97"/>
      <c r="CL80" s="97"/>
      <c r="CM80" s="97"/>
      <c r="CN80" s="97"/>
      <c r="CO80" s="97"/>
      <c r="CP80" s="97"/>
      <c r="CQ80" s="97"/>
    </row>
    <row r="81" spans="1:95" ht="14">
      <c r="A81">
        <f t="shared" si="2"/>
        <v>-77</v>
      </c>
      <c r="B81" s="22">
        <v>3</v>
      </c>
      <c r="C81" s="27">
        <f t="shared" si="3"/>
        <v>0.1630748809800954</v>
      </c>
      <c r="D81" s="27"/>
      <c r="E81" s="27"/>
      <c r="F81" s="27"/>
      <c r="G81" s="27"/>
      <c r="H81" s="27"/>
      <c r="I81" s="27"/>
      <c r="J81" s="27"/>
      <c r="K81" s="27"/>
      <c r="L81" s="27"/>
      <c r="M81" s="80"/>
      <c r="N81" s="80"/>
      <c r="O81" s="80"/>
      <c r="P81" s="81"/>
      <c r="Q81" s="81"/>
      <c r="R81" s="81"/>
      <c r="S81" s="81"/>
      <c r="T81" s="81"/>
      <c r="U81" s="3"/>
      <c r="V81" s="88"/>
      <c r="W81" s="88"/>
      <c r="X81" s="88"/>
      <c r="Y81" s="88"/>
      <c r="Z81" s="88"/>
      <c r="AA81" s="88"/>
      <c r="AB81" s="88"/>
      <c r="AC81" s="88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CH81">
        <f t="shared" si="4"/>
        <v>-77</v>
      </c>
      <c r="CI81" s="113">
        <f t="shared" si="5"/>
        <v>0.1630748809800954</v>
      </c>
      <c r="CJ81" s="97"/>
      <c r="CK81" s="97"/>
      <c r="CL81" s="97"/>
      <c r="CM81" s="97"/>
      <c r="CN81" s="97"/>
      <c r="CO81" s="97"/>
      <c r="CP81" s="97"/>
      <c r="CQ81" s="97"/>
    </row>
    <row r="82" spans="1:95" ht="14">
      <c r="A82">
        <f t="shared" si="2"/>
        <v>-76</v>
      </c>
      <c r="B82" s="22">
        <v>4</v>
      </c>
      <c r="C82" s="27">
        <f t="shared" si="3"/>
        <v>0.36982985834735005</v>
      </c>
      <c r="D82" s="27"/>
      <c r="E82" s="27"/>
      <c r="F82" s="27"/>
      <c r="G82" s="27"/>
      <c r="H82" s="27"/>
      <c r="I82" s="27"/>
      <c r="J82" s="27"/>
      <c r="K82" s="27"/>
      <c r="L82" s="27"/>
      <c r="M82" s="80"/>
      <c r="N82" s="80"/>
      <c r="O82" s="80"/>
      <c r="P82" s="81"/>
      <c r="Q82" s="81"/>
      <c r="R82" s="81"/>
      <c r="S82" s="81"/>
      <c r="T82" s="81"/>
      <c r="U82" s="3"/>
      <c r="V82" s="88"/>
      <c r="W82" s="88"/>
      <c r="X82" s="88"/>
      <c r="Y82" s="88"/>
      <c r="Z82" s="88"/>
      <c r="AA82" s="88"/>
      <c r="AB82" s="88"/>
      <c r="AC82" s="88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CH82">
        <f t="shared" si="4"/>
        <v>-76</v>
      </c>
      <c r="CI82" s="113">
        <f t="shared" si="5"/>
        <v>0.36982985834735005</v>
      </c>
      <c r="CJ82" s="97"/>
      <c r="CK82" s="97"/>
      <c r="CL82" s="97"/>
      <c r="CM82" s="97"/>
      <c r="CN82" s="97"/>
      <c r="CO82" s="97"/>
      <c r="CP82" s="97"/>
      <c r="CQ82" s="97"/>
    </row>
    <row r="83" spans="1:95" ht="14">
      <c r="A83">
        <f t="shared" si="2"/>
        <v>-75</v>
      </c>
      <c r="B83" s="22">
        <v>5</v>
      </c>
      <c r="C83" s="27">
        <f t="shared" si="3"/>
        <v>0.69123918027687448</v>
      </c>
      <c r="D83" s="27"/>
      <c r="E83" s="27"/>
      <c r="F83" s="27"/>
      <c r="G83" s="27"/>
      <c r="H83" s="27"/>
      <c r="I83" s="27"/>
      <c r="J83" s="27"/>
      <c r="K83" s="27"/>
      <c r="L83" s="27"/>
      <c r="M83" s="80"/>
      <c r="N83" s="80"/>
      <c r="O83" s="80"/>
      <c r="P83" s="81"/>
      <c r="Q83" s="81"/>
      <c r="R83" s="81"/>
      <c r="S83" s="81"/>
      <c r="T83" s="81"/>
      <c r="U83" s="3"/>
      <c r="V83" s="88"/>
      <c r="W83" s="88"/>
      <c r="X83" s="88"/>
      <c r="Y83" s="88"/>
      <c r="Z83" s="88"/>
      <c r="AA83" s="88"/>
      <c r="AB83" s="88"/>
      <c r="AC83" s="88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CH83">
        <f t="shared" si="4"/>
        <v>-75</v>
      </c>
      <c r="CI83" s="113">
        <f t="shared" si="5"/>
        <v>0.69123918027687448</v>
      </c>
      <c r="CJ83" s="97"/>
      <c r="CK83" s="97"/>
      <c r="CL83" s="97"/>
      <c r="CM83" s="97"/>
      <c r="CN83" s="97"/>
      <c r="CO83" s="97"/>
      <c r="CP83" s="97"/>
      <c r="CQ83" s="97"/>
    </row>
    <row r="84" spans="1:95" ht="14">
      <c r="A84">
        <f t="shared" si="2"/>
        <v>-74</v>
      </c>
      <c r="B84" s="22">
        <v>6</v>
      </c>
      <c r="C84" s="27">
        <f t="shared" si="3"/>
        <v>1.1433153298843697</v>
      </c>
      <c r="D84" s="27"/>
      <c r="E84" s="27"/>
      <c r="F84" s="27"/>
      <c r="G84" s="27"/>
      <c r="H84" s="27"/>
      <c r="I84" s="27"/>
      <c r="J84" s="27"/>
      <c r="K84" s="27"/>
      <c r="L84" s="27"/>
      <c r="M84" s="80"/>
      <c r="N84" s="80"/>
      <c r="O84" s="80"/>
      <c r="P84" s="81"/>
      <c r="Q84" s="81"/>
      <c r="R84" s="81"/>
      <c r="S84" s="81"/>
      <c r="T84" s="81"/>
      <c r="U84" s="3"/>
      <c r="V84" s="88"/>
      <c r="W84" s="88"/>
      <c r="X84" s="88"/>
      <c r="Y84" s="88"/>
      <c r="Z84" s="88"/>
      <c r="AA84" s="88"/>
      <c r="AB84" s="88"/>
      <c r="AC84" s="88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CH84">
        <f t="shared" si="4"/>
        <v>-74</v>
      </c>
      <c r="CI84" s="113">
        <f t="shared" si="5"/>
        <v>1.1433153298843697</v>
      </c>
      <c r="CJ84" s="97"/>
      <c r="CK84" s="97"/>
      <c r="CL84" s="97"/>
      <c r="CM84" s="97"/>
      <c r="CN84" s="97"/>
      <c r="CO84" s="97"/>
      <c r="CP84" s="97"/>
      <c r="CQ84" s="97"/>
    </row>
    <row r="85" spans="1:95" ht="14">
      <c r="A85">
        <f t="shared" si="2"/>
        <v>-73</v>
      </c>
      <c r="B85" s="22">
        <v>7</v>
      </c>
      <c r="C85" s="27">
        <f t="shared" si="3"/>
        <v>1.7381925933728621</v>
      </c>
      <c r="D85" s="27"/>
      <c r="E85" s="27"/>
      <c r="F85" s="27"/>
      <c r="G85" s="27"/>
      <c r="H85" s="27"/>
      <c r="I85" s="27"/>
      <c r="J85" s="27"/>
      <c r="K85" s="27"/>
      <c r="L85" s="27"/>
      <c r="M85" s="80"/>
      <c r="N85" s="80"/>
      <c r="O85" s="80"/>
      <c r="P85" s="81"/>
      <c r="Q85" s="81"/>
      <c r="R85" s="81"/>
      <c r="S85" s="81"/>
      <c r="T85" s="81"/>
      <c r="U85" s="3"/>
      <c r="V85" s="88"/>
      <c r="W85" s="88"/>
      <c r="X85" s="88"/>
      <c r="Y85" s="88"/>
      <c r="Z85" s="88"/>
      <c r="AA85" s="88"/>
      <c r="AB85" s="88"/>
      <c r="AC85" s="88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CH85">
        <f t="shared" si="4"/>
        <v>-73</v>
      </c>
      <c r="CI85" s="113">
        <f t="shared" si="5"/>
        <v>1.7381925933728621</v>
      </c>
      <c r="CJ85" s="97"/>
      <c r="CK85" s="97"/>
      <c r="CL85" s="97"/>
      <c r="CM85" s="97"/>
      <c r="CN85" s="97"/>
      <c r="CO85" s="97"/>
      <c r="CP85" s="97"/>
      <c r="CQ85" s="97"/>
    </row>
    <row r="86" spans="1:95" ht="14">
      <c r="A86">
        <f t="shared" si="2"/>
        <v>-72</v>
      </c>
      <c r="B86" s="22">
        <v>8</v>
      </c>
      <c r="C86" s="27">
        <f t="shared" si="3"/>
        <v>2.4846357849108904</v>
      </c>
      <c r="D86" s="27"/>
      <c r="E86" s="27"/>
      <c r="F86" s="27"/>
      <c r="G86" s="27"/>
      <c r="H86" s="27"/>
      <c r="I86" s="27"/>
      <c r="J86" s="27"/>
      <c r="K86" s="27"/>
      <c r="L86" s="27"/>
      <c r="M86" s="80"/>
      <c r="N86" s="80"/>
      <c r="O86" s="80"/>
      <c r="P86" s="81"/>
      <c r="Q86" s="81"/>
      <c r="R86" s="81"/>
      <c r="S86" s="81"/>
      <c r="T86" s="81"/>
      <c r="U86" s="3"/>
      <c r="V86" s="88"/>
      <c r="W86" s="88"/>
      <c r="X86" s="88"/>
      <c r="Y86" s="88"/>
      <c r="Z86" s="88"/>
      <c r="AA86" s="88"/>
      <c r="AB86" s="88"/>
      <c r="AC86" s="88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CH86">
        <f t="shared" si="4"/>
        <v>-72</v>
      </c>
      <c r="CI86" s="113">
        <f t="shared" si="5"/>
        <v>2.4846357849108904</v>
      </c>
      <c r="CJ86" s="97"/>
      <c r="CK86" s="97"/>
      <c r="CL86" s="97"/>
      <c r="CM86" s="97"/>
      <c r="CN86" s="97"/>
      <c r="CO86" s="97"/>
      <c r="CP86" s="97"/>
      <c r="CQ86" s="97"/>
    </row>
    <row r="87" spans="1:95" ht="14">
      <c r="A87">
        <f t="shared" si="2"/>
        <v>-71</v>
      </c>
      <c r="B87" s="22">
        <v>9</v>
      </c>
      <c r="C87" s="27">
        <f t="shared" si="3"/>
        <v>3.3884941316335397</v>
      </c>
      <c r="D87" s="27"/>
      <c r="E87" s="27"/>
      <c r="F87" s="27"/>
      <c r="G87" s="27"/>
      <c r="H87" s="27"/>
      <c r="I87" s="27"/>
      <c r="J87" s="27"/>
      <c r="K87" s="27"/>
      <c r="L87" s="27"/>
      <c r="M87" s="80"/>
      <c r="N87" s="80"/>
      <c r="O87" s="80"/>
      <c r="P87" s="81"/>
      <c r="Q87" s="81"/>
      <c r="R87" s="81"/>
      <c r="S87" s="81"/>
      <c r="T87" s="81"/>
      <c r="U87" s="3"/>
      <c r="V87" s="88"/>
      <c r="W87" s="88"/>
      <c r="X87" s="88"/>
      <c r="Y87" s="88"/>
      <c r="Z87" s="88"/>
      <c r="AA87" s="88"/>
      <c r="AB87" s="88"/>
      <c r="AC87" s="88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CH87">
        <f t="shared" si="4"/>
        <v>-71</v>
      </c>
      <c r="CI87" s="113">
        <f t="shared" si="5"/>
        <v>3.3884941316335397</v>
      </c>
      <c r="CJ87" s="97"/>
      <c r="CK87" s="97"/>
      <c r="CL87" s="97"/>
      <c r="CM87" s="97"/>
      <c r="CN87" s="97"/>
      <c r="CO87" s="97"/>
      <c r="CP87" s="97"/>
      <c r="CQ87" s="97"/>
    </row>
    <row r="88" spans="1:95" ht="14">
      <c r="A88">
        <f t="shared" si="2"/>
        <v>-70</v>
      </c>
      <c r="B88" s="22">
        <v>10</v>
      </c>
      <c r="C88" s="27">
        <f t="shared" si="3"/>
        <v>4.4531057081654515</v>
      </c>
      <c r="D88" s="27"/>
      <c r="E88" s="27"/>
      <c r="F88" s="27"/>
      <c r="G88" s="27"/>
      <c r="H88" s="27"/>
      <c r="I88" s="27"/>
      <c r="J88" s="27"/>
      <c r="K88" s="27"/>
      <c r="L88" s="27"/>
      <c r="M88" s="80"/>
      <c r="N88" s="80"/>
      <c r="O88" s="80"/>
      <c r="P88" s="81"/>
      <c r="Q88" s="81"/>
      <c r="R88" s="81"/>
      <c r="S88" s="81"/>
      <c r="T88" s="81"/>
      <c r="U88" s="3"/>
      <c r="V88" s="88"/>
      <c r="W88" s="88"/>
      <c r="X88" s="88"/>
      <c r="Y88" s="88"/>
      <c r="Z88" s="88"/>
      <c r="AA88" s="88"/>
      <c r="AB88" s="88"/>
      <c r="AC88" s="88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CH88">
        <f t="shared" si="4"/>
        <v>-70</v>
      </c>
      <c r="CI88" s="113">
        <f t="shared" si="5"/>
        <v>4.4531057081654515</v>
      </c>
      <c r="CJ88" s="97"/>
      <c r="CK88" s="97"/>
      <c r="CL88" s="97"/>
      <c r="CM88" s="97"/>
      <c r="CN88" s="97"/>
      <c r="CO88" s="97"/>
      <c r="CP88" s="97"/>
      <c r="CQ88" s="97"/>
    </row>
    <row r="89" spans="1:95" ht="14">
      <c r="A89">
        <f t="shared" si="2"/>
        <v>-69</v>
      </c>
      <c r="B89" s="22">
        <v>11</v>
      </c>
      <c r="C89" s="27">
        <f t="shared" si="3"/>
        <v>5.6796573064658462</v>
      </c>
      <c r="D89" s="27"/>
      <c r="E89" s="27"/>
      <c r="F89" s="27"/>
      <c r="G89" s="27"/>
      <c r="H89" s="27"/>
      <c r="I89" s="27"/>
      <c r="J89" s="27"/>
      <c r="K89" s="27"/>
      <c r="L89" s="27"/>
      <c r="M89" s="80"/>
      <c r="N89" s="80"/>
      <c r="O89" s="80"/>
      <c r="P89" s="81"/>
      <c r="Q89" s="81"/>
      <c r="R89" s="81"/>
      <c r="S89" s="81"/>
      <c r="T89" s="81"/>
      <c r="U89" s="3"/>
      <c r="V89" s="88"/>
      <c r="W89" s="88"/>
      <c r="X89" s="88"/>
      <c r="Y89" s="88"/>
      <c r="Z89" s="88"/>
      <c r="AA89" s="88"/>
      <c r="AB89" s="88"/>
      <c r="AC89" s="88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CH89">
        <f t="shared" si="4"/>
        <v>-69</v>
      </c>
      <c r="CI89" s="113">
        <f t="shared" si="5"/>
        <v>5.6796573064658462</v>
      </c>
      <c r="CJ89" s="97"/>
      <c r="CK89" s="97"/>
      <c r="CL89" s="97"/>
      <c r="CM89" s="97"/>
      <c r="CN89" s="97"/>
      <c r="CO89" s="97"/>
      <c r="CP89" s="97"/>
      <c r="CQ89" s="97"/>
    </row>
    <row r="90" spans="1:95" ht="14">
      <c r="A90">
        <f t="shared" si="2"/>
        <v>-68</v>
      </c>
      <c r="B90" s="22">
        <v>12</v>
      </c>
      <c r="C90" s="27">
        <f t="shared" si="3"/>
        <v>7.0675041688769218</v>
      </c>
      <c r="D90" s="27"/>
      <c r="E90" s="27"/>
      <c r="F90" s="27"/>
      <c r="G90" s="27"/>
      <c r="H90" s="27"/>
      <c r="I90" s="27"/>
      <c r="J90" s="27"/>
      <c r="K90" s="27"/>
      <c r="L90" s="27"/>
      <c r="M90" s="80"/>
      <c r="N90" s="80"/>
      <c r="O90" s="80"/>
      <c r="P90" s="81"/>
      <c r="Q90" s="81"/>
      <c r="R90" s="81"/>
      <c r="S90" s="81"/>
      <c r="T90" s="81"/>
      <c r="U90" s="3"/>
      <c r="V90" s="88"/>
      <c r="W90" s="88"/>
      <c r="X90" s="88"/>
      <c r="Y90" s="88"/>
      <c r="Z90" s="88"/>
      <c r="AA90" s="88"/>
      <c r="AB90" s="88"/>
      <c r="AC90" s="88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CH90">
        <f t="shared" si="4"/>
        <v>-68</v>
      </c>
      <c r="CI90" s="113">
        <f t="shared" si="5"/>
        <v>7.0675041688769218</v>
      </c>
      <c r="CJ90" s="97"/>
      <c r="CK90" s="97"/>
      <c r="CL90" s="97"/>
      <c r="CM90" s="97"/>
      <c r="CN90" s="97"/>
      <c r="CO90" s="97"/>
      <c r="CP90" s="97"/>
      <c r="CQ90" s="97"/>
    </row>
    <row r="91" spans="1:95" ht="14">
      <c r="A91">
        <f t="shared" si="2"/>
        <v>-67</v>
      </c>
      <c r="B91" s="22">
        <v>13</v>
      </c>
      <c r="C91" s="27">
        <f t="shared" si="3"/>
        <v>8.6144535959512254</v>
      </c>
      <c r="D91" s="27"/>
      <c r="E91" s="27"/>
      <c r="F91" s="27"/>
      <c r="G91" s="27"/>
      <c r="H91" s="27"/>
      <c r="I91" s="27"/>
      <c r="J91" s="27"/>
      <c r="K91" s="27"/>
      <c r="L91" s="27"/>
      <c r="M91" s="80"/>
      <c r="N91" s="80"/>
      <c r="O91" s="80"/>
      <c r="P91" s="81"/>
      <c r="Q91" s="81"/>
      <c r="R91" s="81"/>
      <c r="S91" s="81"/>
      <c r="T91" s="81"/>
      <c r="U91" s="3"/>
      <c r="V91" s="88"/>
      <c r="W91" s="88"/>
      <c r="X91" s="88"/>
      <c r="Y91" s="88"/>
      <c r="Z91" s="88"/>
      <c r="AA91" s="88"/>
      <c r="AB91" s="88"/>
      <c r="AC91" s="88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CH91">
        <f t="shared" si="4"/>
        <v>-67</v>
      </c>
      <c r="CI91" s="113">
        <f t="shared" si="5"/>
        <v>8.6144535959512254</v>
      </c>
      <c r="CJ91" s="97"/>
      <c r="CK91" s="97"/>
      <c r="CL91" s="97"/>
      <c r="CM91" s="97"/>
      <c r="CN91" s="97"/>
      <c r="CO91" s="97"/>
      <c r="CP91" s="97"/>
      <c r="CQ91" s="97"/>
    </row>
    <row r="92" spans="1:95" ht="14">
      <c r="A92">
        <f t="shared" si="2"/>
        <v>-66</v>
      </c>
      <c r="B92" s="22">
        <v>14</v>
      </c>
      <c r="C92" s="27">
        <f t="shared" si="3"/>
        <v>10.317016062229655</v>
      </c>
      <c r="D92" s="27"/>
      <c r="E92" s="27"/>
      <c r="F92" s="27"/>
      <c r="G92" s="27"/>
      <c r="H92" s="27"/>
      <c r="I92" s="27"/>
      <c r="J92" s="27"/>
      <c r="K92" s="27"/>
      <c r="L92" s="27"/>
      <c r="M92" s="80"/>
      <c r="N92" s="80"/>
      <c r="O92" s="80"/>
      <c r="P92" s="81"/>
      <c r="Q92" s="81"/>
      <c r="R92" s="81"/>
      <c r="S92" s="81"/>
      <c r="T92" s="81"/>
      <c r="U92" s="3"/>
      <c r="V92" s="88"/>
      <c r="W92" s="88"/>
      <c r="X92" s="88"/>
      <c r="Y92" s="88"/>
      <c r="Z92" s="88"/>
      <c r="AA92" s="88"/>
      <c r="AB92" s="88"/>
      <c r="AC92" s="88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CH92">
        <f t="shared" si="4"/>
        <v>-66</v>
      </c>
      <c r="CI92" s="113">
        <f t="shared" si="5"/>
        <v>10.317016062229655</v>
      </c>
      <c r="CJ92" s="97"/>
      <c r="CK92" s="97"/>
      <c r="CL92" s="97"/>
      <c r="CM92" s="97"/>
      <c r="CN92" s="97"/>
      <c r="CO92" s="97"/>
      <c r="CP92" s="97"/>
      <c r="CQ92" s="97"/>
    </row>
    <row r="93" spans="1:95" ht="14">
      <c r="A93">
        <f t="shared" si="2"/>
        <v>-65</v>
      </c>
      <c r="B93" s="22">
        <v>15</v>
      </c>
      <c r="C93" s="27">
        <f t="shared" si="3"/>
        <v>12.170627129256564</v>
      </c>
      <c r="D93" s="27"/>
      <c r="E93" s="27"/>
      <c r="F93" s="27"/>
      <c r="G93" s="27"/>
      <c r="H93" s="27"/>
      <c r="I93" s="27"/>
      <c r="J93" s="27"/>
      <c r="K93" s="27"/>
      <c r="L93" s="27"/>
      <c r="M93" s="80"/>
      <c r="N93" s="80"/>
      <c r="O93" s="80"/>
      <c r="P93" s="81"/>
      <c r="Q93" s="81"/>
      <c r="R93" s="81"/>
      <c r="S93" s="81"/>
      <c r="T93" s="81"/>
      <c r="U93" s="3"/>
      <c r="V93" s="88"/>
      <c r="W93" s="88"/>
      <c r="X93" s="88"/>
      <c r="Y93" s="88"/>
      <c r="Z93" s="88"/>
      <c r="AA93" s="88"/>
      <c r="AB93" s="88"/>
      <c r="AC93" s="88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CH93">
        <f t="shared" si="4"/>
        <v>-65</v>
      </c>
      <c r="CI93" s="113">
        <f t="shared" si="5"/>
        <v>12.170627129256564</v>
      </c>
      <c r="CJ93" s="97"/>
      <c r="CK93" s="97"/>
      <c r="CL93" s="97"/>
      <c r="CM93" s="97"/>
      <c r="CN93" s="97"/>
      <c r="CO93" s="97"/>
      <c r="CP93" s="97"/>
      <c r="CQ93" s="97"/>
    </row>
    <row r="94" spans="1:95" ht="14">
      <c r="A94">
        <f t="shared" si="2"/>
        <v>-64</v>
      </c>
      <c r="B94" s="22">
        <v>16</v>
      </c>
      <c r="C94" s="27">
        <f t="shared" si="3"/>
        <v>14.169843132666989</v>
      </c>
      <c r="D94" s="27"/>
      <c r="E94" s="27"/>
      <c r="F94" s="27"/>
      <c r="G94" s="27"/>
      <c r="H94" s="27"/>
      <c r="I94" s="27"/>
      <c r="J94" s="27"/>
      <c r="K94" s="27"/>
      <c r="L94" s="27"/>
      <c r="M94" s="80"/>
      <c r="N94" s="80"/>
      <c r="O94" s="80"/>
      <c r="P94" s="81"/>
      <c r="Q94" s="81"/>
      <c r="R94" s="81"/>
      <c r="S94" s="81"/>
      <c r="T94" s="81"/>
      <c r="U94" s="3"/>
      <c r="V94" s="88"/>
      <c r="W94" s="88"/>
      <c r="X94" s="88"/>
      <c r="Y94" s="88"/>
      <c r="Z94" s="88"/>
      <c r="AA94" s="88"/>
      <c r="AB94" s="88"/>
      <c r="AC94" s="88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CH94">
        <f t="shared" si="4"/>
        <v>-64</v>
      </c>
      <c r="CI94" s="113">
        <f t="shared" si="5"/>
        <v>14.169843132666989</v>
      </c>
      <c r="CJ94" s="97"/>
      <c r="CK94" s="97"/>
      <c r="CL94" s="97"/>
      <c r="CM94" s="97"/>
      <c r="CN94" s="97"/>
      <c r="CO94" s="97"/>
      <c r="CP94" s="97"/>
      <c r="CQ94" s="97"/>
    </row>
    <row r="95" spans="1:95" ht="14">
      <c r="A95">
        <f t="shared" si="2"/>
        <v>-63</v>
      </c>
      <c r="B95" s="22">
        <v>17</v>
      </c>
      <c r="C95" s="27">
        <f t="shared" si="3"/>
        <v>16.308513336349812</v>
      </c>
      <c r="D95" s="27"/>
      <c r="E95" s="27"/>
      <c r="F95" s="27"/>
      <c r="G95" s="27"/>
      <c r="H95" s="27"/>
      <c r="I95" s="27"/>
      <c r="J95" s="27"/>
      <c r="K95" s="27"/>
      <c r="L95" s="27"/>
      <c r="M95" s="80"/>
      <c r="N95" s="80"/>
      <c r="O95" s="80"/>
      <c r="P95" s="81"/>
      <c r="Q95" s="81"/>
      <c r="R95" s="81"/>
      <c r="S95" s="81"/>
      <c r="T95" s="81"/>
      <c r="U95" s="3"/>
      <c r="V95" s="88"/>
      <c r="W95" s="88"/>
      <c r="X95" s="88"/>
      <c r="Y95" s="88"/>
      <c r="Z95" s="88"/>
      <c r="AA95" s="88"/>
      <c r="AB95" s="88"/>
      <c r="AC95" s="88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CH95">
        <f t="shared" si="4"/>
        <v>-63</v>
      </c>
      <c r="CI95" s="113">
        <f t="shared" si="5"/>
        <v>16.308513336349812</v>
      </c>
      <c r="CJ95" s="97"/>
      <c r="CK95" s="97"/>
      <c r="CL95" s="97"/>
      <c r="CM95" s="97"/>
      <c r="CN95" s="97"/>
      <c r="CO95" s="97"/>
      <c r="CP95" s="97"/>
      <c r="CQ95" s="97"/>
    </row>
    <row r="96" spans="1:95" ht="14">
      <c r="A96">
        <f t="shared" si="2"/>
        <v>-62</v>
      </c>
      <c r="B96" s="22">
        <v>18</v>
      </c>
      <c r="C96" s="27">
        <f t="shared" si="3"/>
        <v>18.579930988916129</v>
      </c>
      <c r="D96" s="27"/>
      <c r="E96" s="27"/>
      <c r="F96" s="27"/>
      <c r="G96" s="27"/>
      <c r="H96" s="27"/>
      <c r="I96" s="27"/>
      <c r="J96" s="27"/>
      <c r="K96" s="27"/>
      <c r="L96" s="27"/>
      <c r="M96" s="80"/>
      <c r="N96" s="80"/>
      <c r="O96" s="80"/>
      <c r="P96" s="81"/>
      <c r="Q96" s="81"/>
      <c r="R96" s="81"/>
      <c r="S96" s="81"/>
      <c r="T96" s="81"/>
      <c r="U96" s="3"/>
      <c r="V96" s="88"/>
      <c r="W96" s="88"/>
      <c r="X96" s="88"/>
      <c r="Y96" s="88"/>
      <c r="Z96" s="88"/>
      <c r="AA96" s="88"/>
      <c r="AB96" s="88"/>
      <c r="AC96" s="88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CH96">
        <f t="shared" si="4"/>
        <v>-62</v>
      </c>
      <c r="CI96" s="113">
        <f t="shared" si="5"/>
        <v>18.579930988916129</v>
      </c>
      <c r="CJ96" s="97"/>
      <c r="CK96" s="97"/>
      <c r="CL96" s="97"/>
      <c r="CM96" s="97"/>
      <c r="CN96" s="97"/>
      <c r="CO96" s="97"/>
      <c r="CP96" s="97"/>
      <c r="CQ96" s="97"/>
    </row>
    <row r="97" spans="1:95" ht="14">
      <c r="A97">
        <f t="shared" si="2"/>
        <v>-61</v>
      </c>
      <c r="B97" s="22">
        <v>19</v>
      </c>
      <c r="C97" s="27">
        <f t="shared" si="3"/>
        <v>20.976965483645014</v>
      </c>
      <c r="D97" s="27"/>
      <c r="E97" s="27"/>
      <c r="F97" s="27"/>
      <c r="G97" s="27"/>
      <c r="H97" s="27"/>
      <c r="I97" s="27"/>
      <c r="J97" s="27"/>
      <c r="K97" s="27"/>
      <c r="L97" s="27"/>
      <c r="M97" s="80"/>
      <c r="N97" s="80"/>
      <c r="O97" s="80"/>
      <c r="P97" s="81"/>
      <c r="Q97" s="81"/>
      <c r="R97" s="81"/>
      <c r="S97" s="81"/>
      <c r="T97" s="81"/>
      <c r="U97" s="3"/>
      <c r="V97" s="88"/>
      <c r="W97" s="88"/>
      <c r="X97" s="88"/>
      <c r="Y97" s="88"/>
      <c r="Z97" s="88"/>
      <c r="AA97" s="88"/>
      <c r="AB97" s="88"/>
      <c r="AC97" s="88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CH97">
        <f t="shared" si="4"/>
        <v>-61</v>
      </c>
      <c r="CI97" s="113">
        <f t="shared" si="5"/>
        <v>20.976965483645014</v>
      </c>
      <c r="CJ97" s="97"/>
      <c r="CK97" s="97"/>
      <c r="CL97" s="97"/>
      <c r="CM97" s="97"/>
      <c r="CN97" s="97"/>
      <c r="CO97" s="97"/>
      <c r="CP97" s="97"/>
      <c r="CQ97" s="97"/>
    </row>
    <row r="98" spans="1:95" ht="14">
      <c r="A98">
        <f t="shared" si="2"/>
        <v>-60</v>
      </c>
      <c r="B98" s="22">
        <v>20</v>
      </c>
      <c r="C98" s="27">
        <f t="shared" si="3"/>
        <v>23.49217761060919</v>
      </c>
      <c r="D98" s="27"/>
      <c r="E98" s="27"/>
      <c r="F98" s="27"/>
      <c r="G98" s="27"/>
      <c r="H98" s="27"/>
      <c r="I98" s="27"/>
      <c r="J98" s="27"/>
      <c r="K98" s="27"/>
      <c r="L98" s="27"/>
      <c r="M98" s="80"/>
      <c r="N98" s="80"/>
      <c r="O98" s="80"/>
      <c r="P98" s="81"/>
      <c r="Q98" s="81"/>
      <c r="R98" s="81"/>
      <c r="S98" s="81"/>
      <c r="T98" s="81"/>
      <c r="U98" s="3"/>
      <c r="V98" s="88"/>
      <c r="W98" s="88"/>
      <c r="X98" s="88"/>
      <c r="Y98" s="88"/>
      <c r="Z98" s="88"/>
      <c r="AA98" s="88"/>
      <c r="AB98" s="88"/>
      <c r="AC98" s="88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CH98">
        <f t="shared" si="4"/>
        <v>-60</v>
      </c>
      <c r="CI98" s="113">
        <f t="shared" si="5"/>
        <v>23.49217761060919</v>
      </c>
      <c r="CJ98" s="97"/>
      <c r="CK98" s="97"/>
      <c r="CL98" s="97"/>
      <c r="CM98" s="97"/>
      <c r="CN98" s="97"/>
      <c r="CO98" s="97"/>
      <c r="CP98" s="97"/>
      <c r="CQ98" s="97"/>
    </row>
    <row r="99" spans="1:95" ht="14">
      <c r="A99">
        <f t="shared" si="2"/>
        <v>-59</v>
      </c>
      <c r="B99" s="22">
        <v>21</v>
      </c>
      <c r="C99" s="27">
        <f t="shared" si="3"/>
        <v>26.117919696857953</v>
      </c>
      <c r="D99" s="27"/>
      <c r="E99" s="27"/>
      <c r="F99" s="27"/>
      <c r="G99" s="27"/>
      <c r="H99" s="27"/>
      <c r="I99" s="27"/>
      <c r="J99" s="27"/>
      <c r="K99" s="27"/>
      <c r="L99" s="27"/>
      <c r="M99" s="80"/>
      <c r="N99" s="80"/>
      <c r="O99" s="80"/>
      <c r="P99" s="81"/>
      <c r="Q99" s="81"/>
      <c r="R99" s="81"/>
      <c r="S99" s="81"/>
      <c r="T99" s="81"/>
      <c r="U99" s="3"/>
      <c r="V99" s="88"/>
      <c r="W99" s="88"/>
      <c r="X99" s="88"/>
      <c r="Y99" s="88"/>
      <c r="Z99" s="88"/>
      <c r="AA99" s="88"/>
      <c r="AB99" s="88"/>
      <c r="AC99" s="88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CH99">
        <f t="shared" si="4"/>
        <v>-59</v>
      </c>
      <c r="CI99" s="113">
        <f t="shared" si="5"/>
        <v>26.117919696857953</v>
      </c>
      <c r="CJ99" s="97"/>
      <c r="CK99" s="97"/>
      <c r="CL99" s="97"/>
      <c r="CM99" s="97"/>
      <c r="CN99" s="97"/>
      <c r="CO99" s="97"/>
      <c r="CP99" s="97"/>
      <c r="CQ99" s="97"/>
    </row>
    <row r="100" spans="1:95" ht="14">
      <c r="A100">
        <f t="shared" si="2"/>
        <v>-58</v>
      </c>
      <c r="B100" s="22">
        <v>22</v>
      </c>
      <c r="C100" s="27">
        <f t="shared" si="3"/>
        <v>28.846422255583846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80"/>
      <c r="N100" s="80"/>
      <c r="O100" s="80"/>
      <c r="P100" s="81"/>
      <c r="Q100" s="81"/>
      <c r="R100" s="81"/>
      <c r="S100" s="81"/>
      <c r="T100" s="81"/>
      <c r="U100" s="3"/>
      <c r="V100" s="88"/>
      <c r="W100" s="88"/>
      <c r="X100" s="88"/>
      <c r="Y100" s="88"/>
      <c r="Z100" s="88"/>
      <c r="AA100" s="88"/>
      <c r="AB100" s="88"/>
      <c r="AC100" s="88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CH100">
        <f t="shared" si="4"/>
        <v>-58</v>
      </c>
      <c r="CI100" s="113">
        <f t="shared" si="5"/>
        <v>28.846422255583846</v>
      </c>
      <c r="CJ100" s="97"/>
      <c r="CK100" s="97"/>
      <c r="CL100" s="97"/>
      <c r="CM100" s="97"/>
      <c r="CN100" s="97"/>
      <c r="CO100" s="97"/>
      <c r="CP100" s="97"/>
      <c r="CQ100" s="97"/>
    </row>
    <row r="101" spans="1:95" ht="14">
      <c r="A101">
        <f t="shared" si="2"/>
        <v>-57</v>
      </c>
      <c r="B101" s="22">
        <v>23</v>
      </c>
      <c r="C101" s="27">
        <f t="shared" si="3"/>
        <v>31.669868606508935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80"/>
      <c r="N101" s="80"/>
      <c r="O101" s="80"/>
      <c r="P101" s="81"/>
      <c r="Q101" s="81"/>
      <c r="R101" s="81"/>
      <c r="S101" s="81"/>
      <c r="T101" s="81"/>
      <c r="U101" s="3"/>
      <c r="V101" s="88"/>
      <c r="W101" s="88"/>
      <c r="X101" s="88"/>
      <c r="Y101" s="88"/>
      <c r="Z101" s="88"/>
      <c r="AA101" s="88"/>
      <c r="AB101" s="88"/>
      <c r="AC101" s="88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CH101">
        <f t="shared" si="4"/>
        <v>-57</v>
      </c>
      <c r="CI101" s="113">
        <f t="shared" si="5"/>
        <v>31.669868606508935</v>
      </c>
      <c r="CJ101" s="97"/>
      <c r="CK101" s="97"/>
      <c r="CL101" s="97"/>
      <c r="CM101" s="97"/>
      <c r="CN101" s="97"/>
      <c r="CO101" s="97"/>
      <c r="CP101" s="97"/>
      <c r="CQ101" s="97"/>
    </row>
    <row r="102" spans="1:95" ht="14">
      <c r="A102">
        <f t="shared" si="2"/>
        <v>-56</v>
      </c>
      <c r="B102" s="22">
        <v>24</v>
      </c>
      <c r="C102" s="27">
        <f t="shared" si="3"/>
        <v>34.58045878582773</v>
      </c>
      <c r="D102" s="27"/>
      <c r="E102" s="27"/>
      <c r="F102" s="27"/>
      <c r="G102" s="27"/>
      <c r="H102" s="27"/>
      <c r="I102" s="27"/>
      <c r="J102" s="27"/>
      <c r="K102" s="27"/>
      <c r="L102" s="27"/>
      <c r="M102" s="80"/>
      <c r="N102" s="80"/>
      <c r="O102" s="80"/>
      <c r="P102" s="81"/>
      <c r="Q102" s="81"/>
      <c r="R102" s="81"/>
      <c r="S102" s="81"/>
      <c r="T102" s="81"/>
      <c r="U102" s="3"/>
      <c r="V102" s="88"/>
      <c r="W102" s="88"/>
      <c r="X102" s="88"/>
      <c r="Y102" s="88"/>
      <c r="Z102" s="88"/>
      <c r="AA102" s="88"/>
      <c r="AB102" s="88"/>
      <c r="AC102" s="88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CH102">
        <f t="shared" si="4"/>
        <v>-56</v>
      </c>
      <c r="CI102" s="113">
        <f t="shared" si="5"/>
        <v>34.58045878582773</v>
      </c>
      <c r="CJ102" s="97"/>
      <c r="CK102" s="97"/>
      <c r="CL102" s="97"/>
      <c r="CM102" s="97"/>
      <c r="CN102" s="97"/>
      <c r="CO102" s="97"/>
      <c r="CP102" s="97"/>
      <c r="CQ102" s="97"/>
    </row>
    <row r="103" spans="1:95" ht="14">
      <c r="A103">
        <f t="shared" si="2"/>
        <v>-55</v>
      </c>
      <c r="B103" s="22">
        <v>25</v>
      </c>
      <c r="C103" s="27">
        <f t="shared" si="3"/>
        <v>37.570463933595661</v>
      </c>
      <c r="D103" s="27"/>
      <c r="E103" s="27"/>
      <c r="F103" s="27"/>
      <c r="G103" s="27"/>
      <c r="H103" s="27" t="s">
        <v>157</v>
      </c>
      <c r="I103" s="27"/>
      <c r="J103" s="27"/>
      <c r="K103" s="27"/>
      <c r="L103" s="27"/>
      <c r="M103" s="80"/>
      <c r="N103" s="80"/>
      <c r="O103" s="80"/>
      <c r="P103" s="81"/>
      <c r="Q103" s="81"/>
      <c r="R103" s="81"/>
      <c r="S103" s="81"/>
      <c r="T103" s="81"/>
      <c r="U103" s="3"/>
      <c r="V103" s="88"/>
      <c r="W103" s="88"/>
      <c r="X103" s="88"/>
      <c r="Y103" s="88"/>
      <c r="Z103" s="88"/>
      <c r="AA103" s="88"/>
      <c r="AB103" s="88"/>
      <c r="AC103" s="88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CH103">
        <f t="shared" si="4"/>
        <v>-55</v>
      </c>
      <c r="CI103" s="113">
        <f t="shared" si="5"/>
        <v>37.570463933595661</v>
      </c>
      <c r="CJ103" s="97"/>
      <c r="CK103" s="97"/>
      <c r="CL103" s="97"/>
      <c r="CM103" s="97"/>
      <c r="CN103" s="97"/>
      <c r="CO103" s="97"/>
      <c r="CP103" s="97"/>
      <c r="CQ103" s="97"/>
    </row>
    <row r="104" spans="1:95" ht="14">
      <c r="A104">
        <f t="shared" si="2"/>
        <v>-54</v>
      </c>
      <c r="B104" s="22">
        <v>26</v>
      </c>
      <c r="C104" s="27">
        <f t="shared" si="3"/>
        <v>40.63227222823452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80"/>
      <c r="N104" s="80"/>
      <c r="O104" s="80"/>
      <c r="P104" s="81"/>
      <c r="Q104" s="81"/>
      <c r="R104" s="81"/>
      <c r="S104" s="81"/>
      <c r="T104" s="81"/>
      <c r="U104" s="3"/>
      <c r="V104" s="88"/>
      <c r="W104" s="88"/>
      <c r="X104" s="88"/>
      <c r="Y104" s="88"/>
      <c r="Z104" s="88"/>
      <c r="AA104" s="88"/>
      <c r="AB104" s="88"/>
      <c r="AC104" s="88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CH104">
        <f t="shared" si="4"/>
        <v>-54</v>
      </c>
      <c r="CI104" s="113">
        <f t="shared" si="5"/>
        <v>40.63227222823452</v>
      </c>
      <c r="CJ104" s="97"/>
      <c r="CK104" s="97"/>
      <c r="CL104" s="97"/>
      <c r="CM104" s="97"/>
      <c r="CN104" s="97"/>
      <c r="CO104" s="97"/>
      <c r="CP104" s="97"/>
      <c r="CQ104" s="97"/>
    </row>
    <row r="105" spans="1:95" ht="14">
      <c r="A105">
        <f t="shared" si="2"/>
        <v>-53</v>
      </c>
      <c r="B105" s="22">
        <v>27</v>
      </c>
      <c r="C105" s="27">
        <f t="shared" si="3"/>
        <v>43.758427330730001</v>
      </c>
      <c r="D105" s="27"/>
      <c r="E105" s="27"/>
      <c r="F105" s="27"/>
      <c r="G105" s="27"/>
      <c r="H105" s="27"/>
      <c r="I105" s="27"/>
      <c r="J105" s="27"/>
      <c r="K105" s="27"/>
      <c r="L105" s="27"/>
      <c r="M105" s="80"/>
      <c r="N105" s="80"/>
      <c r="O105" s="80"/>
      <c r="P105" s="81"/>
      <c r="Q105" s="81"/>
      <c r="R105" s="81"/>
      <c r="S105" s="81"/>
      <c r="T105" s="81"/>
      <c r="U105" s="3"/>
      <c r="V105" s="88"/>
      <c r="W105" s="88"/>
      <c r="X105" s="88"/>
      <c r="Y105" s="88"/>
      <c r="Z105" s="88"/>
      <c r="AA105" s="88"/>
      <c r="AB105" s="88"/>
      <c r="AC105" s="88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CH105">
        <f t="shared" si="4"/>
        <v>-53</v>
      </c>
      <c r="CI105" s="113">
        <f t="shared" si="5"/>
        <v>43.758427330730001</v>
      </c>
      <c r="CJ105" s="97"/>
      <c r="CK105" s="97"/>
      <c r="CL105" s="97"/>
      <c r="CM105" s="97"/>
      <c r="CN105" s="97"/>
      <c r="CO105" s="97"/>
      <c r="CP105" s="97"/>
      <c r="CQ105" s="97"/>
    </row>
    <row r="106" spans="1:95" ht="14">
      <c r="A106">
        <f t="shared" si="2"/>
        <v>-52</v>
      </c>
      <c r="B106" s="22">
        <v>28</v>
      </c>
      <c r="C106" s="27">
        <f t="shared" si="3"/>
        <v>46.941660204104622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80"/>
      <c r="N106" s="80"/>
      <c r="O106" s="80"/>
      <c r="P106" s="81"/>
      <c r="Q106" s="81"/>
      <c r="R106" s="81"/>
      <c r="S106" s="81"/>
      <c r="T106" s="81"/>
      <c r="U106" s="3"/>
      <c r="V106" s="88"/>
      <c r="W106" s="88"/>
      <c r="X106" s="88"/>
      <c r="Y106" s="88"/>
      <c r="Z106" s="88"/>
      <c r="AA106" s="88"/>
      <c r="AB106" s="88"/>
      <c r="AC106" s="88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CH106">
        <f t="shared" si="4"/>
        <v>-52</v>
      </c>
      <c r="CI106" s="113">
        <f t="shared" si="5"/>
        <v>46.941660204104622</v>
      </c>
      <c r="CJ106" s="97"/>
      <c r="CK106" s="97"/>
      <c r="CL106" s="97"/>
      <c r="CM106" s="97"/>
      <c r="CN106" s="97"/>
      <c r="CO106" s="97"/>
      <c r="CP106" s="97"/>
      <c r="CQ106" s="97"/>
    </row>
    <row r="107" spans="1:95" ht="14">
      <c r="A107">
        <f t="shared" si="2"/>
        <v>-51</v>
      </c>
      <c r="B107" s="22">
        <v>29</v>
      </c>
      <c r="C107" s="27">
        <f t="shared" si="3"/>
        <v>50.174915085944882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80"/>
      <c r="N107" s="80"/>
      <c r="O107" s="80"/>
      <c r="P107" s="81"/>
      <c r="Q107" s="81"/>
      <c r="R107" s="81"/>
      <c r="S107" s="81"/>
      <c r="T107" s="81"/>
      <c r="U107" s="3"/>
      <c r="V107" s="88"/>
      <c r="W107" s="88"/>
      <c r="X107" s="88"/>
      <c r="Y107" s="88"/>
      <c r="Z107" s="88"/>
      <c r="AA107" s="88"/>
      <c r="AB107" s="88"/>
      <c r="AC107" s="88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CH107">
        <f t="shared" si="4"/>
        <v>-51</v>
      </c>
      <c r="CI107" s="113">
        <f t="shared" si="5"/>
        <v>50.174915085944882</v>
      </c>
      <c r="CJ107" s="97"/>
      <c r="CK107" s="97"/>
      <c r="CL107" s="97"/>
      <c r="CM107" s="97"/>
      <c r="CN107" s="97"/>
      <c r="CO107" s="97"/>
      <c r="CP107" s="97"/>
      <c r="CQ107" s="97"/>
    </row>
    <row r="108" spans="1:95" ht="14">
      <c r="A108">
        <f t="shared" si="2"/>
        <v>-50</v>
      </c>
      <c r="B108" s="22">
        <v>30</v>
      </c>
      <c r="C108" s="27">
        <f t="shared" si="3"/>
        <v>53.451370312300639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80"/>
      <c r="N108" s="80"/>
      <c r="O108" s="80"/>
      <c r="P108" s="81"/>
      <c r="Q108" s="81"/>
      <c r="R108" s="81"/>
      <c r="S108" s="81"/>
      <c r="T108" s="81"/>
      <c r="U108" s="3"/>
      <c r="V108" s="88"/>
      <c r="W108" s="88"/>
      <c r="X108" s="88"/>
      <c r="Y108" s="88"/>
      <c r="Z108" s="88"/>
      <c r="AA108" s="88"/>
      <c r="AB108" s="88"/>
      <c r="AC108" s="88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CH108">
        <f t="shared" si="4"/>
        <v>-50</v>
      </c>
      <c r="CI108" s="113">
        <f t="shared" si="5"/>
        <v>53.451370312300639</v>
      </c>
      <c r="CJ108" s="97"/>
      <c r="CK108" s="97"/>
      <c r="CL108" s="97"/>
      <c r="CM108" s="97"/>
      <c r="CN108" s="97"/>
      <c r="CO108" s="97"/>
      <c r="CP108" s="97"/>
      <c r="CQ108" s="97"/>
    </row>
    <row r="109" spans="1:95" ht="14">
      <c r="A109">
        <f t="shared" si="2"/>
        <v>-49</v>
      </c>
      <c r="B109" s="22">
        <v>31</v>
      </c>
      <c r="C109" s="27">
        <f t="shared" si="3"/>
        <v>56.764454619395174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80"/>
      <c r="N109" s="80"/>
      <c r="O109" s="80"/>
      <c r="P109" s="81"/>
      <c r="Q109" s="81"/>
      <c r="R109" s="81"/>
      <c r="S109" s="81"/>
      <c r="T109" s="81"/>
      <c r="U109" s="3"/>
      <c r="V109" s="88"/>
      <c r="W109" s="88"/>
      <c r="X109" s="88"/>
      <c r="Y109" s="88"/>
      <c r="Z109" s="88"/>
      <c r="AA109" s="88"/>
      <c r="AB109" s="88"/>
      <c r="AC109" s="88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CH109">
        <f t="shared" si="4"/>
        <v>-49</v>
      </c>
      <c r="CI109" s="113">
        <f t="shared" si="5"/>
        <v>56.764454619395174</v>
      </c>
      <c r="CJ109" s="97"/>
      <c r="CK109" s="97"/>
      <c r="CL109" s="97"/>
      <c r="CM109" s="97"/>
      <c r="CN109" s="97"/>
      <c r="CO109" s="97"/>
      <c r="CP109" s="97"/>
      <c r="CQ109" s="97"/>
    </row>
    <row r="110" spans="1:95" ht="14">
      <c r="A110">
        <f t="shared" si="2"/>
        <v>-48</v>
      </c>
      <c r="B110" s="22">
        <v>32</v>
      </c>
      <c r="C110" s="27">
        <f t="shared" si="3"/>
        <v>60.107859484589369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80"/>
      <c r="N110" s="80"/>
      <c r="O110" s="80"/>
      <c r="P110" s="81"/>
      <c r="Q110" s="81"/>
      <c r="R110" s="81"/>
      <c r="S110" s="81"/>
      <c r="T110" s="81"/>
      <c r="U110" s="3"/>
      <c r="V110" s="88"/>
      <c r="W110" s="88"/>
      <c r="X110" s="88"/>
      <c r="Y110" s="88"/>
      <c r="Z110" s="88"/>
      <c r="AA110" s="88"/>
      <c r="AB110" s="88"/>
      <c r="AC110" s="88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CH110">
        <f t="shared" si="4"/>
        <v>-48</v>
      </c>
      <c r="CI110" s="113">
        <f t="shared" si="5"/>
        <v>60.107859484589369</v>
      </c>
      <c r="CJ110" s="97"/>
      <c r="CK110" s="97"/>
      <c r="CL110" s="97"/>
      <c r="CM110" s="97"/>
      <c r="CN110" s="97"/>
      <c r="CO110" s="97"/>
      <c r="CP110" s="97"/>
      <c r="CQ110" s="97"/>
    </row>
    <row r="111" spans="1:95" ht="14">
      <c r="A111">
        <f t="shared" si="2"/>
        <v>-47</v>
      </c>
      <c r="B111" s="22">
        <v>33</v>
      </c>
      <c r="C111" s="27">
        <f t="shared" si="3"/>
        <v>63.475548009300326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80"/>
      <c r="N111" s="80"/>
      <c r="O111" s="80"/>
      <c r="P111" s="81"/>
      <c r="Q111" s="81"/>
      <c r="R111" s="81"/>
      <c r="S111" s="81"/>
      <c r="T111" s="81"/>
      <c r="U111" s="3"/>
      <c r="V111" s="88"/>
      <c r="W111" s="88"/>
      <c r="X111" s="88"/>
      <c r="Y111" s="88"/>
      <c r="Z111" s="88"/>
      <c r="AA111" s="88"/>
      <c r="AB111" s="88"/>
      <c r="AC111" s="88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CH111">
        <f t="shared" si="4"/>
        <v>-47</v>
      </c>
      <c r="CI111" s="113">
        <f t="shared" si="5"/>
        <v>63.475548009300326</v>
      </c>
      <c r="CJ111" s="97"/>
      <c r="CK111" s="97"/>
      <c r="CL111" s="97"/>
      <c r="CM111" s="97"/>
      <c r="CN111" s="97"/>
      <c r="CO111" s="97"/>
      <c r="CP111" s="97"/>
      <c r="CQ111" s="97"/>
    </row>
    <row r="112" spans="1:95" ht="14">
      <c r="A112">
        <f t="shared" si="2"/>
        <v>-46</v>
      </c>
      <c r="B112" s="22">
        <v>34</v>
      </c>
      <c r="C112" s="27">
        <f t="shared" si="3"/>
        <v>66.861760793503805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80"/>
      <c r="N112" s="80"/>
      <c r="O112" s="80"/>
      <c r="P112" s="81"/>
      <c r="Q112" s="81"/>
      <c r="R112" s="81"/>
      <c r="S112" s="81"/>
      <c r="T112" s="81"/>
      <c r="U112" s="3"/>
      <c r="V112" s="88"/>
      <c r="W112" s="88"/>
      <c r="X112" s="88"/>
      <c r="Y112" s="88"/>
      <c r="Z112" s="88"/>
      <c r="AA112" s="88"/>
      <c r="AB112" s="88"/>
      <c r="AC112" s="88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CH112">
        <f t="shared" si="4"/>
        <v>-46</v>
      </c>
      <c r="CI112" s="113">
        <f t="shared" si="5"/>
        <v>66.861760793503805</v>
      </c>
      <c r="CJ112" s="97"/>
      <c r="CK112" s="97"/>
      <c r="CL112" s="97"/>
      <c r="CM112" s="97"/>
      <c r="CN112" s="97"/>
      <c r="CO112" s="97"/>
      <c r="CP112" s="97"/>
      <c r="CQ112" s="97"/>
    </row>
    <row r="113" spans="1:97" ht="14">
      <c r="A113">
        <f t="shared" si="2"/>
        <v>-45</v>
      </c>
      <c r="B113" s="22">
        <v>35</v>
      </c>
      <c r="C113" s="27">
        <f t="shared" si="3"/>
        <v>70.261019203532101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80"/>
      <c r="N113" s="80"/>
      <c r="O113" s="80"/>
      <c r="P113" s="81"/>
      <c r="Q113" s="81"/>
      <c r="R113" s="81"/>
      <c r="S113" s="81"/>
      <c r="T113" s="81"/>
      <c r="U113" s="3"/>
      <c r="V113" s="88"/>
      <c r="W113" s="88"/>
      <c r="X113" s="88"/>
      <c r="Y113" s="88"/>
      <c r="Z113" s="88"/>
      <c r="AA113" s="88"/>
      <c r="AB113" s="88"/>
      <c r="AC113" s="88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CH113">
        <f t="shared" si="4"/>
        <v>-45</v>
      </c>
      <c r="CI113" s="113">
        <f t="shared" si="5"/>
        <v>70.261019203532101</v>
      </c>
      <c r="CJ113" s="97"/>
      <c r="CK113" s="97"/>
      <c r="CL113" s="97"/>
      <c r="CM113" s="97"/>
      <c r="CN113" s="97"/>
      <c r="CO113" s="97"/>
      <c r="CP113" s="97"/>
      <c r="CQ113" s="97"/>
    </row>
    <row r="114" spans="1:97" ht="14">
      <c r="A114">
        <f t="shared" si="2"/>
        <v>-44</v>
      </c>
      <c r="B114" s="22">
        <v>36</v>
      </c>
      <c r="C114" s="27">
        <f t="shared" si="3"/>
        <v>73.668126391629585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80"/>
      <c r="N114" s="80"/>
      <c r="O114" s="80"/>
      <c r="P114" s="81"/>
      <c r="Q114" s="81"/>
      <c r="R114" s="81"/>
      <c r="S114" s="81"/>
      <c r="T114" s="81"/>
      <c r="U114" s="3"/>
      <c r="V114" s="88"/>
      <c r="W114" s="88"/>
      <c r="X114" s="88"/>
      <c r="Y114" s="88"/>
      <c r="Z114" s="88"/>
      <c r="AA114" s="88"/>
      <c r="AB114" s="88"/>
      <c r="AC114" s="88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CH114">
        <f t="shared" si="4"/>
        <v>-44</v>
      </c>
      <c r="CI114" s="113">
        <f t="shared" si="5"/>
        <v>73.668126391629585</v>
      </c>
      <c r="CJ114" s="97"/>
      <c r="CK114" s="97"/>
      <c r="CL114" s="97"/>
      <c r="CM114" s="97"/>
      <c r="CN114" s="97"/>
      <c r="CO114" s="97"/>
      <c r="CP114" s="97"/>
      <c r="CQ114" s="97"/>
    </row>
    <row r="115" spans="1:97" ht="14">
      <c r="A115">
        <f t="shared" si="2"/>
        <v>-43</v>
      </c>
      <c r="B115" s="22">
        <v>37</v>
      </c>
      <c r="C115" s="27">
        <f t="shared" si="3"/>
        <v>77.07816638672098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80"/>
      <c r="N115" s="80"/>
      <c r="O115" s="80"/>
      <c r="P115" s="81"/>
      <c r="Q115" s="81"/>
      <c r="R115" s="81"/>
      <c r="S115" s="81"/>
      <c r="T115" s="81"/>
      <c r="U115" s="3"/>
      <c r="V115" s="88"/>
      <c r="W115" s="88"/>
      <c r="X115" s="88"/>
      <c r="Y115" s="88"/>
      <c r="Z115" s="88"/>
      <c r="AA115" s="88"/>
      <c r="AB115" s="88"/>
      <c r="AC115" s="88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CH115">
        <f t="shared" si="4"/>
        <v>-43</v>
      </c>
      <c r="CI115" s="113">
        <f t="shared" si="5"/>
        <v>77.07816638672098</v>
      </c>
      <c r="CJ115" s="97"/>
      <c r="CK115" s="97"/>
      <c r="CL115" s="97"/>
      <c r="CM115" s="97"/>
      <c r="CN115" s="97"/>
      <c r="CO115" s="97"/>
      <c r="CP115" s="97"/>
      <c r="CQ115" s="97"/>
    </row>
    <row r="116" spans="1:97" ht="14">
      <c r="A116">
        <f t="shared" si="2"/>
        <v>-42</v>
      </c>
      <c r="B116" s="22">
        <v>38</v>
      </c>
      <c r="C116" s="27">
        <f t="shared" si="3"/>
        <v>80.486501540677807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80"/>
      <c r="N116" s="80"/>
      <c r="O116" s="80"/>
      <c r="P116" s="81"/>
      <c r="Q116" s="81"/>
      <c r="R116" s="81"/>
      <c r="S116" s="81"/>
      <c r="T116" s="81"/>
      <c r="U116" s="3"/>
      <c r="V116" s="88"/>
      <c r="W116" s="88"/>
      <c r="X116" s="88"/>
      <c r="Y116" s="88"/>
      <c r="Z116" s="88"/>
      <c r="AA116" s="88"/>
      <c r="AB116" s="88"/>
      <c r="AC116" s="88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CH116">
        <f t="shared" si="4"/>
        <v>-42</v>
      </c>
      <c r="CI116" s="113">
        <f t="shared" si="5"/>
        <v>80.486501540677807</v>
      </c>
      <c r="CJ116" s="97"/>
      <c r="CK116" s="97"/>
      <c r="CL116" s="97"/>
      <c r="CM116" s="97"/>
      <c r="CN116" s="97"/>
      <c r="CO116" s="97"/>
      <c r="CP116" s="97"/>
      <c r="CQ116" s="97"/>
    </row>
    <row r="117" spans="1:97" ht="14">
      <c r="A117">
        <f t="shared" si="2"/>
        <v>-41</v>
      </c>
      <c r="B117" s="22">
        <v>39</v>
      </c>
      <c r="C117" s="27">
        <f t="shared" si="3"/>
        <v>83.888768582687646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80"/>
      <c r="N117" s="80"/>
      <c r="O117" s="80"/>
      <c r="P117" s="81"/>
      <c r="Q117" s="81"/>
      <c r="R117" s="81"/>
      <c r="S117" s="81"/>
      <c r="T117" s="81"/>
      <c r="U117" s="3"/>
      <c r="V117" s="88"/>
      <c r="W117" s="88"/>
      <c r="X117" s="88"/>
      <c r="Y117" s="88"/>
      <c r="Z117" s="88"/>
      <c r="AA117" s="88"/>
      <c r="AB117" s="88"/>
      <c r="AC117" s="88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CH117">
        <f t="shared" si="4"/>
        <v>-41</v>
      </c>
      <c r="CI117" s="113">
        <f t="shared" si="5"/>
        <v>83.888768582687646</v>
      </c>
      <c r="CJ117" s="97"/>
      <c r="CK117" s="97"/>
      <c r="CL117" s="97"/>
      <c r="CM117" s="97"/>
      <c r="CN117" s="97"/>
      <c r="CO117" s="97"/>
      <c r="CP117" s="97"/>
      <c r="CQ117" s="97"/>
    </row>
    <row r="118" spans="1:97" s="120" customFormat="1" ht="14">
      <c r="A118" s="120">
        <f t="shared" si="2"/>
        <v>-40</v>
      </c>
      <c r="B118" s="121">
        <v>40</v>
      </c>
      <c r="C118" s="122">
        <f t="shared" si="3"/>
        <v>87.280873505803271</v>
      </c>
      <c r="D118" s="124">
        <f>(($C$39*$C$118*0.72)*D$40)*('Product half-life and C flows'!B19/100)</f>
        <v>6.2842228924178354</v>
      </c>
      <c r="E118" s="122"/>
      <c r="F118" s="124">
        <f>($C$39*$C118*0.72)*F$40</f>
        <v>18.852668677253504</v>
      </c>
      <c r="G118" s="124">
        <f>($C$39*$C118*0.28)*G$41</f>
        <v>2.3461098798359923</v>
      </c>
      <c r="H118" s="124">
        <f>(($C$39*$C118*0.28)*H$41)*(E145+'Product half-life and C flows'!L19/100)</f>
        <v>7.3315933744874755</v>
      </c>
      <c r="I118" s="124">
        <f>(($C$39*$C$118*0.28)*H$41)*('Product half-life and C flows'!N19/100)</f>
        <v>0</v>
      </c>
      <c r="J118" s="124">
        <f>(($C$39*$C$118*0.28)*H$41)*(+'Product half-life and C flows'!P19/100)</f>
        <v>0</v>
      </c>
      <c r="K118" s="124">
        <f>H118*K42</f>
        <v>4.1790082234578607</v>
      </c>
      <c r="L118" s="122"/>
      <c r="M118" s="123"/>
      <c r="N118" s="123"/>
      <c r="O118" s="123"/>
      <c r="U118" s="123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CH118" s="120">
        <f t="shared" si="4"/>
        <v>-40</v>
      </c>
      <c r="CI118" s="123">
        <f t="shared" si="5"/>
        <v>87.280873505803271</v>
      </c>
      <c r="CJ118" s="123">
        <f t="shared" ref="CJ118:CJ149" si="6">D118+M118+V118+AE118+AN118+AW118+BF118+BO118+BX118</f>
        <v>6.2842228924178354</v>
      </c>
      <c r="CK118" s="123">
        <f t="shared" ref="CK118:CK149" si="7">E118+N118+W118+AF118+AO118+AX118+BG118+BP118+BY118</f>
        <v>0</v>
      </c>
      <c r="CL118" s="123">
        <f t="shared" ref="CL118:CL149" si="8">F118+O118+X118+AG118+AP118+AY118+BH118+BQ118+BZ118</f>
        <v>18.852668677253504</v>
      </c>
      <c r="CM118" s="123">
        <f t="shared" ref="CM118:CM149" si="9">G118+P118+Y118+AH118+AQ118+AZ118+BI118+BR118+CA118</f>
        <v>2.3461098798359923</v>
      </c>
      <c r="CN118" s="123">
        <f t="shared" ref="CN118:CN149" si="10">H118+Q118+Z118+AI118+AR118+BA118+BJ118+BS118+CB118</f>
        <v>7.3315933744874755</v>
      </c>
      <c r="CO118" s="123">
        <f t="shared" ref="CO118:CO149" si="11">I118+R118+AA118+AJ118+AS118+BB118+BK118+BT118+CC118</f>
        <v>0</v>
      </c>
      <c r="CP118" s="123">
        <f t="shared" ref="CP118:CP149" si="12">J118+S118+AB118+AK118+AT118+BC118+BL118+BU118+CD118</f>
        <v>0</v>
      </c>
      <c r="CQ118" s="123">
        <f t="shared" ref="CQ118:CQ149" si="13">K118+T118+AC118+AL118+AU118+BD118+BM118+BV118+CE118</f>
        <v>4.1790082234578607</v>
      </c>
      <c r="CR118" s="123">
        <f>SUM(CJ118:CQ118)+CI118</f>
        <v>126.27447655325594</v>
      </c>
      <c r="CS118" s="120" t="s">
        <v>172</v>
      </c>
    </row>
    <row r="119" spans="1:97" ht="14">
      <c r="A119">
        <f t="shared" si="2"/>
        <v>-39</v>
      </c>
      <c r="B119" s="22">
        <v>41</v>
      </c>
      <c r="C119" s="27">
        <f>(B$8*(1-EXP(-B$9*$B119))^3)-(C$39*C$118)</f>
        <v>55.746636081760769</v>
      </c>
      <c r="D119" s="124">
        <f>(($C$39*$C$118*0.72)*D$40)*('Product half-life and C flows'!B20/100)</f>
        <v>6.0701591908475585</v>
      </c>
      <c r="E119" s="27"/>
      <c r="F119" s="55">
        <f>F118</f>
        <v>18.852668677253504</v>
      </c>
      <c r="G119" s="55">
        <f>G118</f>
        <v>2.3461098798359923</v>
      </c>
      <c r="H119" s="124">
        <f>(H$118)*('Product half-life and C flows'!L20/100)</f>
        <v>7.2195281583741471</v>
      </c>
      <c r="I119" s="124">
        <f>(($C$39*$C$118*0.28)*H$41)*('Product half-life and C flows'!N20/100)</f>
        <v>5.6088640664720822E-2</v>
      </c>
      <c r="J119" s="124">
        <f>(($C$39*$C$118*0.28)*H$41)*(+'Product half-life and C flows'!P20/100)</f>
        <v>2.8016304028332079E-2</v>
      </c>
      <c r="K119" s="55">
        <f>K118</f>
        <v>4.1790082234578607</v>
      </c>
      <c r="L119" s="27"/>
      <c r="M119" s="80"/>
      <c r="N119" s="80"/>
      <c r="O119" s="80"/>
      <c r="P119" s="81"/>
      <c r="Q119" s="81"/>
      <c r="R119" s="81"/>
      <c r="S119" s="81"/>
      <c r="T119" s="81"/>
      <c r="U119" s="3"/>
      <c r="V119" s="88"/>
      <c r="W119" s="88"/>
      <c r="X119" s="88"/>
      <c r="Y119" s="88"/>
      <c r="Z119" s="88"/>
      <c r="AA119" s="88"/>
      <c r="AB119" s="88"/>
      <c r="AC119" s="88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CH119">
        <f t="shared" si="4"/>
        <v>-39</v>
      </c>
      <c r="CI119" s="113">
        <f t="shared" si="5"/>
        <v>55.746636081760769</v>
      </c>
      <c r="CJ119" s="123">
        <f t="shared" si="6"/>
        <v>6.0701591908475585</v>
      </c>
      <c r="CK119" s="123">
        <f t="shared" si="7"/>
        <v>0</v>
      </c>
      <c r="CL119" s="123">
        <f t="shared" si="8"/>
        <v>18.852668677253504</v>
      </c>
      <c r="CM119" s="123">
        <f t="shared" si="9"/>
        <v>2.3461098798359923</v>
      </c>
      <c r="CN119" s="123">
        <f t="shared" si="10"/>
        <v>7.2195281583741471</v>
      </c>
      <c r="CO119" s="123">
        <f t="shared" si="11"/>
        <v>5.6088640664720822E-2</v>
      </c>
      <c r="CP119" s="123">
        <f t="shared" si="12"/>
        <v>2.8016304028332079E-2</v>
      </c>
      <c r="CQ119" s="123">
        <f t="shared" si="13"/>
        <v>4.1790082234578607</v>
      </c>
      <c r="CR119" s="123">
        <f t="shared" ref="CR119:CR157" si="14">SUM(CJ119:CQ119)+CI119</f>
        <v>94.498215156222898</v>
      </c>
    </row>
    <row r="120" spans="1:97" ht="14">
      <c r="A120">
        <f t="shared" si="2"/>
        <v>-38</v>
      </c>
      <c r="B120" s="22">
        <v>42</v>
      </c>
      <c r="C120" s="126">
        <f>C119+(C$158-C$119)/39</f>
        <v>59.24762029036885</v>
      </c>
      <c r="D120" s="124">
        <f>(($C$39*$C$118*0.72)*D$40)*('Product half-life and C flows'!B21/100)</f>
        <v>5.8633872847967012</v>
      </c>
      <c r="E120" s="27"/>
      <c r="F120" s="55">
        <f t="shared" ref="F120:G135" si="15">F119</f>
        <v>18.852668677253504</v>
      </c>
      <c r="G120" s="55">
        <f t="shared" si="15"/>
        <v>2.3461098798359923</v>
      </c>
      <c r="H120" s="124">
        <f>(H$118)*('Product half-life and C flows'!L21/100)</f>
        <v>7.1091758867765682</v>
      </c>
      <c r="I120" s="124">
        <f>(($C$39*$C$118*0.28)*H$41)*('Product half-life and C flows'!N21/100)</f>
        <v>0.11131995259930919</v>
      </c>
      <c r="J120" s="124">
        <f>(($C$39*$C$118*0.28)*H$41)*(+'Product half-life and C flows'!P21/100)</f>
        <v>5.560437192772686E-2</v>
      </c>
      <c r="K120" s="55">
        <f t="shared" ref="K120:K183" si="16">K119</f>
        <v>4.1790082234578607</v>
      </c>
      <c r="L120" s="27"/>
      <c r="M120" s="80"/>
      <c r="N120" s="80"/>
      <c r="O120" s="80"/>
      <c r="P120" s="81"/>
      <c r="Q120" s="81"/>
      <c r="R120" s="81"/>
      <c r="S120" s="81"/>
      <c r="T120" s="81"/>
      <c r="U120" s="3"/>
      <c r="V120" s="88"/>
      <c r="W120" s="88"/>
      <c r="X120" s="88"/>
      <c r="Y120" s="88"/>
      <c r="Z120" s="88"/>
      <c r="AA120" s="88"/>
      <c r="AB120" s="88"/>
      <c r="AC120" s="88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CH120">
        <f t="shared" si="4"/>
        <v>-38</v>
      </c>
      <c r="CI120" s="113">
        <f t="shared" si="5"/>
        <v>59.24762029036885</v>
      </c>
      <c r="CJ120" s="123">
        <f t="shared" si="6"/>
        <v>5.8633872847967012</v>
      </c>
      <c r="CK120" s="123">
        <f t="shared" si="7"/>
        <v>0</v>
      </c>
      <c r="CL120" s="123">
        <f t="shared" si="8"/>
        <v>18.852668677253504</v>
      </c>
      <c r="CM120" s="123">
        <f t="shared" si="9"/>
        <v>2.3461098798359923</v>
      </c>
      <c r="CN120" s="123">
        <f t="shared" si="10"/>
        <v>7.1091758867765682</v>
      </c>
      <c r="CO120" s="123">
        <f t="shared" si="11"/>
        <v>0.11131995259930919</v>
      </c>
      <c r="CP120" s="123">
        <f t="shared" si="12"/>
        <v>5.560437192772686E-2</v>
      </c>
      <c r="CQ120" s="123">
        <f t="shared" si="13"/>
        <v>4.1790082234578607</v>
      </c>
      <c r="CR120" s="123">
        <f t="shared" si="14"/>
        <v>97.764894567016512</v>
      </c>
    </row>
    <row r="121" spans="1:97" ht="14">
      <c r="A121">
        <f t="shared" si="2"/>
        <v>-37</v>
      </c>
      <c r="B121" s="22">
        <v>43</v>
      </c>
      <c r="C121" s="126">
        <f t="shared" ref="C121:C157" si="17">C120+(C$158-C$119)/39</f>
        <v>62.748604498976931</v>
      </c>
      <c r="D121" s="124">
        <f>(($C$39*$C$118*0.72)*D$40)*('Product half-life and C flows'!B22/100)</f>
        <v>5.6636587889411434</v>
      </c>
      <c r="E121" s="27"/>
      <c r="F121" s="55">
        <f t="shared" si="15"/>
        <v>18.852668677253504</v>
      </c>
      <c r="G121" s="55">
        <f t="shared" si="15"/>
        <v>2.3461098798359923</v>
      </c>
      <c r="H121" s="124">
        <f>(H$118)*('Product half-life and C flows'!L22/100)</f>
        <v>7.0005103769146038</v>
      </c>
      <c r="I121" s="124">
        <f>(($C$39*$C$118*0.28)*H$41)*('Product half-life and C flows'!N22/100)</f>
        <v>0.16570704028522201</v>
      </c>
      <c r="J121" s="124">
        <f>(($C$39*$C$118*0.28)*H$41)*(+'Product half-life and C flows'!P22/100)</f>
        <v>8.2770749393217782E-2</v>
      </c>
      <c r="K121" s="55">
        <f t="shared" si="16"/>
        <v>4.1790082234578607</v>
      </c>
      <c r="L121" s="27"/>
      <c r="M121" s="80"/>
      <c r="N121" s="80"/>
      <c r="O121" s="80"/>
      <c r="P121" s="81"/>
      <c r="Q121" s="81"/>
      <c r="R121" s="81"/>
      <c r="S121" s="81"/>
      <c r="T121" s="81"/>
      <c r="U121" s="3"/>
      <c r="V121" s="88"/>
      <c r="W121" s="88"/>
      <c r="X121" s="88"/>
      <c r="Y121" s="88"/>
      <c r="Z121" s="88"/>
      <c r="AA121" s="88"/>
      <c r="AB121" s="88"/>
      <c r="AC121" s="88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CH121">
        <f t="shared" si="4"/>
        <v>-37</v>
      </c>
      <c r="CI121" s="113">
        <f t="shared" si="5"/>
        <v>62.748604498976931</v>
      </c>
      <c r="CJ121" s="123">
        <f t="shared" si="6"/>
        <v>5.6636587889411434</v>
      </c>
      <c r="CK121" s="123">
        <f t="shared" si="7"/>
        <v>0</v>
      </c>
      <c r="CL121" s="123">
        <f t="shared" si="8"/>
        <v>18.852668677253504</v>
      </c>
      <c r="CM121" s="123">
        <f t="shared" si="9"/>
        <v>2.3461098798359923</v>
      </c>
      <c r="CN121" s="123">
        <f t="shared" si="10"/>
        <v>7.0005103769146038</v>
      </c>
      <c r="CO121" s="123">
        <f t="shared" si="11"/>
        <v>0.16570704028522201</v>
      </c>
      <c r="CP121" s="123">
        <f t="shared" si="12"/>
        <v>8.2770749393217782E-2</v>
      </c>
      <c r="CQ121" s="123">
        <f t="shared" si="13"/>
        <v>4.1790082234578607</v>
      </c>
      <c r="CR121" s="123">
        <f t="shared" si="14"/>
        <v>101.03903823505848</v>
      </c>
    </row>
    <row r="122" spans="1:97" ht="14">
      <c r="A122">
        <f t="shared" si="2"/>
        <v>-36</v>
      </c>
      <c r="B122" s="22">
        <v>44</v>
      </c>
      <c r="C122" s="126">
        <f t="shared" si="17"/>
        <v>66.249588707585019</v>
      </c>
      <c r="D122" s="124">
        <f>(($C$39*$C$118*0.72)*D$40)*('Product half-life and C flows'!B23/100)</f>
        <v>5.470733778872745</v>
      </c>
      <c r="E122" s="27"/>
      <c r="F122" s="55">
        <f t="shared" si="15"/>
        <v>18.852668677253504</v>
      </c>
      <c r="G122" s="55">
        <f t="shared" si="15"/>
        <v>2.3461098798359923</v>
      </c>
      <c r="H122" s="124">
        <f>(H$118)*('Product half-life and C flows'!L23/100)</f>
        <v>6.8935058462183871</v>
      </c>
      <c r="I122" s="124">
        <f>(($C$39*$C$118*0.28)*H$41)*('Product half-life and C flows'!N23/100)</f>
        <v>0.21926280789867866</v>
      </c>
      <c r="J122" s="124">
        <f>(($C$39*$C$118*0.28)*H$41)*(+'Product half-life and C flows'!P23/100)</f>
        <v>0.10952188206727204</v>
      </c>
      <c r="K122" s="55">
        <f t="shared" si="16"/>
        <v>4.1790082234578607</v>
      </c>
      <c r="L122" s="27"/>
      <c r="M122" s="80"/>
      <c r="N122" s="80"/>
      <c r="O122" s="80"/>
      <c r="P122" s="81"/>
      <c r="Q122" s="81"/>
      <c r="R122" s="81"/>
      <c r="S122" s="81"/>
      <c r="T122" s="81"/>
      <c r="U122" s="3"/>
      <c r="V122" s="88"/>
      <c r="W122" s="88"/>
      <c r="X122" s="88"/>
      <c r="Y122" s="88"/>
      <c r="Z122" s="88"/>
      <c r="AA122" s="88"/>
      <c r="AB122" s="88"/>
      <c r="AC122" s="88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CH122">
        <f t="shared" si="4"/>
        <v>-36</v>
      </c>
      <c r="CI122" s="113">
        <f t="shared" si="5"/>
        <v>66.249588707585019</v>
      </c>
      <c r="CJ122" s="123">
        <f t="shared" si="6"/>
        <v>5.470733778872745</v>
      </c>
      <c r="CK122" s="123">
        <f t="shared" si="7"/>
        <v>0</v>
      </c>
      <c r="CL122" s="123">
        <f t="shared" si="8"/>
        <v>18.852668677253504</v>
      </c>
      <c r="CM122" s="123">
        <f t="shared" si="9"/>
        <v>2.3461098798359923</v>
      </c>
      <c r="CN122" s="123">
        <f t="shared" si="10"/>
        <v>6.8935058462183871</v>
      </c>
      <c r="CO122" s="123">
        <f t="shared" si="11"/>
        <v>0.21926280789867866</v>
      </c>
      <c r="CP122" s="123">
        <f t="shared" si="12"/>
        <v>0.10952188206727204</v>
      </c>
      <c r="CQ122" s="123">
        <f t="shared" si="13"/>
        <v>4.1790082234578607</v>
      </c>
      <c r="CR122" s="123">
        <f t="shared" si="14"/>
        <v>104.32039980318946</v>
      </c>
    </row>
    <row r="123" spans="1:97" ht="14">
      <c r="A123">
        <f t="shared" si="2"/>
        <v>-35</v>
      </c>
      <c r="B123" s="22">
        <v>45</v>
      </c>
      <c r="C123" s="126">
        <f t="shared" si="17"/>
        <v>69.750572916193107</v>
      </c>
      <c r="D123" s="124">
        <f>(($C$39*$C$118*0.72)*D$40)*('Product half-life and C flows'!B24/100)</f>
        <v>5.284380502889487</v>
      </c>
      <c r="E123" s="27"/>
      <c r="F123" s="55">
        <f t="shared" si="15"/>
        <v>18.852668677253504</v>
      </c>
      <c r="G123" s="55">
        <f t="shared" si="15"/>
        <v>2.3461098798359923</v>
      </c>
      <c r="H123" s="124">
        <f>(H$118)*('Product half-life and C flows'!L24/100)</f>
        <v>6.7881369062109966</v>
      </c>
      <c r="I123" s="124">
        <f>(($C$39*$C$118*0.28)*H$41)*('Product half-life and C flows'!N24/100)</f>
        <v>0.27199996237237795</v>
      </c>
      <c r="J123" s="124">
        <f>(($C$39*$C$118*0.28)*H$41)*(+'Product half-life and C flows'!P24/100)</f>
        <v>0.13586411706911983</v>
      </c>
      <c r="K123" s="55">
        <f t="shared" si="16"/>
        <v>4.1790082234578607</v>
      </c>
      <c r="L123" s="27"/>
      <c r="M123" s="80"/>
      <c r="N123" s="80"/>
      <c r="O123" s="80"/>
      <c r="P123" s="81"/>
      <c r="Q123" s="81"/>
      <c r="R123" s="81"/>
      <c r="S123" s="81"/>
      <c r="T123" s="81"/>
      <c r="U123" s="3"/>
      <c r="V123" s="88"/>
      <c r="W123" s="88"/>
      <c r="X123" s="88"/>
      <c r="Y123" s="88"/>
      <c r="Z123" s="88"/>
      <c r="AA123" s="88"/>
      <c r="AB123" s="88"/>
      <c r="AC123" s="88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CH123">
        <f t="shared" si="4"/>
        <v>-35</v>
      </c>
      <c r="CI123" s="113">
        <f t="shared" si="5"/>
        <v>69.750572916193107</v>
      </c>
      <c r="CJ123" s="123">
        <f t="shared" si="6"/>
        <v>5.284380502889487</v>
      </c>
      <c r="CK123" s="123">
        <f t="shared" si="7"/>
        <v>0</v>
      </c>
      <c r="CL123" s="123">
        <f t="shared" si="8"/>
        <v>18.852668677253504</v>
      </c>
      <c r="CM123" s="123">
        <f t="shared" si="9"/>
        <v>2.3461098798359923</v>
      </c>
      <c r="CN123" s="123">
        <f t="shared" si="10"/>
        <v>6.7881369062109966</v>
      </c>
      <c r="CO123" s="123">
        <f t="shared" si="11"/>
        <v>0.27199996237237795</v>
      </c>
      <c r="CP123" s="123">
        <f t="shared" si="12"/>
        <v>0.13586411706911983</v>
      </c>
      <c r="CQ123" s="123">
        <f t="shared" si="13"/>
        <v>4.1790082234578607</v>
      </c>
      <c r="CR123" s="123">
        <f t="shared" si="14"/>
        <v>107.60874118528244</v>
      </c>
    </row>
    <row r="124" spans="1:97" ht="14">
      <c r="A124">
        <f t="shared" si="2"/>
        <v>-34</v>
      </c>
      <c r="B124" s="22">
        <v>46</v>
      </c>
      <c r="C124" s="126">
        <f t="shared" si="17"/>
        <v>73.251557124801195</v>
      </c>
      <c r="D124" s="124">
        <f>(($C$39*$C$118*0.72)*D$40)*('Product half-life and C flows'!B25/100)</f>
        <v>5.1043751036031004</v>
      </c>
      <c r="E124" s="27"/>
      <c r="F124" s="55">
        <f t="shared" si="15"/>
        <v>18.852668677253504</v>
      </c>
      <c r="G124" s="55">
        <f t="shared" si="15"/>
        <v>2.3461098798359923</v>
      </c>
      <c r="H124" s="124">
        <f>(H$118)*('Product half-life and C flows'!L25/100)</f>
        <v>6.6843785564846554</v>
      </c>
      <c r="I124" s="124">
        <f>(($C$39*$C$118*0.28)*H$41)*('Product half-life and C flows'!N25/100)</f>
        <v>0.3239310164104115</v>
      </c>
      <c r="J124" s="124">
        <f>(($C$39*$C$118*0.28)*H$41)*(+'Product half-life and C flows'!P25/100)</f>
        <v>0.16180370450070505</v>
      </c>
      <c r="K124" s="55">
        <f t="shared" si="16"/>
        <v>4.1790082234578607</v>
      </c>
      <c r="L124" s="27"/>
      <c r="M124" s="80"/>
      <c r="N124" s="80"/>
      <c r="O124" s="80"/>
      <c r="P124" s="81"/>
      <c r="Q124" s="81"/>
      <c r="R124" s="81"/>
      <c r="S124" s="81"/>
      <c r="T124" s="81"/>
      <c r="U124" s="3"/>
      <c r="V124" s="88"/>
      <c r="W124" s="88"/>
      <c r="X124" s="88"/>
      <c r="Y124" s="88"/>
      <c r="Z124" s="88"/>
      <c r="AA124" s="88"/>
      <c r="AB124" s="88"/>
      <c r="AC124" s="88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CH124">
        <f t="shared" si="4"/>
        <v>-34</v>
      </c>
      <c r="CI124" s="113">
        <f t="shared" si="5"/>
        <v>73.251557124801195</v>
      </c>
      <c r="CJ124" s="123">
        <f t="shared" si="6"/>
        <v>5.1043751036031004</v>
      </c>
      <c r="CK124" s="123">
        <f t="shared" si="7"/>
        <v>0</v>
      </c>
      <c r="CL124" s="123">
        <f t="shared" si="8"/>
        <v>18.852668677253504</v>
      </c>
      <c r="CM124" s="123">
        <f t="shared" si="9"/>
        <v>2.3461098798359923</v>
      </c>
      <c r="CN124" s="123">
        <f t="shared" si="10"/>
        <v>6.6843785564846554</v>
      </c>
      <c r="CO124" s="123">
        <f t="shared" si="11"/>
        <v>0.3239310164104115</v>
      </c>
      <c r="CP124" s="123">
        <f t="shared" si="12"/>
        <v>0.16180370450070505</v>
      </c>
      <c r="CQ124" s="123">
        <f t="shared" si="13"/>
        <v>4.1790082234578607</v>
      </c>
      <c r="CR124" s="123">
        <f t="shared" si="14"/>
        <v>110.90383228634744</v>
      </c>
    </row>
    <row r="125" spans="1:97" ht="14">
      <c r="A125">
        <f t="shared" si="2"/>
        <v>-33</v>
      </c>
      <c r="B125" s="22">
        <v>47</v>
      </c>
      <c r="C125" s="126">
        <f t="shared" si="17"/>
        <v>76.752541333409283</v>
      </c>
      <c r="D125" s="124">
        <f>(($C$39*$C$118*0.72)*D$40)*('Product half-life and C flows'!B26/100)</f>
        <v>4.9305013490297576</v>
      </c>
      <c r="E125" s="27"/>
      <c r="F125" s="55">
        <f t="shared" si="15"/>
        <v>18.852668677253504</v>
      </c>
      <c r="G125" s="55">
        <f t="shared" si="15"/>
        <v>2.3461098798359923</v>
      </c>
      <c r="H125" s="124">
        <f>(H$118)*('Product half-life and C flows'!L26/100)</f>
        <v>6.5822061787689972</v>
      </c>
      <c r="I125" s="124">
        <f>(($C$39*$C$118*0.28)*H$41)*('Product half-life and C flows'!N26/100)</f>
        <v>0.37506829145709808</v>
      </c>
      <c r="J125" s="124">
        <f>(($C$39*$C$118*0.28)*H$41)*(+'Product half-life and C flows'!P26/100)</f>
        <v>0.18734679892961945</v>
      </c>
      <c r="K125" s="55">
        <f t="shared" si="16"/>
        <v>4.1790082234578607</v>
      </c>
      <c r="L125" s="27"/>
      <c r="M125" s="80"/>
      <c r="N125" s="80"/>
      <c r="O125" s="80"/>
      <c r="P125" s="81"/>
      <c r="Q125" s="81"/>
      <c r="R125" s="81"/>
      <c r="S125" s="81"/>
      <c r="T125" s="81"/>
      <c r="U125" s="3"/>
      <c r="V125" s="88"/>
      <c r="W125" s="88"/>
      <c r="X125" s="88"/>
      <c r="Y125" s="88"/>
      <c r="Z125" s="88"/>
      <c r="AA125" s="88"/>
      <c r="AB125" s="88"/>
      <c r="AC125" s="88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CH125">
        <f t="shared" si="4"/>
        <v>-33</v>
      </c>
      <c r="CI125" s="113">
        <f t="shared" si="5"/>
        <v>76.752541333409283</v>
      </c>
      <c r="CJ125" s="123">
        <f t="shared" si="6"/>
        <v>4.9305013490297576</v>
      </c>
      <c r="CK125" s="123">
        <f t="shared" si="7"/>
        <v>0</v>
      </c>
      <c r="CL125" s="123">
        <f t="shared" si="8"/>
        <v>18.852668677253504</v>
      </c>
      <c r="CM125" s="123">
        <f t="shared" si="9"/>
        <v>2.3461098798359923</v>
      </c>
      <c r="CN125" s="123">
        <f t="shared" si="10"/>
        <v>6.5822061787689972</v>
      </c>
      <c r="CO125" s="123">
        <f t="shared" si="11"/>
        <v>0.37506829145709808</v>
      </c>
      <c r="CP125" s="123">
        <f t="shared" si="12"/>
        <v>0.18734679892961945</v>
      </c>
      <c r="CQ125" s="123">
        <f t="shared" si="13"/>
        <v>4.1790082234578607</v>
      </c>
      <c r="CR125" s="123">
        <f t="shared" si="14"/>
        <v>114.20545073214211</v>
      </c>
    </row>
    <row r="126" spans="1:97" ht="14">
      <c r="A126">
        <f t="shared" si="2"/>
        <v>-32</v>
      </c>
      <c r="B126" s="22">
        <v>48</v>
      </c>
      <c r="C126" s="126">
        <f t="shared" si="17"/>
        <v>80.253525542017371</v>
      </c>
      <c r="D126" s="124">
        <f>(($C$39*$C$118*0.72)*D$40)*('Product half-life and C flows'!B27/100)</f>
        <v>4.7625503728408027</v>
      </c>
      <c r="E126" s="27"/>
      <c r="F126" s="55">
        <f t="shared" si="15"/>
        <v>18.852668677253504</v>
      </c>
      <c r="G126" s="55">
        <f t="shared" si="15"/>
        <v>2.3461098798359923</v>
      </c>
      <c r="H126" s="124">
        <f>(H$118)*('Product half-life and C flows'!L27/100)</f>
        <v>6.4815955310900009</v>
      </c>
      <c r="I126" s="124">
        <f>(($C$39*$C$118*0.28)*H$41)*('Product half-life and C flows'!N27/100)</f>
        <v>0.42542392062043605</v>
      </c>
      <c r="J126" s="124">
        <f>(($C$39*$C$118*0.28)*H$41)*(+'Product half-life and C flows'!P27/100)</f>
        <v>0.21249946084936869</v>
      </c>
      <c r="K126" s="55">
        <f t="shared" si="16"/>
        <v>4.1790082234578607</v>
      </c>
      <c r="L126" s="27"/>
      <c r="M126" s="80"/>
      <c r="N126" s="80"/>
      <c r="O126" s="80"/>
      <c r="P126" s="81"/>
      <c r="Q126" s="81"/>
      <c r="R126" s="81"/>
      <c r="S126" s="81"/>
      <c r="T126" s="81"/>
      <c r="U126" s="3"/>
      <c r="V126" s="88"/>
      <c r="W126" s="88"/>
      <c r="X126" s="88"/>
      <c r="Y126" s="88"/>
      <c r="Z126" s="88"/>
      <c r="AA126" s="88"/>
      <c r="AB126" s="88"/>
      <c r="AC126" s="88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CH126">
        <f t="shared" si="4"/>
        <v>-32</v>
      </c>
      <c r="CI126" s="113">
        <f t="shared" si="5"/>
        <v>80.253525542017371</v>
      </c>
      <c r="CJ126" s="123">
        <f t="shared" si="6"/>
        <v>4.7625503728408027</v>
      </c>
      <c r="CK126" s="123">
        <f t="shared" si="7"/>
        <v>0</v>
      </c>
      <c r="CL126" s="123">
        <f t="shared" si="8"/>
        <v>18.852668677253504</v>
      </c>
      <c r="CM126" s="123">
        <f t="shared" si="9"/>
        <v>2.3461098798359923</v>
      </c>
      <c r="CN126" s="123">
        <f t="shared" si="10"/>
        <v>6.4815955310900009</v>
      </c>
      <c r="CO126" s="123">
        <f t="shared" si="11"/>
        <v>0.42542392062043605</v>
      </c>
      <c r="CP126" s="123">
        <f t="shared" si="12"/>
        <v>0.21249946084936869</v>
      </c>
      <c r="CQ126" s="123">
        <f t="shared" si="13"/>
        <v>4.1790082234578607</v>
      </c>
      <c r="CR126" s="123">
        <f t="shared" si="14"/>
        <v>117.51338160796534</v>
      </c>
    </row>
    <row r="127" spans="1:97" ht="14">
      <c r="A127">
        <f t="shared" si="2"/>
        <v>-31</v>
      </c>
      <c r="B127" s="22">
        <v>49</v>
      </c>
      <c r="C127" s="126">
        <f t="shared" si="17"/>
        <v>83.754509750625459</v>
      </c>
      <c r="D127" s="124">
        <f>(($C$39*$C$118*0.72)*D$40)*('Product half-life and C flows'!B28/100)</f>
        <v>4.6003204234614987</v>
      </c>
      <c r="E127" s="27"/>
      <c r="F127" s="55">
        <f t="shared" si="15"/>
        <v>18.852668677253504</v>
      </c>
      <c r="G127" s="55">
        <f t="shared" si="15"/>
        <v>2.3461098798359923</v>
      </c>
      <c r="H127" s="124">
        <f>(H$118)*('Product half-life and C flows'!L28/100)</f>
        <v>6.3825227420182031</v>
      </c>
      <c r="I127" s="124">
        <f>(($C$39*$C$118*0.28)*H$41)*('Product half-life and C flows'!N28/100)</f>
        <v>0.47500985155087072</v>
      </c>
      <c r="J127" s="124">
        <f>(($C$39*$C$118*0.28)*H$41)*(+'Product half-life and C flows'!P28/100)</f>
        <v>0.23726765811731804</v>
      </c>
      <c r="K127" s="55">
        <f t="shared" si="16"/>
        <v>4.1790082234578607</v>
      </c>
      <c r="L127" s="27"/>
      <c r="M127" s="80"/>
      <c r="N127" s="80"/>
      <c r="O127" s="82"/>
      <c r="P127" s="81"/>
      <c r="Q127" s="81"/>
      <c r="R127" s="81"/>
      <c r="S127" s="81"/>
      <c r="T127" s="81"/>
      <c r="U127" s="3"/>
      <c r="V127" s="88"/>
      <c r="W127" s="88"/>
      <c r="X127" s="88"/>
      <c r="Y127" s="88"/>
      <c r="Z127" s="88"/>
      <c r="AA127" s="88"/>
      <c r="AB127" s="88"/>
      <c r="AC127" s="88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CH127">
        <f t="shared" si="4"/>
        <v>-31</v>
      </c>
      <c r="CI127" s="113">
        <f t="shared" si="5"/>
        <v>83.754509750625459</v>
      </c>
      <c r="CJ127" s="123">
        <f t="shared" si="6"/>
        <v>4.6003204234614987</v>
      </c>
      <c r="CK127" s="123">
        <f t="shared" si="7"/>
        <v>0</v>
      </c>
      <c r="CL127" s="123">
        <f t="shared" si="8"/>
        <v>18.852668677253504</v>
      </c>
      <c r="CM127" s="123">
        <f t="shared" si="9"/>
        <v>2.3461098798359923</v>
      </c>
      <c r="CN127" s="123">
        <f t="shared" si="10"/>
        <v>6.3825227420182031</v>
      </c>
      <c r="CO127" s="123">
        <f t="shared" si="11"/>
        <v>0.47500985155087072</v>
      </c>
      <c r="CP127" s="123">
        <f t="shared" si="12"/>
        <v>0.23726765811731804</v>
      </c>
      <c r="CQ127" s="123">
        <f t="shared" si="13"/>
        <v>4.1790082234578607</v>
      </c>
      <c r="CR127" s="123">
        <f t="shared" si="14"/>
        <v>120.82741720632072</v>
      </c>
    </row>
    <row r="128" spans="1:97" ht="14">
      <c r="A128">
        <f t="shared" si="2"/>
        <v>-30</v>
      </c>
      <c r="B128" s="22">
        <v>50</v>
      </c>
      <c r="C128" s="126">
        <f t="shared" si="17"/>
        <v>87.255493959233547</v>
      </c>
      <c r="D128" s="124">
        <f>(($C$39*$C$118*0.72)*D$40)*('Product half-life and C flows'!B29/100)</f>
        <v>4.4436166217163917</v>
      </c>
      <c r="E128" s="27"/>
      <c r="F128" s="55">
        <f t="shared" si="15"/>
        <v>18.852668677253504</v>
      </c>
      <c r="G128" s="55">
        <f t="shared" si="15"/>
        <v>2.3461098798359923</v>
      </c>
      <c r="H128" s="124">
        <f>(H$118)*('Product half-life and C flows'!L29/100)</f>
        <v>6.2849643050048432</v>
      </c>
      <c r="I128" s="124">
        <f>(($C$39*$C$118*0.28)*H$41)*('Product half-life and C flows'!N29/100)</f>
        <v>0.52383784927605748</v>
      </c>
      <c r="J128" s="124">
        <f>(($C$39*$C$118*0.28)*H$41)*(+'Product half-life and C flows'!P29/100)</f>
        <v>0.26165726737065809</v>
      </c>
      <c r="K128" s="55">
        <f t="shared" si="16"/>
        <v>4.1790082234578607</v>
      </c>
      <c r="L128" s="27"/>
      <c r="M128" s="80"/>
      <c r="N128" s="80"/>
      <c r="O128" s="82"/>
      <c r="P128" s="81"/>
      <c r="Q128" s="81"/>
      <c r="R128" s="81"/>
      <c r="S128" s="81"/>
      <c r="T128" s="81"/>
      <c r="U128" s="3"/>
      <c r="V128" s="88"/>
      <c r="W128" s="88"/>
      <c r="X128" s="88"/>
      <c r="Y128" s="88"/>
      <c r="Z128" s="88"/>
      <c r="AA128" s="88"/>
      <c r="AB128" s="88"/>
      <c r="AC128" s="88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CH128">
        <f t="shared" si="4"/>
        <v>-30</v>
      </c>
      <c r="CI128" s="113">
        <f t="shared" si="5"/>
        <v>87.255493959233547</v>
      </c>
      <c r="CJ128" s="123">
        <f t="shared" si="6"/>
        <v>4.4436166217163917</v>
      </c>
      <c r="CK128" s="123">
        <f t="shared" si="7"/>
        <v>0</v>
      </c>
      <c r="CL128" s="123">
        <f t="shared" si="8"/>
        <v>18.852668677253504</v>
      </c>
      <c r="CM128" s="123">
        <f t="shared" si="9"/>
        <v>2.3461098798359923</v>
      </c>
      <c r="CN128" s="123">
        <f t="shared" si="10"/>
        <v>6.2849643050048432</v>
      </c>
      <c r="CO128" s="123">
        <f t="shared" si="11"/>
        <v>0.52383784927605748</v>
      </c>
      <c r="CP128" s="123">
        <f t="shared" si="12"/>
        <v>0.26165726737065809</v>
      </c>
      <c r="CQ128" s="123">
        <f t="shared" si="13"/>
        <v>4.1790082234578607</v>
      </c>
      <c r="CR128" s="123">
        <f t="shared" si="14"/>
        <v>124.14735678314887</v>
      </c>
    </row>
    <row r="129" spans="1:96" ht="14">
      <c r="A129">
        <f t="shared" si="2"/>
        <v>-29</v>
      </c>
      <c r="B129" s="22">
        <v>51</v>
      </c>
      <c r="C129" s="126">
        <f t="shared" si="17"/>
        <v>90.756478167841635</v>
      </c>
      <c r="D129" s="124">
        <f>(($C$39*$C$118*0.72)*D$40)*('Product half-life and C flows'!B30/100)</f>
        <v>4.2922507267301544</v>
      </c>
      <c r="E129" s="27"/>
      <c r="F129" s="55">
        <f t="shared" si="15"/>
        <v>18.852668677253504</v>
      </c>
      <c r="G129" s="55">
        <f t="shared" si="15"/>
        <v>2.3461098798359923</v>
      </c>
      <c r="H129" s="124">
        <f>(H$118)*('Product half-life and C flows'!L30/100)</f>
        <v>6.188897072804564</v>
      </c>
      <c r="I129" s="124">
        <f>(($C$39*$C$118*0.28)*H$41)*('Product half-life and C flows'!N30/100)</f>
        <v>0.5719194989922971</v>
      </c>
      <c r="J129" s="124">
        <f>(($C$39*$C$118*0.28)*H$41)*(+'Product half-life and C flows'!P30/100)</f>
        <v>0.28567407542072787</v>
      </c>
      <c r="K129" s="55">
        <f t="shared" si="16"/>
        <v>4.1790082234578607</v>
      </c>
      <c r="L129" s="27"/>
      <c r="M129" s="80"/>
      <c r="N129" s="80"/>
      <c r="O129" s="82"/>
      <c r="P129" s="81"/>
      <c r="Q129" s="81"/>
      <c r="R129" s="81"/>
      <c r="S129" s="81"/>
      <c r="T129" s="81"/>
      <c r="U129" s="3"/>
      <c r="V129" s="88"/>
      <c r="W129" s="88"/>
      <c r="X129" s="88"/>
      <c r="Y129" s="88"/>
      <c r="Z129" s="88"/>
      <c r="AA129" s="88"/>
      <c r="AB129" s="88"/>
      <c r="AC129" s="88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CH129">
        <f t="shared" si="4"/>
        <v>-29</v>
      </c>
      <c r="CI129" s="113">
        <f t="shared" si="5"/>
        <v>90.756478167841635</v>
      </c>
      <c r="CJ129" s="123">
        <f t="shared" si="6"/>
        <v>4.2922507267301544</v>
      </c>
      <c r="CK129" s="123">
        <f t="shared" si="7"/>
        <v>0</v>
      </c>
      <c r="CL129" s="123">
        <f t="shared" si="8"/>
        <v>18.852668677253504</v>
      </c>
      <c r="CM129" s="123">
        <f t="shared" si="9"/>
        <v>2.3461098798359923</v>
      </c>
      <c r="CN129" s="123">
        <f t="shared" si="10"/>
        <v>6.188897072804564</v>
      </c>
      <c r="CO129" s="123">
        <f t="shared" si="11"/>
        <v>0.5719194989922971</v>
      </c>
      <c r="CP129" s="123">
        <f t="shared" si="12"/>
        <v>0.28567407542072787</v>
      </c>
      <c r="CQ129" s="123">
        <f t="shared" si="13"/>
        <v>4.1790082234578607</v>
      </c>
      <c r="CR129" s="123">
        <f t="shared" si="14"/>
        <v>127.47300632233674</v>
      </c>
    </row>
    <row r="130" spans="1:96" ht="14">
      <c r="A130">
        <f t="shared" si="2"/>
        <v>-28</v>
      </c>
      <c r="B130" s="22">
        <v>52</v>
      </c>
      <c r="C130" s="126">
        <f t="shared" si="17"/>
        <v>94.257462376449723</v>
      </c>
      <c r="D130" s="124">
        <f>(($C$39*$C$118*0.72)*D$40)*('Product half-life and C flows'!B31/100)</f>
        <v>4.1460409098027258</v>
      </c>
      <c r="E130" s="27"/>
      <c r="F130" s="55">
        <f t="shared" si="15"/>
        <v>18.852668677253504</v>
      </c>
      <c r="G130" s="55">
        <f t="shared" si="15"/>
        <v>2.3461098798359923</v>
      </c>
      <c r="H130" s="124">
        <f>(H$118)*('Product half-life and C flows'!L31/100)</f>
        <v>6.0942982519833713</v>
      </c>
      <c r="I130" s="124">
        <f>(($C$39*$C$118*0.28)*H$41)*('Product half-life and C flows'!N31/100)</f>
        <v>0.61926620881330419</v>
      </c>
      <c r="J130" s="124">
        <f>(($C$39*$C$118*0.28)*H$41)*(+'Product half-life and C flows'!P31/100)</f>
        <v>0.30932378062602606</v>
      </c>
      <c r="K130" s="55">
        <f t="shared" si="16"/>
        <v>4.1790082234578607</v>
      </c>
      <c r="L130" s="27"/>
      <c r="M130" s="80"/>
      <c r="N130" s="80"/>
      <c r="O130" s="82"/>
      <c r="P130" s="81"/>
      <c r="Q130" s="81"/>
      <c r="R130" s="81"/>
      <c r="S130" s="81"/>
      <c r="T130" s="81"/>
      <c r="U130" s="3"/>
      <c r="V130" s="88"/>
      <c r="W130" s="88"/>
      <c r="X130" s="88"/>
      <c r="Y130" s="88"/>
      <c r="Z130" s="88"/>
      <c r="AA130" s="88"/>
      <c r="AB130" s="88"/>
      <c r="AC130" s="88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CH130">
        <f t="shared" si="4"/>
        <v>-28</v>
      </c>
      <c r="CI130" s="113">
        <f t="shared" si="5"/>
        <v>94.257462376449723</v>
      </c>
      <c r="CJ130" s="123">
        <f t="shared" si="6"/>
        <v>4.1460409098027258</v>
      </c>
      <c r="CK130" s="123">
        <f t="shared" si="7"/>
        <v>0</v>
      </c>
      <c r="CL130" s="123">
        <f t="shared" si="8"/>
        <v>18.852668677253504</v>
      </c>
      <c r="CM130" s="123">
        <f t="shared" si="9"/>
        <v>2.3461098798359923</v>
      </c>
      <c r="CN130" s="123">
        <f t="shared" si="10"/>
        <v>6.0942982519833713</v>
      </c>
      <c r="CO130" s="123">
        <f t="shared" si="11"/>
        <v>0.61926620881330419</v>
      </c>
      <c r="CP130" s="123">
        <f t="shared" si="12"/>
        <v>0.30932378062602606</v>
      </c>
      <c r="CQ130" s="123">
        <f t="shared" si="13"/>
        <v>4.1790082234578607</v>
      </c>
      <c r="CR130" s="123">
        <f t="shared" si="14"/>
        <v>130.8041783082225</v>
      </c>
    </row>
    <row r="131" spans="1:96" ht="14">
      <c r="A131">
        <f t="shared" si="2"/>
        <v>-27</v>
      </c>
      <c r="B131" s="22">
        <v>53</v>
      </c>
      <c r="C131" s="126">
        <f t="shared" si="17"/>
        <v>97.758446585057811</v>
      </c>
      <c r="D131" s="124">
        <f>(($C$39*$C$118*0.72)*D$40)*('Product half-life and C flows'!B32/100)</f>
        <v>4.0048115359870726</v>
      </c>
      <c r="E131" s="27"/>
      <c r="F131" s="55">
        <f t="shared" si="15"/>
        <v>18.852668677253504</v>
      </c>
      <c r="G131" s="55">
        <f t="shared" si="15"/>
        <v>2.3461098798359923</v>
      </c>
      <c r="H131" s="124">
        <f>(H$118)*('Product half-life and C flows'!L32/100)</f>
        <v>6.0011453975105411</v>
      </c>
      <c r="I131" s="124">
        <f>(($C$39*$C$118*0.28)*H$41)*('Product half-life and C flows'!N32/100)</f>
        <v>0.66588921247695532</v>
      </c>
      <c r="J131" s="124">
        <f>(($C$39*$C$118*0.28)*H$41)*(+'Product half-life and C flows'!P32/100)</f>
        <v>0.33261199424423349</v>
      </c>
      <c r="K131" s="55">
        <f t="shared" si="16"/>
        <v>4.1790082234578607</v>
      </c>
      <c r="L131" s="27"/>
      <c r="M131" s="80"/>
      <c r="N131" s="80"/>
      <c r="O131" s="82"/>
      <c r="P131" s="81"/>
      <c r="Q131" s="81"/>
      <c r="R131" s="81"/>
      <c r="S131" s="81"/>
      <c r="T131" s="81"/>
      <c r="U131" s="3"/>
      <c r="V131" s="88"/>
      <c r="W131" s="88"/>
      <c r="X131" s="88"/>
      <c r="Y131" s="88"/>
      <c r="Z131" s="88"/>
      <c r="AA131" s="88"/>
      <c r="AB131" s="88"/>
      <c r="AC131" s="88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CH131">
        <f t="shared" si="4"/>
        <v>-27</v>
      </c>
      <c r="CI131" s="113">
        <f t="shared" si="5"/>
        <v>97.758446585057811</v>
      </c>
      <c r="CJ131" s="123">
        <f t="shared" si="6"/>
        <v>4.0048115359870726</v>
      </c>
      <c r="CK131" s="123">
        <f t="shared" si="7"/>
        <v>0</v>
      </c>
      <c r="CL131" s="123">
        <f t="shared" si="8"/>
        <v>18.852668677253504</v>
      </c>
      <c r="CM131" s="123">
        <f t="shared" si="9"/>
        <v>2.3461098798359923</v>
      </c>
      <c r="CN131" s="123">
        <f t="shared" si="10"/>
        <v>6.0011453975105411</v>
      </c>
      <c r="CO131" s="123">
        <f t="shared" si="11"/>
        <v>0.66588921247695532</v>
      </c>
      <c r="CP131" s="123">
        <f t="shared" si="12"/>
        <v>0.33261199424423349</v>
      </c>
      <c r="CQ131" s="123">
        <f t="shared" si="13"/>
        <v>4.1790082234578607</v>
      </c>
      <c r="CR131" s="123">
        <f t="shared" si="14"/>
        <v>134.14069150582398</v>
      </c>
    </row>
    <row r="132" spans="1:96" ht="14">
      <c r="A132">
        <f t="shared" si="2"/>
        <v>-26</v>
      </c>
      <c r="B132" s="22">
        <v>54</v>
      </c>
      <c r="C132" s="126">
        <f t="shared" si="17"/>
        <v>101.2594307936659</v>
      </c>
      <c r="D132" s="124">
        <f>(($C$39*$C$118*0.72)*D$40)*('Product half-life and C flows'!B33/100)</f>
        <v>3.8683929531072248</v>
      </c>
      <c r="E132" s="27"/>
      <c r="F132" s="55">
        <f t="shared" si="15"/>
        <v>18.852668677253504</v>
      </c>
      <c r="G132" s="55">
        <f t="shared" si="15"/>
        <v>2.3461098798359923</v>
      </c>
      <c r="H132" s="124">
        <f>(H$118)*('Product half-life and C flows'!L33/100)</f>
        <v>5.9094164074331923</v>
      </c>
      <c r="I132" s="124">
        <f>(($C$39*$C$118*0.28)*H$41)*('Product half-life and C flows'!N33/100)</f>
        <v>0.71179957201066868</v>
      </c>
      <c r="J132" s="124">
        <f>(($C$39*$C$118*0.28)*H$41)*(+'Product half-life and C flows'!P33/100)</f>
        <v>0.35554424176357075</v>
      </c>
      <c r="K132" s="55">
        <f t="shared" si="16"/>
        <v>4.1790082234578607</v>
      </c>
      <c r="L132" s="27"/>
      <c r="M132" s="80"/>
      <c r="N132" s="80"/>
      <c r="O132" s="82"/>
      <c r="P132" s="81"/>
      <c r="Q132" s="81"/>
      <c r="R132" s="81"/>
      <c r="S132" s="81"/>
      <c r="T132" s="81"/>
      <c r="U132" s="3"/>
      <c r="V132" s="88"/>
      <c r="W132" s="88"/>
      <c r="X132" s="88"/>
      <c r="Y132" s="88"/>
      <c r="Z132" s="88"/>
      <c r="AA132" s="88"/>
      <c r="AB132" s="88"/>
      <c r="AC132" s="88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CH132">
        <f t="shared" si="4"/>
        <v>-26</v>
      </c>
      <c r="CI132" s="113">
        <f t="shared" si="5"/>
        <v>101.2594307936659</v>
      </c>
      <c r="CJ132" s="123">
        <f t="shared" si="6"/>
        <v>3.8683929531072248</v>
      </c>
      <c r="CK132" s="123">
        <f t="shared" si="7"/>
        <v>0</v>
      </c>
      <c r="CL132" s="123">
        <f t="shared" si="8"/>
        <v>18.852668677253504</v>
      </c>
      <c r="CM132" s="123">
        <f t="shared" si="9"/>
        <v>2.3461098798359923</v>
      </c>
      <c r="CN132" s="123">
        <f t="shared" si="10"/>
        <v>5.9094164074331923</v>
      </c>
      <c r="CO132" s="123">
        <f t="shared" si="11"/>
        <v>0.71179957201066868</v>
      </c>
      <c r="CP132" s="123">
        <f t="shared" si="12"/>
        <v>0.35554424176357075</v>
      </c>
      <c r="CQ132" s="123">
        <f t="shared" si="13"/>
        <v>4.1790082234578607</v>
      </c>
      <c r="CR132" s="123">
        <f t="shared" si="14"/>
        <v>137.4823707485279</v>
      </c>
    </row>
    <row r="133" spans="1:96" ht="14">
      <c r="A133">
        <f t="shared" si="2"/>
        <v>-25</v>
      </c>
      <c r="B133" s="22">
        <v>55</v>
      </c>
      <c r="C133" s="126">
        <f t="shared" si="17"/>
        <v>104.76041500227399</v>
      </c>
      <c r="D133" s="124">
        <f>(($C$39*$C$118*0.72)*D$40)*('Product half-life and C flows'!B34/100)</f>
        <v>3.7366212879631346</v>
      </c>
      <c r="E133" s="27"/>
      <c r="F133" s="55">
        <f t="shared" si="15"/>
        <v>18.852668677253504</v>
      </c>
      <c r="G133" s="55">
        <f t="shared" si="15"/>
        <v>2.3461098798359923</v>
      </c>
      <c r="H133" s="124">
        <f>(H$118)*('Product half-life and C flows'!L34/100)</f>
        <v>5.8190895176322508</v>
      </c>
      <c r="I133" s="124">
        <f>(($C$39*$C$118*0.28)*H$41)*('Product half-life and C flows'!N34/100)</f>
        <v>0.75700818035604001</v>
      </c>
      <c r="J133" s="124">
        <f>(($C$39*$C$118*0.28)*H$41)*(+'Product half-life and C flows'!P34/100)</f>
        <v>0.37812596421380618</v>
      </c>
      <c r="K133" s="55">
        <f t="shared" si="16"/>
        <v>4.1790082234578607</v>
      </c>
      <c r="L133" s="27"/>
      <c r="M133" s="80"/>
      <c r="N133" s="80"/>
      <c r="O133" s="82"/>
      <c r="P133" s="81"/>
      <c r="Q133" s="81"/>
      <c r="R133" s="81"/>
      <c r="S133" s="81"/>
      <c r="T133" s="81"/>
      <c r="U133" s="3"/>
      <c r="V133" s="88"/>
      <c r="W133" s="88"/>
      <c r="X133" s="88"/>
      <c r="Y133" s="88"/>
      <c r="Z133" s="88"/>
      <c r="AA133" s="88"/>
      <c r="AB133" s="88"/>
      <c r="AC133" s="88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CH133">
        <f t="shared" si="4"/>
        <v>-25</v>
      </c>
      <c r="CI133" s="113">
        <f t="shared" si="5"/>
        <v>104.76041500227399</v>
      </c>
      <c r="CJ133" s="123">
        <f t="shared" si="6"/>
        <v>3.7366212879631346</v>
      </c>
      <c r="CK133" s="123">
        <f t="shared" si="7"/>
        <v>0</v>
      </c>
      <c r="CL133" s="123">
        <f t="shared" si="8"/>
        <v>18.852668677253504</v>
      </c>
      <c r="CM133" s="123">
        <f t="shared" si="9"/>
        <v>2.3461098798359923</v>
      </c>
      <c r="CN133" s="123">
        <f t="shared" si="10"/>
        <v>5.8190895176322508</v>
      </c>
      <c r="CO133" s="123">
        <f t="shared" si="11"/>
        <v>0.75700818035604001</v>
      </c>
      <c r="CP133" s="123">
        <f t="shared" si="12"/>
        <v>0.37812596421380618</v>
      </c>
      <c r="CQ133" s="123">
        <f t="shared" si="13"/>
        <v>4.1790082234578607</v>
      </c>
      <c r="CR133" s="123">
        <f t="shared" si="14"/>
        <v>140.82904673298657</v>
      </c>
    </row>
    <row r="134" spans="1:96" ht="14">
      <c r="A134">
        <f t="shared" si="2"/>
        <v>-24</v>
      </c>
      <c r="B134" s="22">
        <v>56</v>
      </c>
      <c r="C134" s="126">
        <f t="shared" si="17"/>
        <v>108.26139921088208</v>
      </c>
      <c r="D134" s="124">
        <f>(($C$39*$C$118*0.72)*D$40)*('Product half-life and C flows'!B35/100)</f>
        <v>3.6093382494775388</v>
      </c>
      <c r="E134" s="27"/>
      <c r="F134" s="55">
        <f t="shared" si="15"/>
        <v>18.852668677253504</v>
      </c>
      <c r="G134" s="55">
        <f t="shared" si="15"/>
        <v>2.3461098798359923</v>
      </c>
      <c r="H134" s="124">
        <f>(H$118)*('Product half-life and C flows'!L35/100)</f>
        <v>5.7301432966585804</v>
      </c>
      <c r="I134" s="124">
        <f>(($C$39*$C$118*0.28)*H$41)*('Product half-life and C flows'!N35/100)</f>
        <v>0.80152576395336195</v>
      </c>
      <c r="J134" s="124">
        <f>(($C$39*$C$118*0.28)*H$41)*(+'Product half-life and C flows'!P35/100)</f>
        <v>0.40036251945722373</v>
      </c>
      <c r="K134" s="55">
        <f t="shared" si="16"/>
        <v>4.1790082234578607</v>
      </c>
      <c r="L134" s="27"/>
      <c r="M134" s="80"/>
      <c r="N134" s="80"/>
      <c r="O134" s="82"/>
      <c r="P134" s="81"/>
      <c r="Q134" s="81"/>
      <c r="R134" s="81"/>
      <c r="S134" s="81"/>
      <c r="T134" s="81"/>
      <c r="U134" s="3"/>
      <c r="V134" s="88"/>
      <c r="W134" s="88"/>
      <c r="X134" s="88"/>
      <c r="Y134" s="88"/>
      <c r="Z134" s="88"/>
      <c r="AA134" s="88"/>
      <c r="AB134" s="88"/>
      <c r="AC134" s="88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CH134">
        <f t="shared" si="4"/>
        <v>-24</v>
      </c>
      <c r="CI134" s="113">
        <f t="shared" si="5"/>
        <v>108.26139921088208</v>
      </c>
      <c r="CJ134" s="123">
        <f t="shared" si="6"/>
        <v>3.6093382494775388</v>
      </c>
      <c r="CK134" s="123">
        <f t="shared" si="7"/>
        <v>0</v>
      </c>
      <c r="CL134" s="123">
        <f t="shared" si="8"/>
        <v>18.852668677253504</v>
      </c>
      <c r="CM134" s="123">
        <f t="shared" si="9"/>
        <v>2.3461098798359923</v>
      </c>
      <c r="CN134" s="123">
        <f t="shared" si="10"/>
        <v>5.7301432966585804</v>
      </c>
      <c r="CO134" s="123">
        <f t="shared" si="11"/>
        <v>0.80152576395336195</v>
      </c>
      <c r="CP134" s="123">
        <f t="shared" si="12"/>
        <v>0.40036251945722373</v>
      </c>
      <c r="CQ134" s="123">
        <f t="shared" si="13"/>
        <v>4.1790082234578607</v>
      </c>
      <c r="CR134" s="123">
        <f t="shared" si="14"/>
        <v>144.18055582097614</v>
      </c>
    </row>
    <row r="135" spans="1:96" ht="14">
      <c r="A135">
        <f t="shared" si="2"/>
        <v>-23</v>
      </c>
      <c r="B135" s="22">
        <v>57</v>
      </c>
      <c r="C135" s="126">
        <f t="shared" si="17"/>
        <v>111.76238341949016</v>
      </c>
      <c r="D135" s="124">
        <f>(($C$39*$C$118*0.72)*D$40)*('Product half-life and C flows'!B36/100)</f>
        <v>3.4863909385483618</v>
      </c>
      <c r="E135" s="27"/>
      <c r="F135" s="55">
        <f t="shared" si="15"/>
        <v>18.852668677253504</v>
      </c>
      <c r="G135" s="55">
        <f t="shared" si="15"/>
        <v>2.3461098798359923</v>
      </c>
      <c r="H135" s="124">
        <f>(H$118)*('Product half-life and C flows'!L36/100)</f>
        <v>5.6425566406480412</v>
      </c>
      <c r="I135" s="124">
        <f>(($C$39*$C$118*0.28)*H$41)*('Product half-life and C flows'!N36/100)</f>
        <v>0.84536288528663683</v>
      </c>
      <c r="J135" s="124">
        <f>(($C$39*$C$118*0.28)*H$41)*(+'Product half-life and C flows'!P36/100)</f>
        <v>0.42225918345985852</v>
      </c>
      <c r="K135" s="55">
        <f t="shared" si="16"/>
        <v>4.1790082234578607</v>
      </c>
      <c r="L135" s="27"/>
      <c r="M135" s="80"/>
      <c r="N135" s="80"/>
      <c r="O135" s="82"/>
      <c r="P135" s="81"/>
      <c r="Q135" s="81"/>
      <c r="R135" s="81"/>
      <c r="S135" s="81"/>
      <c r="T135" s="81"/>
      <c r="U135" s="3"/>
      <c r="V135" s="88"/>
      <c r="W135" s="88"/>
      <c r="X135" s="88"/>
      <c r="Y135" s="88"/>
      <c r="Z135" s="88"/>
      <c r="AA135" s="88"/>
      <c r="AB135" s="88"/>
      <c r="AC135" s="88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CH135">
        <f t="shared" si="4"/>
        <v>-23</v>
      </c>
      <c r="CI135" s="113">
        <f t="shared" si="5"/>
        <v>111.76238341949016</v>
      </c>
      <c r="CJ135" s="123">
        <f t="shared" si="6"/>
        <v>3.4863909385483618</v>
      </c>
      <c r="CK135" s="123">
        <f t="shared" si="7"/>
        <v>0</v>
      </c>
      <c r="CL135" s="123">
        <f t="shared" si="8"/>
        <v>18.852668677253504</v>
      </c>
      <c r="CM135" s="123">
        <f t="shared" si="9"/>
        <v>2.3461098798359923</v>
      </c>
      <c r="CN135" s="123">
        <f t="shared" si="10"/>
        <v>5.6425566406480412</v>
      </c>
      <c r="CO135" s="123">
        <f t="shared" si="11"/>
        <v>0.84536288528663683</v>
      </c>
      <c r="CP135" s="123">
        <f t="shared" si="12"/>
        <v>0.42225918345985852</v>
      </c>
      <c r="CQ135" s="123">
        <f t="shared" si="13"/>
        <v>4.1790082234578607</v>
      </c>
      <c r="CR135" s="123">
        <f t="shared" si="14"/>
        <v>147.53673984798041</v>
      </c>
    </row>
    <row r="136" spans="1:96" ht="14">
      <c r="A136">
        <f t="shared" si="2"/>
        <v>-22</v>
      </c>
      <c r="B136" s="22">
        <v>58</v>
      </c>
      <c r="C136" s="126">
        <f t="shared" si="17"/>
        <v>115.26336762809825</v>
      </c>
      <c r="D136" s="124">
        <f>(($C$39*$C$118*0.72)*D$40)*('Product half-life and C flows'!B37/100)</f>
        <v>3.3676316643782513</v>
      </c>
      <c r="E136" s="27"/>
      <c r="F136" s="55">
        <f t="shared" ref="F136:G151" si="18">F135</f>
        <v>18.852668677253504</v>
      </c>
      <c r="G136" s="55">
        <f t="shared" si="18"/>
        <v>2.3461098798359923</v>
      </c>
      <c r="H136" s="124">
        <f>(H$118)*('Product half-life and C flows'!L37/100)</f>
        <v>5.5563087683142705</v>
      </c>
      <c r="I136" s="124">
        <f>(($C$39*$C$118*0.28)*H$41)*('Product half-life and C flows'!N37/100)</f>
        <v>0.88852994538968899</v>
      </c>
      <c r="J136" s="124">
        <f>(($C$39*$C$118*0.28)*H$41)*(+'Product half-life and C flows'!P37/100)</f>
        <v>0.44382115154330121</v>
      </c>
      <c r="K136" s="55">
        <f t="shared" si="16"/>
        <v>4.1790082234578607</v>
      </c>
      <c r="L136" s="27"/>
      <c r="M136" s="80"/>
      <c r="N136" s="80"/>
      <c r="O136" s="82"/>
      <c r="P136" s="81"/>
      <c r="Q136" s="81"/>
      <c r="R136" s="81"/>
      <c r="S136" s="81"/>
      <c r="T136" s="81"/>
      <c r="U136" s="3"/>
      <c r="V136" s="88"/>
      <c r="W136" s="88"/>
      <c r="X136" s="88"/>
      <c r="Y136" s="88"/>
      <c r="Z136" s="88"/>
      <c r="AA136" s="88"/>
      <c r="AB136" s="88"/>
      <c r="AC136" s="88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CH136">
        <f t="shared" si="4"/>
        <v>-22</v>
      </c>
      <c r="CI136" s="113">
        <f t="shared" si="5"/>
        <v>115.26336762809825</v>
      </c>
      <c r="CJ136" s="123">
        <f t="shared" si="6"/>
        <v>3.3676316643782513</v>
      </c>
      <c r="CK136" s="123">
        <f t="shared" si="7"/>
        <v>0</v>
      </c>
      <c r="CL136" s="123">
        <f t="shared" si="8"/>
        <v>18.852668677253504</v>
      </c>
      <c r="CM136" s="123">
        <f t="shared" si="9"/>
        <v>2.3461098798359923</v>
      </c>
      <c r="CN136" s="123">
        <f t="shared" si="10"/>
        <v>5.5563087683142705</v>
      </c>
      <c r="CO136" s="123">
        <f t="shared" si="11"/>
        <v>0.88852994538968899</v>
      </c>
      <c r="CP136" s="123">
        <f t="shared" si="12"/>
        <v>0.44382115154330121</v>
      </c>
      <c r="CQ136" s="123">
        <f t="shared" si="13"/>
        <v>4.1790082234578607</v>
      </c>
      <c r="CR136" s="123">
        <f t="shared" si="14"/>
        <v>150.89744593827112</v>
      </c>
    </row>
    <row r="137" spans="1:96" ht="14">
      <c r="A137">
        <f t="shared" si="2"/>
        <v>-21</v>
      </c>
      <c r="B137" s="22">
        <v>59</v>
      </c>
      <c r="C137" s="126">
        <f t="shared" si="17"/>
        <v>118.76435183670634</v>
      </c>
      <c r="D137" s="124">
        <f>(($C$39*$C$118*0.72)*D$40)*('Product half-life and C flows'!B38/100)</f>
        <v>3.252917767060596</v>
      </c>
      <c r="E137" s="27"/>
      <c r="F137" s="55">
        <f t="shared" si="18"/>
        <v>18.852668677253504</v>
      </c>
      <c r="G137" s="55">
        <f t="shared" si="18"/>
        <v>2.3461098798359923</v>
      </c>
      <c r="H137" s="124">
        <f>(H$118)*('Product half-life and C flows'!L38/100)</f>
        <v>5.4713792160180006</v>
      </c>
      <c r="I137" s="124">
        <f>(($C$39*$C$118*0.28)*H$41)*('Product half-life and C flows'!N38/100)</f>
        <v>0.93103718631397248</v>
      </c>
      <c r="J137" s="124">
        <f>(($C$39*$C$118*0.28)*H$41)*(+'Product half-life and C flows'!P38/100)</f>
        <v>0.46505353961736884</v>
      </c>
      <c r="K137" s="55">
        <f t="shared" si="16"/>
        <v>4.1790082234578607</v>
      </c>
      <c r="L137" s="27"/>
      <c r="M137" s="80"/>
      <c r="N137" s="80"/>
      <c r="O137" s="82"/>
      <c r="P137" s="81"/>
      <c r="Q137" s="81"/>
      <c r="R137" s="81"/>
      <c r="S137" s="81"/>
      <c r="T137" s="81"/>
      <c r="U137" s="3"/>
      <c r="V137" s="88"/>
      <c r="W137" s="88"/>
      <c r="X137" s="88"/>
      <c r="Y137" s="88"/>
      <c r="Z137" s="88"/>
      <c r="AA137" s="88"/>
      <c r="AB137" s="88"/>
      <c r="AC137" s="88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CH137">
        <f t="shared" si="4"/>
        <v>-21</v>
      </c>
      <c r="CI137" s="113">
        <f t="shared" si="5"/>
        <v>118.76435183670634</v>
      </c>
      <c r="CJ137" s="123">
        <f t="shared" si="6"/>
        <v>3.252917767060596</v>
      </c>
      <c r="CK137" s="123">
        <f t="shared" si="7"/>
        <v>0</v>
      </c>
      <c r="CL137" s="123">
        <f t="shared" si="8"/>
        <v>18.852668677253504</v>
      </c>
      <c r="CM137" s="123">
        <f t="shared" si="9"/>
        <v>2.3461098798359923</v>
      </c>
      <c r="CN137" s="123">
        <f t="shared" si="10"/>
        <v>5.4713792160180006</v>
      </c>
      <c r="CO137" s="123">
        <f t="shared" si="11"/>
        <v>0.93103718631397248</v>
      </c>
      <c r="CP137" s="123">
        <f t="shared" si="12"/>
        <v>0.46505353961736884</v>
      </c>
      <c r="CQ137" s="123">
        <f t="shared" si="13"/>
        <v>4.1790082234578607</v>
      </c>
      <c r="CR137" s="123">
        <f t="shared" si="14"/>
        <v>154.26252632626364</v>
      </c>
    </row>
    <row r="138" spans="1:96" ht="14">
      <c r="A138">
        <f t="shared" si="2"/>
        <v>-20</v>
      </c>
      <c r="B138" s="22">
        <v>60</v>
      </c>
      <c r="C138" s="126">
        <f t="shared" si="17"/>
        <v>122.26533604531443</v>
      </c>
      <c r="D138" s="124">
        <f>(($C$39*$C$118*0.72)*D$40)*('Product half-life and C flows'!B39/100)</f>
        <v>3.1421114462089177</v>
      </c>
      <c r="E138" s="27"/>
      <c r="F138" s="55">
        <f t="shared" si="18"/>
        <v>18.852668677253504</v>
      </c>
      <c r="G138" s="55">
        <f t="shared" si="18"/>
        <v>2.3461098798359923</v>
      </c>
      <c r="H138" s="124">
        <f>(H$118)*('Product half-life and C flows'!L39/100)</f>
        <v>5.3877478329117467</v>
      </c>
      <c r="I138" s="124">
        <f>(($C$39*$C$118*0.28)*H$41)*('Product half-life and C flows'!N39/100)</f>
        <v>0.9728946935586521</v>
      </c>
      <c r="J138" s="124">
        <f>(($C$39*$C$118*0.28)*H$41)*(+'Product half-life and C flows'!P39/100)</f>
        <v>0.48596138539393213</v>
      </c>
      <c r="K138" s="55">
        <f t="shared" si="16"/>
        <v>4.1790082234578607</v>
      </c>
      <c r="L138" s="27"/>
      <c r="M138" s="80"/>
      <c r="N138" s="80"/>
      <c r="O138" s="82"/>
      <c r="P138" s="81"/>
      <c r="Q138" s="81"/>
      <c r="R138" s="81"/>
      <c r="S138" s="81"/>
      <c r="T138" s="81"/>
      <c r="U138" s="3"/>
      <c r="V138" s="88"/>
      <c r="W138" s="88"/>
      <c r="X138" s="88"/>
      <c r="Y138" s="88"/>
      <c r="Z138" s="88"/>
      <c r="AA138" s="88"/>
      <c r="AB138" s="88"/>
      <c r="AC138" s="88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CH138">
        <f t="shared" si="4"/>
        <v>-20</v>
      </c>
      <c r="CI138" s="113">
        <f t="shared" si="5"/>
        <v>122.26533604531443</v>
      </c>
      <c r="CJ138" s="123">
        <f t="shared" si="6"/>
        <v>3.1421114462089177</v>
      </c>
      <c r="CK138" s="123">
        <f t="shared" si="7"/>
        <v>0</v>
      </c>
      <c r="CL138" s="123">
        <f t="shared" si="8"/>
        <v>18.852668677253504</v>
      </c>
      <c r="CM138" s="123">
        <f t="shared" si="9"/>
        <v>2.3461098798359923</v>
      </c>
      <c r="CN138" s="123">
        <f t="shared" si="10"/>
        <v>5.3877478329117467</v>
      </c>
      <c r="CO138" s="123">
        <f t="shared" si="11"/>
        <v>0.9728946935586521</v>
      </c>
      <c r="CP138" s="123">
        <f t="shared" si="12"/>
        <v>0.48596138539393213</v>
      </c>
      <c r="CQ138" s="123">
        <f t="shared" si="13"/>
        <v>4.1790082234578607</v>
      </c>
      <c r="CR138" s="123">
        <f t="shared" si="14"/>
        <v>157.63183818393503</v>
      </c>
    </row>
    <row r="139" spans="1:96" ht="14">
      <c r="A139">
        <f t="shared" si="2"/>
        <v>-19</v>
      </c>
      <c r="B139" s="22">
        <v>61</v>
      </c>
      <c r="C139" s="126">
        <f t="shared" si="17"/>
        <v>125.76632025392252</v>
      </c>
      <c r="D139" s="124">
        <f>(($C$39*$C$118*0.72)*D$40)*('Product half-life and C flows'!B40/100)</f>
        <v>3.0350795954237793</v>
      </c>
      <c r="E139" s="27"/>
      <c r="F139" s="55">
        <f t="shared" si="18"/>
        <v>18.852668677253504</v>
      </c>
      <c r="G139" s="55">
        <f t="shared" si="18"/>
        <v>2.3461098798359923</v>
      </c>
      <c r="H139" s="124">
        <f>(H$118)*('Product half-life and C flows'!L40/100)</f>
        <v>5.3053947761587077</v>
      </c>
      <c r="I139" s="124">
        <f>(($C$39*$C$118*0.28)*H$41)*('Product half-life and C flows'!N40/100)</f>
        <v>1.0141123984635481</v>
      </c>
      <c r="J139" s="124">
        <f>(($C$39*$C$118*0.28)*H$41)*(+'Product half-life and C flows'!P40/100)</f>
        <v>0.50654964958219173</v>
      </c>
      <c r="K139" s="55">
        <f t="shared" si="16"/>
        <v>4.1790082234578607</v>
      </c>
      <c r="L139" s="27"/>
      <c r="M139" s="80"/>
      <c r="N139" s="80"/>
      <c r="O139" s="82"/>
      <c r="P139" s="81"/>
      <c r="Q139" s="81"/>
      <c r="R139" s="81"/>
      <c r="S139" s="81"/>
      <c r="T139" s="81"/>
      <c r="U139" s="3"/>
      <c r="V139" s="88"/>
      <c r="W139" s="88"/>
      <c r="X139" s="88"/>
      <c r="Y139" s="88"/>
      <c r="Z139" s="88"/>
      <c r="AA139" s="88"/>
      <c r="AB139" s="88"/>
      <c r="AC139" s="88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CH139">
        <f t="shared" si="4"/>
        <v>-19</v>
      </c>
      <c r="CI139" s="113">
        <f t="shared" si="5"/>
        <v>125.76632025392252</v>
      </c>
      <c r="CJ139" s="123">
        <f t="shared" si="6"/>
        <v>3.0350795954237793</v>
      </c>
      <c r="CK139" s="123">
        <f t="shared" si="7"/>
        <v>0</v>
      </c>
      <c r="CL139" s="123">
        <f t="shared" si="8"/>
        <v>18.852668677253504</v>
      </c>
      <c r="CM139" s="123">
        <f t="shared" si="9"/>
        <v>2.3461098798359923</v>
      </c>
      <c r="CN139" s="123">
        <f t="shared" si="10"/>
        <v>5.3053947761587077</v>
      </c>
      <c r="CO139" s="123">
        <f t="shared" si="11"/>
        <v>1.0141123984635481</v>
      </c>
      <c r="CP139" s="123">
        <f t="shared" si="12"/>
        <v>0.50654964958219173</v>
      </c>
      <c r="CQ139" s="123">
        <f t="shared" si="13"/>
        <v>4.1790082234578607</v>
      </c>
      <c r="CR139" s="123">
        <f t="shared" si="14"/>
        <v>161.00524345409809</v>
      </c>
    </row>
    <row r="140" spans="1:96" ht="14">
      <c r="A140">
        <f t="shared" si="2"/>
        <v>-18</v>
      </c>
      <c r="B140" s="22">
        <v>62</v>
      </c>
      <c r="C140" s="126">
        <f t="shared" si="17"/>
        <v>129.2673044625306</v>
      </c>
      <c r="D140" s="124">
        <f>(($C$39*$C$118*0.72)*D$40)*('Product half-life and C flows'!B41/100)</f>
        <v>2.9316936423983506</v>
      </c>
      <c r="E140" s="27"/>
      <c r="F140" s="55">
        <f t="shared" si="18"/>
        <v>18.852668677253504</v>
      </c>
      <c r="G140" s="55">
        <f t="shared" si="18"/>
        <v>2.3461098798359923</v>
      </c>
      <c r="H140" s="124">
        <f>(H$118)*('Product half-life and C flows'!L41/100)</f>
        <v>5.2243005062247461</v>
      </c>
      <c r="I140" s="124">
        <f>(($C$39*$C$118*0.28)*H$41)*('Product half-life and C flows'!N41/100)</f>
        <v>1.0547000805654965</v>
      </c>
      <c r="J140" s="124">
        <f>(($C$39*$C$118*0.28)*H$41)*(+'Product half-life and C flows'!P41/100)</f>
        <v>0.52682321706568258</v>
      </c>
      <c r="K140" s="55">
        <f t="shared" si="16"/>
        <v>4.1790082234578607</v>
      </c>
      <c r="L140" s="27"/>
      <c r="M140" s="80"/>
      <c r="N140" s="80"/>
      <c r="O140" s="82"/>
      <c r="P140" s="81"/>
      <c r="Q140" s="81"/>
      <c r="R140" s="81"/>
      <c r="S140" s="81"/>
      <c r="T140" s="81"/>
      <c r="U140" s="3"/>
      <c r="V140" s="88"/>
      <c r="W140" s="88"/>
      <c r="X140" s="88"/>
      <c r="Y140" s="88"/>
      <c r="Z140" s="88"/>
      <c r="AA140" s="88"/>
      <c r="AB140" s="88"/>
      <c r="AC140" s="88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CH140">
        <f t="shared" si="4"/>
        <v>-18</v>
      </c>
      <c r="CI140" s="113">
        <f t="shared" si="5"/>
        <v>129.2673044625306</v>
      </c>
      <c r="CJ140" s="123">
        <f t="shared" si="6"/>
        <v>2.9316936423983506</v>
      </c>
      <c r="CK140" s="123">
        <f t="shared" si="7"/>
        <v>0</v>
      </c>
      <c r="CL140" s="123">
        <f t="shared" si="8"/>
        <v>18.852668677253504</v>
      </c>
      <c r="CM140" s="123">
        <f t="shared" si="9"/>
        <v>2.3461098798359923</v>
      </c>
      <c r="CN140" s="123">
        <f t="shared" si="10"/>
        <v>5.2243005062247461</v>
      </c>
      <c r="CO140" s="123">
        <f t="shared" si="11"/>
        <v>1.0547000805654965</v>
      </c>
      <c r="CP140" s="123">
        <f t="shared" si="12"/>
        <v>0.52682321706568258</v>
      </c>
      <c r="CQ140" s="123">
        <f t="shared" si="13"/>
        <v>4.1790082234578607</v>
      </c>
      <c r="CR140" s="123">
        <f t="shared" si="14"/>
        <v>164.38260868933224</v>
      </c>
    </row>
    <row r="141" spans="1:96" ht="14">
      <c r="A141">
        <f t="shared" si="2"/>
        <v>-17</v>
      </c>
      <c r="B141" s="22">
        <v>63</v>
      </c>
      <c r="C141" s="126">
        <f t="shared" si="17"/>
        <v>132.76828867113869</v>
      </c>
      <c r="D141" s="124">
        <f>(($C$39*$C$118*0.72)*D$40)*('Product half-life and C flows'!B42/100)</f>
        <v>2.8318293944705721</v>
      </c>
      <c r="E141" s="27"/>
      <c r="F141" s="55">
        <f t="shared" si="18"/>
        <v>18.852668677253504</v>
      </c>
      <c r="G141" s="55">
        <f t="shared" si="18"/>
        <v>2.3461098798359923</v>
      </c>
      <c r="H141" s="124">
        <f>(H$118)*('Product half-life and C flows'!L42/100)</f>
        <v>5.1444457822423235</v>
      </c>
      <c r="I141" s="124">
        <f>(($C$39*$C$118*0.28)*H$41)*('Product half-life and C flows'!N42/100)</f>
        <v>1.0946673699186986</v>
      </c>
      <c r="J141" s="124">
        <f>(($C$39*$C$118*0.28)*H$41)*(+'Product half-life and C flows'!P42/100)</f>
        <v>0.54678689806128788</v>
      </c>
      <c r="K141" s="55">
        <f t="shared" si="16"/>
        <v>4.1790082234578607</v>
      </c>
      <c r="L141" s="27"/>
      <c r="M141" s="80"/>
      <c r="N141" s="80"/>
      <c r="O141" s="82"/>
      <c r="P141" s="81"/>
      <c r="Q141" s="81"/>
      <c r="R141" s="81"/>
      <c r="S141" s="81"/>
      <c r="T141" s="81"/>
      <c r="U141" s="3"/>
      <c r="V141" s="88"/>
      <c r="W141" s="88"/>
      <c r="X141" s="88"/>
      <c r="Y141" s="88"/>
      <c r="Z141" s="88"/>
      <c r="AA141" s="88"/>
      <c r="AB141" s="88"/>
      <c r="AC141" s="88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CH141">
        <f t="shared" si="4"/>
        <v>-17</v>
      </c>
      <c r="CI141" s="113">
        <f t="shared" si="5"/>
        <v>132.76828867113869</v>
      </c>
      <c r="CJ141" s="123">
        <f t="shared" si="6"/>
        <v>2.8318293944705721</v>
      </c>
      <c r="CK141" s="123">
        <f t="shared" si="7"/>
        <v>0</v>
      </c>
      <c r="CL141" s="123">
        <f t="shared" si="8"/>
        <v>18.852668677253504</v>
      </c>
      <c r="CM141" s="123">
        <f t="shared" si="9"/>
        <v>2.3461098798359923</v>
      </c>
      <c r="CN141" s="123">
        <f t="shared" si="10"/>
        <v>5.1444457822423235</v>
      </c>
      <c r="CO141" s="123">
        <f t="shared" si="11"/>
        <v>1.0946673699186986</v>
      </c>
      <c r="CP141" s="123">
        <f t="shared" si="12"/>
        <v>0.54678689806128788</v>
      </c>
      <c r="CQ141" s="123">
        <f t="shared" si="13"/>
        <v>4.1790082234578607</v>
      </c>
      <c r="CR141" s="123">
        <f t="shared" si="14"/>
        <v>167.76380489637893</v>
      </c>
    </row>
    <row r="142" spans="1:96" ht="14">
      <c r="A142">
        <f t="shared" ref="A142:A156" si="19">A143-1</f>
        <v>-16</v>
      </c>
      <c r="B142" s="22">
        <v>64</v>
      </c>
      <c r="C142" s="126">
        <f t="shared" si="17"/>
        <v>136.26927287974678</v>
      </c>
      <c r="D142" s="124">
        <f>(($C$39*$C$118*0.72)*D$40)*('Product half-life and C flows'!B43/100)</f>
        <v>2.7353668894363725</v>
      </c>
      <c r="E142" s="27"/>
      <c r="F142" s="55">
        <f t="shared" si="18"/>
        <v>18.852668677253504</v>
      </c>
      <c r="G142" s="55">
        <f t="shared" si="18"/>
        <v>2.3461098798359923</v>
      </c>
      <c r="H142" s="124">
        <f>(H$118)*('Product half-life and C flows'!L43/100)</f>
        <v>5.0658116574453258</v>
      </c>
      <c r="I142" s="124">
        <f>(($C$39*$C$118*0.28)*H$41)*('Product half-life and C flows'!N43/100)</f>
        <v>1.1340237493795959</v>
      </c>
      <c r="J142" s="124">
        <f>(($C$39*$C$118*0.28)*H$41)*(+'Product half-life and C flows'!P43/100)</f>
        <v>0.56644542926053743</v>
      </c>
      <c r="K142" s="55">
        <f t="shared" si="16"/>
        <v>4.1790082234578607</v>
      </c>
      <c r="L142" s="27"/>
      <c r="M142" s="80"/>
      <c r="N142" s="80"/>
      <c r="O142" s="82"/>
      <c r="P142" s="81"/>
      <c r="Q142" s="81"/>
      <c r="R142" s="81"/>
      <c r="S142" s="81"/>
      <c r="T142" s="81"/>
      <c r="U142" s="3"/>
      <c r="V142" s="88"/>
      <c r="W142" s="88"/>
      <c r="X142" s="88"/>
      <c r="Y142" s="88"/>
      <c r="Z142" s="88"/>
      <c r="AA142" s="88"/>
      <c r="AB142" s="88"/>
      <c r="AC142" s="88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CH142">
        <f t="shared" ref="CH142:CH205" si="20">A142</f>
        <v>-16</v>
      </c>
      <c r="CI142" s="113">
        <f t="shared" ref="CI142:CI205" si="21">C142</f>
        <v>136.26927287974678</v>
      </c>
      <c r="CJ142" s="123">
        <f t="shared" si="6"/>
        <v>2.7353668894363725</v>
      </c>
      <c r="CK142" s="123">
        <f t="shared" si="7"/>
        <v>0</v>
      </c>
      <c r="CL142" s="123">
        <f t="shared" si="8"/>
        <v>18.852668677253504</v>
      </c>
      <c r="CM142" s="123">
        <f t="shared" si="9"/>
        <v>2.3461098798359923</v>
      </c>
      <c r="CN142" s="123">
        <f t="shared" si="10"/>
        <v>5.0658116574453258</v>
      </c>
      <c r="CO142" s="123">
        <f t="shared" si="11"/>
        <v>1.1340237493795959</v>
      </c>
      <c r="CP142" s="123">
        <f t="shared" si="12"/>
        <v>0.56644542926053743</v>
      </c>
      <c r="CQ142" s="123">
        <f t="shared" si="13"/>
        <v>4.1790082234578607</v>
      </c>
      <c r="CR142" s="123">
        <f t="shared" si="14"/>
        <v>171.14870738581595</v>
      </c>
    </row>
    <row r="143" spans="1:96" ht="14">
      <c r="A143">
        <f t="shared" si="19"/>
        <v>-15</v>
      </c>
      <c r="B143" s="22">
        <v>65</v>
      </c>
      <c r="C143" s="126">
        <f t="shared" si="17"/>
        <v>139.77025708835487</v>
      </c>
      <c r="D143" s="124">
        <f>(($C$39*$C$118*0.72)*D$40)*('Product half-life and C flows'!B44/100)</f>
        <v>2.6421902514447435</v>
      </c>
      <c r="E143" s="27"/>
      <c r="F143" s="55">
        <f t="shared" si="18"/>
        <v>18.852668677253504</v>
      </c>
      <c r="G143" s="55">
        <f t="shared" si="18"/>
        <v>2.3461098798359923</v>
      </c>
      <c r="H143" s="124">
        <f>(H$118)*('Product half-life and C flows'!L44/100)</f>
        <v>4.9883794746736365</v>
      </c>
      <c r="I143" s="124">
        <f>(($C$39*$C$118*0.28)*H$41)*('Product half-life and C flows'!N44/100)</f>
        <v>1.1727785568568267</v>
      </c>
      <c r="J143" s="124">
        <f>(($C$39*$C$118*0.28)*H$41)*(+'Product half-life and C flows'!P44/100)</f>
        <v>0.58580347495345986</v>
      </c>
      <c r="K143" s="55">
        <f t="shared" si="16"/>
        <v>4.1790082234578607</v>
      </c>
      <c r="L143" s="27"/>
      <c r="M143" s="80"/>
      <c r="N143" s="80"/>
      <c r="O143" s="82"/>
      <c r="P143" s="81"/>
      <c r="Q143" s="81"/>
      <c r="R143" s="81"/>
      <c r="S143" s="81"/>
      <c r="T143" s="81"/>
      <c r="U143" s="3"/>
      <c r="V143" s="88"/>
      <c r="W143" s="88"/>
      <c r="X143" s="88"/>
      <c r="Y143" s="88"/>
      <c r="Z143" s="88"/>
      <c r="AA143" s="88"/>
      <c r="AB143" s="88"/>
      <c r="AC143" s="88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CH143">
        <f t="shared" si="20"/>
        <v>-15</v>
      </c>
      <c r="CI143" s="113">
        <f t="shared" si="21"/>
        <v>139.77025708835487</v>
      </c>
      <c r="CJ143" s="123">
        <f t="shared" si="6"/>
        <v>2.6421902514447435</v>
      </c>
      <c r="CK143" s="123">
        <f t="shared" si="7"/>
        <v>0</v>
      </c>
      <c r="CL143" s="123">
        <f t="shared" si="8"/>
        <v>18.852668677253504</v>
      </c>
      <c r="CM143" s="123">
        <f t="shared" si="9"/>
        <v>2.3461098798359923</v>
      </c>
      <c r="CN143" s="123">
        <f t="shared" si="10"/>
        <v>4.9883794746736365</v>
      </c>
      <c r="CO143" s="123">
        <f t="shared" si="11"/>
        <v>1.1727785568568267</v>
      </c>
      <c r="CP143" s="123">
        <f t="shared" si="12"/>
        <v>0.58580347495345986</v>
      </c>
      <c r="CQ143" s="123">
        <f t="shared" si="13"/>
        <v>4.1790082234578607</v>
      </c>
      <c r="CR143" s="123">
        <f t="shared" si="14"/>
        <v>174.53719562683091</v>
      </c>
    </row>
    <row r="144" spans="1:96" ht="14">
      <c r="A144">
        <f t="shared" si="19"/>
        <v>-14</v>
      </c>
      <c r="B144" s="22">
        <v>66</v>
      </c>
      <c r="C144" s="126">
        <f t="shared" si="17"/>
        <v>143.27124129696296</v>
      </c>
      <c r="D144" s="124">
        <f>(($C$39*$C$118*0.72)*D$40)*('Product half-life and C flows'!B45/100)</f>
        <v>2.5521875518015502</v>
      </c>
      <c r="E144" s="27"/>
      <c r="F144" s="55">
        <f t="shared" si="18"/>
        <v>18.852668677253504</v>
      </c>
      <c r="G144" s="55">
        <f t="shared" si="18"/>
        <v>2.3461098798359923</v>
      </c>
      <c r="H144" s="124">
        <f>(H$118)*('Product half-life and C flows'!L45/100)</f>
        <v>4.912130861946439</v>
      </c>
      <c r="I144" s="124">
        <f>(($C$39*$C$118*0.28)*H$41)*('Product half-life and C flows'!N45/100)</f>
        <v>1.2109409875267891</v>
      </c>
      <c r="J144" s="124">
        <f>(($C$39*$C$118*0.28)*H$41)*(+'Product half-life and C flows'!P45/100)</f>
        <v>0.60486562813525924</v>
      </c>
      <c r="K144" s="55">
        <f t="shared" si="16"/>
        <v>4.1790082234578607</v>
      </c>
      <c r="L144" s="27"/>
      <c r="M144" s="80"/>
      <c r="N144" s="80"/>
      <c r="O144" s="82"/>
      <c r="P144" s="81"/>
      <c r="Q144" s="81"/>
      <c r="R144" s="81"/>
      <c r="S144" s="81"/>
      <c r="T144" s="81"/>
      <c r="U144" s="3"/>
      <c r="V144" s="88"/>
      <c r="W144" s="88"/>
      <c r="X144" s="88"/>
      <c r="Y144" s="88"/>
      <c r="Z144" s="88"/>
      <c r="AA144" s="88"/>
      <c r="AB144" s="88"/>
      <c r="AC144" s="88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CH144">
        <f t="shared" si="20"/>
        <v>-14</v>
      </c>
      <c r="CI144" s="113">
        <f t="shared" si="21"/>
        <v>143.27124129696296</v>
      </c>
      <c r="CJ144" s="123">
        <f t="shared" si="6"/>
        <v>2.5521875518015502</v>
      </c>
      <c r="CK144" s="123">
        <f t="shared" si="7"/>
        <v>0</v>
      </c>
      <c r="CL144" s="123">
        <f t="shared" si="8"/>
        <v>18.852668677253504</v>
      </c>
      <c r="CM144" s="123">
        <f t="shared" si="9"/>
        <v>2.3461098798359923</v>
      </c>
      <c r="CN144" s="123">
        <f t="shared" si="10"/>
        <v>4.912130861946439</v>
      </c>
      <c r="CO144" s="123">
        <f t="shared" si="11"/>
        <v>1.2109409875267891</v>
      </c>
      <c r="CP144" s="123">
        <f t="shared" si="12"/>
        <v>0.60486562813525924</v>
      </c>
      <c r="CQ144" s="123">
        <f t="shared" si="13"/>
        <v>4.1790082234578607</v>
      </c>
      <c r="CR144" s="123">
        <f t="shared" si="14"/>
        <v>177.92915310692035</v>
      </c>
    </row>
    <row r="145" spans="1:96" ht="14">
      <c r="A145">
        <f t="shared" si="19"/>
        <v>-13</v>
      </c>
      <c r="B145" s="22">
        <v>67</v>
      </c>
      <c r="C145" s="126">
        <f t="shared" si="17"/>
        <v>146.77222550557104</v>
      </c>
      <c r="D145" s="124">
        <f>(($C$39*$C$118*0.72)*D$40)*('Product half-life and C flows'!B46/100)</f>
        <v>2.4652506745148788</v>
      </c>
      <c r="E145" s="27"/>
      <c r="F145" s="55">
        <f t="shared" si="18"/>
        <v>18.852668677253504</v>
      </c>
      <c r="G145" s="55">
        <f t="shared" si="18"/>
        <v>2.3461098798359923</v>
      </c>
      <c r="H145" s="124">
        <f>(H$118)*('Product half-life and C flows'!L46/100)</f>
        <v>4.8370477281031814</v>
      </c>
      <c r="I145" s="124">
        <f>(($C$39*$C$118*0.28)*H$41)*('Product half-life and C flows'!N46/100)</f>
        <v>1.2485200960153398</v>
      </c>
      <c r="J145" s="124">
        <f>(($C$39*$C$118*0.28)*H$41)*(+'Product half-life and C flows'!P46/100)</f>
        <v>0.62363641159607375</v>
      </c>
      <c r="K145" s="55">
        <f t="shared" si="16"/>
        <v>4.1790082234578607</v>
      </c>
      <c r="L145" s="27"/>
      <c r="M145" s="80"/>
      <c r="N145" s="80"/>
      <c r="O145" s="82"/>
      <c r="P145" s="81"/>
      <c r="Q145" s="81"/>
      <c r="R145" s="81"/>
      <c r="S145" s="81"/>
      <c r="T145" s="81"/>
      <c r="U145" s="3"/>
      <c r="V145" s="88"/>
      <c r="W145" s="88"/>
      <c r="X145" s="88"/>
      <c r="Y145" s="88"/>
      <c r="Z145" s="88"/>
      <c r="AA145" s="88"/>
      <c r="AB145" s="88"/>
      <c r="AC145" s="88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CH145">
        <f t="shared" si="20"/>
        <v>-13</v>
      </c>
      <c r="CI145" s="113">
        <f t="shared" si="21"/>
        <v>146.77222550557104</v>
      </c>
      <c r="CJ145" s="123">
        <f t="shared" si="6"/>
        <v>2.4652506745148788</v>
      </c>
      <c r="CK145" s="123">
        <f t="shared" si="7"/>
        <v>0</v>
      </c>
      <c r="CL145" s="123">
        <f t="shared" si="8"/>
        <v>18.852668677253504</v>
      </c>
      <c r="CM145" s="123">
        <f t="shared" si="9"/>
        <v>2.3461098798359923</v>
      </c>
      <c r="CN145" s="123">
        <f t="shared" si="10"/>
        <v>4.8370477281031814</v>
      </c>
      <c r="CO145" s="123">
        <f t="shared" si="11"/>
        <v>1.2485200960153398</v>
      </c>
      <c r="CP145" s="123">
        <f t="shared" si="12"/>
        <v>0.62363641159607375</v>
      </c>
      <c r="CQ145" s="123">
        <f t="shared" si="13"/>
        <v>4.1790082234578607</v>
      </c>
      <c r="CR145" s="123">
        <f t="shared" si="14"/>
        <v>181.32446719634788</v>
      </c>
    </row>
    <row r="146" spans="1:96" ht="14">
      <c r="A146">
        <f t="shared" si="19"/>
        <v>-12</v>
      </c>
      <c r="B146" s="22">
        <v>68</v>
      </c>
      <c r="C146" s="126">
        <f t="shared" si="17"/>
        <v>150.27320971417913</v>
      </c>
      <c r="D146" s="124">
        <f>(($C$39*$C$118*0.72)*D$40)*('Product half-life and C flows'!B47/100)</f>
        <v>2.3812751864204014</v>
      </c>
      <c r="E146" s="27"/>
      <c r="F146" s="55">
        <f t="shared" si="18"/>
        <v>18.852668677253504</v>
      </c>
      <c r="G146" s="55">
        <f t="shared" si="18"/>
        <v>2.3461098798359923</v>
      </c>
      <c r="H146" s="124">
        <f>(H$118)*('Product half-life and C flows'!L47/100)</f>
        <v>4.7631122585111765</v>
      </c>
      <c r="I146" s="124">
        <f>(($C$39*$C$118*0.28)*H$41)*('Product half-life and C flows'!N47/100)</f>
        <v>1.2855247985461375</v>
      </c>
      <c r="J146" s="124">
        <f>(($C$39*$C$118*0.28)*H$41)*(+'Product half-life and C flows'!P47/100)</f>
        <v>0.64212027899407464</v>
      </c>
      <c r="K146" s="55">
        <f t="shared" si="16"/>
        <v>4.1790082234578607</v>
      </c>
      <c r="L146" s="27"/>
      <c r="M146" s="80"/>
      <c r="N146" s="80"/>
      <c r="O146" s="82"/>
      <c r="P146" s="81"/>
      <c r="Q146" s="81"/>
      <c r="R146" s="81"/>
      <c r="S146" s="81"/>
      <c r="T146" s="81"/>
      <c r="U146" s="3"/>
      <c r="V146" s="88"/>
      <c r="W146" s="88"/>
      <c r="X146" s="88"/>
      <c r="Y146" s="88"/>
      <c r="Z146" s="88"/>
      <c r="AA146" s="88"/>
      <c r="AB146" s="88"/>
      <c r="AC146" s="88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CH146">
        <f t="shared" si="20"/>
        <v>-12</v>
      </c>
      <c r="CI146" s="113">
        <f t="shared" si="21"/>
        <v>150.27320971417913</v>
      </c>
      <c r="CJ146" s="123">
        <f t="shared" si="6"/>
        <v>2.3812751864204014</v>
      </c>
      <c r="CK146" s="123">
        <f t="shared" si="7"/>
        <v>0</v>
      </c>
      <c r="CL146" s="123">
        <f t="shared" si="8"/>
        <v>18.852668677253504</v>
      </c>
      <c r="CM146" s="123">
        <f t="shared" si="9"/>
        <v>2.3461098798359923</v>
      </c>
      <c r="CN146" s="123">
        <f t="shared" si="10"/>
        <v>4.7631122585111765</v>
      </c>
      <c r="CO146" s="123">
        <f t="shared" si="11"/>
        <v>1.2855247985461375</v>
      </c>
      <c r="CP146" s="123">
        <f t="shared" si="12"/>
        <v>0.64212027899407464</v>
      </c>
      <c r="CQ146" s="123">
        <f t="shared" si="13"/>
        <v>4.1790082234578607</v>
      </c>
      <c r="CR146" s="123">
        <f t="shared" si="14"/>
        <v>184.72302901719829</v>
      </c>
    </row>
    <row r="147" spans="1:96" ht="14">
      <c r="A147">
        <f t="shared" si="19"/>
        <v>-11</v>
      </c>
      <c r="B147" s="22">
        <v>69</v>
      </c>
      <c r="C147" s="126">
        <f t="shared" si="17"/>
        <v>153.77419392278722</v>
      </c>
      <c r="D147" s="124">
        <f>(($C$39*$C$118*0.72)*D$40)*('Product half-life and C flows'!B48/100)</f>
        <v>2.3001602117307502</v>
      </c>
      <c r="E147" s="27"/>
      <c r="F147" s="55">
        <f t="shared" si="18"/>
        <v>18.852668677253504</v>
      </c>
      <c r="G147" s="55">
        <f t="shared" si="18"/>
        <v>2.3461098798359923</v>
      </c>
      <c r="H147" s="124">
        <f>(H$118)*('Product half-life and C flows'!L48/100)</f>
        <v>4.6903069108387934</v>
      </c>
      <c r="I147" s="124">
        <f>(($C$39*$C$118*0.28)*H$41)*('Product half-life and C flows'!N48/100)</f>
        <v>1.3219638750561655</v>
      </c>
      <c r="J147" s="124">
        <f>(($C$39*$C$118*0.28)*H$41)*(+'Product half-life and C flows'!P48/100)</f>
        <v>0.66032161591217053</v>
      </c>
      <c r="K147" s="55">
        <f t="shared" si="16"/>
        <v>4.1790082234578607</v>
      </c>
      <c r="L147" s="27"/>
      <c r="M147" s="80"/>
      <c r="N147" s="80"/>
      <c r="O147" s="82"/>
      <c r="P147" s="81"/>
      <c r="Q147" s="81"/>
      <c r="R147" s="81"/>
      <c r="S147" s="81"/>
      <c r="T147" s="81"/>
      <c r="U147" s="3"/>
      <c r="V147" s="88"/>
      <c r="W147" s="88"/>
      <c r="X147" s="88"/>
      <c r="Y147" s="88"/>
      <c r="Z147" s="88"/>
      <c r="AA147" s="88"/>
      <c r="AB147" s="88"/>
      <c r="AC147" s="88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CH147">
        <f t="shared" si="20"/>
        <v>-11</v>
      </c>
      <c r="CI147" s="113">
        <f t="shared" si="21"/>
        <v>153.77419392278722</v>
      </c>
      <c r="CJ147" s="123">
        <f t="shared" si="6"/>
        <v>2.3001602117307502</v>
      </c>
      <c r="CK147" s="123">
        <f t="shared" si="7"/>
        <v>0</v>
      </c>
      <c r="CL147" s="123">
        <f t="shared" si="8"/>
        <v>18.852668677253504</v>
      </c>
      <c r="CM147" s="123">
        <f t="shared" si="9"/>
        <v>2.3461098798359923</v>
      </c>
      <c r="CN147" s="123">
        <f t="shared" si="10"/>
        <v>4.6903069108387934</v>
      </c>
      <c r="CO147" s="123">
        <f t="shared" si="11"/>
        <v>1.3219638750561655</v>
      </c>
      <c r="CP147" s="123">
        <f t="shared" si="12"/>
        <v>0.66032161591217053</v>
      </c>
      <c r="CQ147" s="123">
        <f t="shared" si="13"/>
        <v>4.1790082234578607</v>
      </c>
      <c r="CR147" s="123">
        <f t="shared" si="14"/>
        <v>188.12473331687247</v>
      </c>
    </row>
    <row r="148" spans="1:96" ht="14">
      <c r="A148">
        <f t="shared" si="19"/>
        <v>-10</v>
      </c>
      <c r="B148" s="22">
        <v>70</v>
      </c>
      <c r="C148" s="126">
        <f t="shared" si="17"/>
        <v>157.27517813139531</v>
      </c>
      <c r="D148" s="124">
        <f>(($C$39*$C$118*0.72)*D$40)*('Product half-life and C flows'!B49/100)</f>
        <v>2.2218083108581959</v>
      </c>
      <c r="E148" s="27"/>
      <c r="F148" s="55">
        <f t="shared" si="18"/>
        <v>18.852668677253504</v>
      </c>
      <c r="G148" s="55">
        <f t="shared" si="18"/>
        <v>2.3461098798359923</v>
      </c>
      <c r="H148" s="124">
        <f>(H$118)*('Product half-life and C flows'!L49/100)</f>
        <v>4.6186144108932785</v>
      </c>
      <c r="I148" s="124">
        <f>(($C$39*$C$118*0.28)*H$41)*('Product half-life and C flows'!N49/100)</f>
        <v>1.3578459712788962</v>
      </c>
      <c r="J148" s="124">
        <f>(($C$39*$C$118*0.28)*H$41)*(+'Product half-life and C flows'!P49/100)</f>
        <v>0.67824474089854936</v>
      </c>
      <c r="K148" s="55">
        <f t="shared" si="16"/>
        <v>4.1790082234578607</v>
      </c>
      <c r="L148" s="27"/>
      <c r="M148" s="80"/>
      <c r="N148" s="80"/>
      <c r="O148" s="82"/>
      <c r="P148" s="81"/>
      <c r="Q148" s="81"/>
      <c r="R148" s="81"/>
      <c r="S148" s="81"/>
      <c r="T148" s="81"/>
      <c r="U148" s="3"/>
      <c r="V148" s="88"/>
      <c r="W148" s="88"/>
      <c r="X148" s="88"/>
      <c r="Y148" s="88"/>
      <c r="Z148" s="88"/>
      <c r="AA148" s="88"/>
      <c r="AB148" s="88"/>
      <c r="AC148" s="88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CH148">
        <f t="shared" si="20"/>
        <v>-10</v>
      </c>
      <c r="CI148" s="113">
        <f t="shared" si="21"/>
        <v>157.27517813139531</v>
      </c>
      <c r="CJ148" s="123">
        <f t="shared" si="6"/>
        <v>2.2218083108581959</v>
      </c>
      <c r="CK148" s="123">
        <f t="shared" si="7"/>
        <v>0</v>
      </c>
      <c r="CL148" s="123">
        <f t="shared" si="8"/>
        <v>18.852668677253504</v>
      </c>
      <c r="CM148" s="123">
        <f t="shared" si="9"/>
        <v>2.3461098798359923</v>
      </c>
      <c r="CN148" s="123">
        <f t="shared" si="10"/>
        <v>4.6186144108932785</v>
      </c>
      <c r="CO148" s="123">
        <f t="shared" si="11"/>
        <v>1.3578459712788962</v>
      </c>
      <c r="CP148" s="123">
        <f t="shared" si="12"/>
        <v>0.67824474089854936</v>
      </c>
      <c r="CQ148" s="123">
        <f t="shared" si="13"/>
        <v>4.1790082234578607</v>
      </c>
      <c r="CR148" s="123">
        <f t="shared" si="14"/>
        <v>191.52947834587158</v>
      </c>
    </row>
    <row r="149" spans="1:96" ht="14">
      <c r="A149">
        <f t="shared" si="19"/>
        <v>-9</v>
      </c>
      <c r="B149" s="22">
        <v>71</v>
      </c>
      <c r="C149" s="126">
        <f t="shared" si="17"/>
        <v>160.7761623400034</v>
      </c>
      <c r="D149" s="124">
        <f>(($C$39*$C$118*0.72)*D$40)*('Product half-life and C flows'!B50/100)</f>
        <v>2.1461253633650776</v>
      </c>
      <c r="E149" s="27"/>
      <c r="F149" s="55">
        <f t="shared" si="18"/>
        <v>18.852668677253504</v>
      </c>
      <c r="G149" s="55">
        <f t="shared" si="18"/>
        <v>2.3461098798359923</v>
      </c>
      <c r="H149" s="124">
        <f>(H$118)*('Product half-life and C flows'!L50/100)</f>
        <v>4.5480177485221782</v>
      </c>
      <c r="I149" s="124">
        <f>(($C$39*$C$118*0.28)*H$41)*('Product half-life and C flows'!N50/100)</f>
        <v>1.3931796007956316</v>
      </c>
      <c r="J149" s="124">
        <f>(($C$39*$C$118*0.28)*H$41)*(+'Product half-life and C flows'!P50/100)</f>
        <v>0.69589390649132432</v>
      </c>
      <c r="K149" s="55">
        <f t="shared" si="16"/>
        <v>4.1790082234578607</v>
      </c>
      <c r="L149" s="27"/>
      <c r="M149" s="80"/>
      <c r="N149" s="80"/>
      <c r="O149" s="82"/>
      <c r="P149" s="81"/>
      <c r="Q149" s="81"/>
      <c r="R149" s="81"/>
      <c r="S149" s="81"/>
      <c r="T149" s="81"/>
      <c r="U149" s="3"/>
      <c r="V149" s="88"/>
      <c r="W149" s="88"/>
      <c r="X149" s="88"/>
      <c r="Y149" s="88"/>
      <c r="Z149" s="88"/>
      <c r="AA149" s="88"/>
      <c r="AB149" s="88"/>
      <c r="AC149" s="88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CH149">
        <f t="shared" si="20"/>
        <v>-9</v>
      </c>
      <c r="CI149" s="113">
        <f t="shared" si="21"/>
        <v>160.7761623400034</v>
      </c>
      <c r="CJ149" s="123">
        <f t="shared" si="6"/>
        <v>2.1461253633650776</v>
      </c>
      <c r="CK149" s="123">
        <f t="shared" si="7"/>
        <v>0</v>
      </c>
      <c r="CL149" s="123">
        <f t="shared" si="8"/>
        <v>18.852668677253504</v>
      </c>
      <c r="CM149" s="123">
        <f t="shared" si="9"/>
        <v>2.3461098798359923</v>
      </c>
      <c r="CN149" s="123">
        <f t="shared" si="10"/>
        <v>4.5480177485221782</v>
      </c>
      <c r="CO149" s="123">
        <f t="shared" si="11"/>
        <v>1.3931796007956316</v>
      </c>
      <c r="CP149" s="123">
        <f t="shared" si="12"/>
        <v>0.69589390649132432</v>
      </c>
      <c r="CQ149" s="123">
        <f t="shared" si="13"/>
        <v>4.1790082234578607</v>
      </c>
      <c r="CR149" s="123">
        <f t="shared" si="14"/>
        <v>194.93716573972495</v>
      </c>
    </row>
    <row r="150" spans="1:96" ht="14">
      <c r="A150">
        <f t="shared" si="19"/>
        <v>-8</v>
      </c>
      <c r="B150" s="22">
        <v>72</v>
      </c>
      <c r="C150" s="126">
        <f t="shared" si="17"/>
        <v>164.27714654861148</v>
      </c>
      <c r="D150" s="124">
        <f>(($C$39*$C$118*0.72)*D$40)*('Product half-life and C flows'!B51/100)</f>
        <v>2.0730204549013633</v>
      </c>
      <c r="E150" s="27"/>
      <c r="F150" s="55">
        <f t="shared" si="18"/>
        <v>18.852668677253504</v>
      </c>
      <c r="G150" s="55">
        <f t="shared" si="18"/>
        <v>2.3461098798359923</v>
      </c>
      <c r="H150" s="124">
        <f>(H$118)*('Product half-life and C flows'!L51/100)</f>
        <v>4.4785001735774248</v>
      </c>
      <c r="I150" s="124">
        <f>(($C$39*$C$118*0.28)*H$41)*('Product half-life and C flows'!N51/100)</f>
        <v>1.4279731470554804</v>
      </c>
      <c r="J150" s="124">
        <f>(($C$39*$C$118*0.28)*H$41)*(+'Product half-life and C flows'!P51/100)</f>
        <v>0.71327330022751256</v>
      </c>
      <c r="K150" s="55">
        <f t="shared" si="16"/>
        <v>4.1790082234578607</v>
      </c>
      <c r="L150" s="27"/>
      <c r="M150" s="80"/>
      <c r="N150" s="80"/>
      <c r="O150" s="82"/>
      <c r="P150" s="81"/>
      <c r="Q150" s="81"/>
      <c r="R150" s="81"/>
      <c r="S150" s="81"/>
      <c r="T150" s="81"/>
      <c r="U150" s="3"/>
      <c r="V150" s="88"/>
      <c r="W150" s="88"/>
      <c r="X150" s="88"/>
      <c r="Y150" s="88"/>
      <c r="Z150" s="88"/>
      <c r="AA150" s="88"/>
      <c r="AB150" s="88"/>
      <c r="AC150" s="88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CH150">
        <f t="shared" si="20"/>
        <v>-8</v>
      </c>
      <c r="CI150" s="113">
        <f t="shared" si="21"/>
        <v>164.27714654861148</v>
      </c>
      <c r="CJ150" s="123">
        <f t="shared" ref="CJ150:CJ181" si="22">D150+M150+V150+AE150+AN150+AW150+BF150+BO150+BX150</f>
        <v>2.0730204549013633</v>
      </c>
      <c r="CK150" s="123">
        <f t="shared" ref="CK150:CK181" si="23">E150+N150+W150+AF150+AO150+AX150+BG150+BP150+BY150</f>
        <v>0</v>
      </c>
      <c r="CL150" s="123">
        <f t="shared" ref="CL150:CL181" si="24">F150+O150+X150+AG150+AP150+AY150+BH150+BQ150+BZ150</f>
        <v>18.852668677253504</v>
      </c>
      <c r="CM150" s="123">
        <f t="shared" ref="CM150:CM181" si="25">G150+P150+Y150+AH150+AQ150+AZ150+BI150+BR150+CA150</f>
        <v>2.3461098798359923</v>
      </c>
      <c r="CN150" s="123">
        <f t="shared" ref="CN150:CN181" si="26">H150+Q150+Z150+AI150+AR150+BA150+BJ150+BS150+CB150</f>
        <v>4.4785001735774248</v>
      </c>
      <c r="CO150" s="123">
        <f t="shared" ref="CO150:CO181" si="27">I150+R150+AA150+AJ150+AS150+BB150+BK150+BT150+CC150</f>
        <v>1.4279731470554804</v>
      </c>
      <c r="CP150" s="123">
        <f t="shared" ref="CP150:CP181" si="28">J150+S150+AB150+AK150+AT150+BC150+BL150+BU150+CD150</f>
        <v>0.71327330022751256</v>
      </c>
      <c r="CQ150" s="123">
        <f t="shared" ref="CQ150:CQ181" si="29">K150+T150+AC150+AL150+AU150+BD150+BM150+BV150+CE150</f>
        <v>4.1790082234578607</v>
      </c>
      <c r="CR150" s="123">
        <f t="shared" si="14"/>
        <v>198.34770040492063</v>
      </c>
    </row>
    <row r="151" spans="1:96" ht="14">
      <c r="A151">
        <f t="shared" si="19"/>
        <v>-7</v>
      </c>
      <c r="B151" s="22">
        <v>73</v>
      </c>
      <c r="C151" s="126">
        <f t="shared" si="17"/>
        <v>167.77813075721957</v>
      </c>
      <c r="D151" s="124">
        <f>(($C$39*$C$118*0.72)*D$40)*('Product half-life and C flows'!B52/100)</f>
        <v>2.0024057679935363</v>
      </c>
      <c r="E151" s="27"/>
      <c r="F151" s="55">
        <f t="shared" si="18"/>
        <v>18.852668677253504</v>
      </c>
      <c r="G151" s="55">
        <f t="shared" si="18"/>
        <v>2.3461098798359923</v>
      </c>
      <c r="H151" s="124">
        <f>(H$118)*('Product half-life and C flows'!L52/100)</f>
        <v>4.4100451919411015</v>
      </c>
      <c r="I151" s="124">
        <f>(($C$39*$C$118*0.28)*H$41)*('Product half-life and C flows'!N52/100)</f>
        <v>1.4622348653644603</v>
      </c>
      <c r="J151" s="124">
        <f>(($C$39*$C$118*0.28)*H$41)*(+'Product half-life and C flows'!P52/100)</f>
        <v>0.73038704563659351</v>
      </c>
      <c r="K151" s="55">
        <f t="shared" si="16"/>
        <v>4.1790082234578607</v>
      </c>
      <c r="L151" s="27"/>
      <c r="M151" s="80"/>
      <c r="N151" s="80"/>
      <c r="O151" s="82"/>
      <c r="P151" s="81"/>
      <c r="Q151" s="81"/>
      <c r="R151" s="81"/>
      <c r="S151" s="81"/>
      <c r="T151" s="81"/>
      <c r="U151" s="3"/>
      <c r="V151" s="88"/>
      <c r="W151" s="88"/>
      <c r="X151" s="88"/>
      <c r="Y151" s="88"/>
      <c r="Z151" s="88"/>
      <c r="AA151" s="88"/>
      <c r="AB151" s="88"/>
      <c r="AC151" s="88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CH151">
        <f t="shared" si="20"/>
        <v>-7</v>
      </c>
      <c r="CI151" s="113">
        <f t="shared" si="21"/>
        <v>167.77813075721957</v>
      </c>
      <c r="CJ151" s="123">
        <f t="shared" si="22"/>
        <v>2.0024057679935363</v>
      </c>
      <c r="CK151" s="123">
        <f t="shared" si="23"/>
        <v>0</v>
      </c>
      <c r="CL151" s="123">
        <f t="shared" si="24"/>
        <v>18.852668677253504</v>
      </c>
      <c r="CM151" s="123">
        <f t="shared" si="25"/>
        <v>2.3461098798359923</v>
      </c>
      <c r="CN151" s="123">
        <f t="shared" si="26"/>
        <v>4.4100451919411015</v>
      </c>
      <c r="CO151" s="123">
        <f t="shared" si="27"/>
        <v>1.4622348653644603</v>
      </c>
      <c r="CP151" s="123">
        <f t="shared" si="28"/>
        <v>0.73038704563659351</v>
      </c>
      <c r="CQ151" s="123">
        <f t="shared" si="29"/>
        <v>4.1790082234578607</v>
      </c>
      <c r="CR151" s="123">
        <f t="shared" si="14"/>
        <v>201.76099040870264</v>
      </c>
    </row>
    <row r="152" spans="1:96" ht="14">
      <c r="A152">
        <f t="shared" si="19"/>
        <v>-6</v>
      </c>
      <c r="B152" s="22">
        <v>74</v>
      </c>
      <c r="C152" s="126">
        <f t="shared" si="17"/>
        <v>171.27911496582766</v>
      </c>
      <c r="D152" s="124">
        <f>(($C$39*$C$118*0.72)*D$40)*('Product half-life and C flows'!B53/100)</f>
        <v>1.9341964765536124</v>
      </c>
      <c r="E152" s="27"/>
      <c r="F152" s="55">
        <f t="shared" ref="F152:G167" si="30">F151</f>
        <v>18.852668677253504</v>
      </c>
      <c r="G152" s="55">
        <f t="shared" si="30"/>
        <v>2.3461098798359923</v>
      </c>
      <c r="H152" s="124">
        <f>(H$118)*('Product half-life and C flows'!L53/100)</f>
        <v>4.3426365616119584</v>
      </c>
      <c r="I152" s="124">
        <f>(($C$39*$C$118*0.28)*H$41)*('Product half-life and C flows'!N53/100)</f>
        <v>1.4959728848441967</v>
      </c>
      <c r="J152" s="124">
        <f>(($C$39*$C$118*0.28)*H$41)*(+'Product half-life and C flows'!P53/100)</f>
        <v>0.74723920321887938</v>
      </c>
      <c r="K152" s="55">
        <f t="shared" si="16"/>
        <v>4.1790082234578607</v>
      </c>
      <c r="L152" s="27"/>
      <c r="M152" s="80"/>
      <c r="N152" s="80"/>
      <c r="O152" s="82"/>
      <c r="P152" s="81"/>
      <c r="Q152" s="81"/>
      <c r="R152" s="81"/>
      <c r="S152" s="81"/>
      <c r="T152" s="81"/>
      <c r="U152" s="3"/>
      <c r="V152" s="88"/>
      <c r="W152" s="88"/>
      <c r="X152" s="88"/>
      <c r="Y152" s="88"/>
      <c r="Z152" s="88"/>
      <c r="AA152" s="88"/>
      <c r="AB152" s="88"/>
      <c r="AC152" s="88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CH152">
        <f t="shared" si="20"/>
        <v>-6</v>
      </c>
      <c r="CI152" s="113">
        <f t="shared" si="21"/>
        <v>171.27911496582766</v>
      </c>
      <c r="CJ152" s="123">
        <f t="shared" si="22"/>
        <v>1.9341964765536124</v>
      </c>
      <c r="CK152" s="123">
        <f t="shared" si="23"/>
        <v>0</v>
      </c>
      <c r="CL152" s="123">
        <f t="shared" si="24"/>
        <v>18.852668677253504</v>
      </c>
      <c r="CM152" s="123">
        <f t="shared" si="25"/>
        <v>2.3461098798359923</v>
      </c>
      <c r="CN152" s="123">
        <f t="shared" si="26"/>
        <v>4.3426365616119584</v>
      </c>
      <c r="CO152" s="123">
        <f t="shared" si="27"/>
        <v>1.4959728848441967</v>
      </c>
      <c r="CP152" s="123">
        <f t="shared" si="28"/>
        <v>0.74723920321887938</v>
      </c>
      <c r="CQ152" s="123">
        <f t="shared" si="29"/>
        <v>4.1790082234578607</v>
      </c>
      <c r="CR152" s="123">
        <f t="shared" si="14"/>
        <v>205.17694687260365</v>
      </c>
    </row>
    <row r="153" spans="1:96" ht="14">
      <c r="A153">
        <f t="shared" si="19"/>
        <v>-5</v>
      </c>
      <c r="B153" s="22">
        <v>75</v>
      </c>
      <c r="C153" s="126">
        <f t="shared" si="17"/>
        <v>174.78009917443575</v>
      </c>
      <c r="D153" s="124">
        <f>(($C$39*$C$118*0.72)*D$40)*('Product half-life and C flows'!B54/100)</f>
        <v>1.8683106439815675</v>
      </c>
      <c r="E153" s="27"/>
      <c r="F153" s="55">
        <f t="shared" si="30"/>
        <v>18.852668677253504</v>
      </c>
      <c r="G153" s="55">
        <f t="shared" si="30"/>
        <v>2.3461098798359923</v>
      </c>
      <c r="H153" s="124">
        <f>(H$118)*('Product half-life and C flows'!L54/100)</f>
        <v>4.2762582888517473</v>
      </c>
      <c r="I153" s="124">
        <f>(($C$39*$C$118*0.28)*H$41)*('Product half-life and C flows'!N54/100)</f>
        <v>1.5291952103606823</v>
      </c>
      <c r="J153" s="124">
        <f>(($C$39*$C$118*0.28)*H$41)*(+'Product half-life and C flows'!P54/100)</f>
        <v>0.76383377140893216</v>
      </c>
      <c r="K153" s="55">
        <f t="shared" si="16"/>
        <v>4.1790082234578607</v>
      </c>
      <c r="L153" s="27"/>
      <c r="M153" s="80"/>
      <c r="N153" s="80"/>
      <c r="O153" s="82"/>
      <c r="P153" s="81"/>
      <c r="Q153" s="81"/>
      <c r="R153" s="81"/>
      <c r="S153" s="81"/>
      <c r="T153" s="81"/>
      <c r="U153" s="3"/>
      <c r="V153" s="88"/>
      <c r="W153" s="88"/>
      <c r="X153" s="88"/>
      <c r="Y153" s="88"/>
      <c r="Z153" s="88"/>
      <c r="AA153" s="88"/>
      <c r="AB153" s="88"/>
      <c r="AC153" s="88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CH153">
        <f t="shared" si="20"/>
        <v>-5</v>
      </c>
      <c r="CI153" s="113">
        <f t="shared" si="21"/>
        <v>174.78009917443575</v>
      </c>
      <c r="CJ153" s="123">
        <f t="shared" si="22"/>
        <v>1.8683106439815675</v>
      </c>
      <c r="CK153" s="123">
        <f t="shared" si="23"/>
        <v>0</v>
      </c>
      <c r="CL153" s="123">
        <f t="shared" si="24"/>
        <v>18.852668677253504</v>
      </c>
      <c r="CM153" s="123">
        <f t="shared" si="25"/>
        <v>2.3461098798359923</v>
      </c>
      <c r="CN153" s="123">
        <f t="shared" si="26"/>
        <v>4.2762582888517473</v>
      </c>
      <c r="CO153" s="123">
        <f t="shared" si="27"/>
        <v>1.5291952103606823</v>
      </c>
      <c r="CP153" s="123">
        <f t="shared" si="28"/>
        <v>0.76383377140893216</v>
      </c>
      <c r="CQ153" s="123">
        <f t="shared" si="29"/>
        <v>4.1790082234578607</v>
      </c>
      <c r="CR153" s="123">
        <f t="shared" si="14"/>
        <v>208.59548386958602</v>
      </c>
    </row>
    <row r="154" spans="1:96" ht="14">
      <c r="A154">
        <f t="shared" si="19"/>
        <v>-4</v>
      </c>
      <c r="B154" s="22">
        <v>76</v>
      </c>
      <c r="C154" s="126">
        <f t="shared" si="17"/>
        <v>178.28108338304384</v>
      </c>
      <c r="D154" s="124">
        <f>(($C$39*$C$118*0.72)*D$40)*('Product half-life and C flows'!B55/100)</f>
        <v>1.8046691247387694</v>
      </c>
      <c r="E154" s="27"/>
      <c r="F154" s="55">
        <f t="shared" si="30"/>
        <v>18.852668677253504</v>
      </c>
      <c r="G154" s="55">
        <f t="shared" si="30"/>
        <v>2.3461098798359923</v>
      </c>
      <c r="H154" s="124">
        <f>(H$118)*('Product half-life and C flows'!L55/100)</f>
        <v>4.2108946243904626</v>
      </c>
      <c r="I154" s="124">
        <f>(($C$39*$C$118*0.28)*H$41)*('Product half-life and C flows'!N55/100)</f>
        <v>1.5619097244235554</v>
      </c>
      <c r="J154" s="124">
        <f>(($C$39*$C$118*0.28)*H$41)*(+'Product half-life and C flows'!P55/100)</f>
        <v>0.78017468752425334</v>
      </c>
      <c r="K154" s="55">
        <f t="shared" si="16"/>
        <v>4.1790082234578607</v>
      </c>
      <c r="L154" s="27"/>
      <c r="M154" s="80"/>
      <c r="N154" s="80"/>
      <c r="O154" s="82"/>
      <c r="P154" s="81"/>
      <c r="Q154" s="81"/>
      <c r="R154" s="81"/>
      <c r="S154" s="81"/>
      <c r="T154" s="81"/>
      <c r="U154" s="3"/>
      <c r="V154" s="88"/>
      <c r="W154" s="88"/>
      <c r="X154" s="88"/>
      <c r="Y154" s="88"/>
      <c r="Z154" s="88"/>
      <c r="AA154" s="88"/>
      <c r="AB154" s="88"/>
      <c r="AC154" s="88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CH154">
        <f t="shared" si="20"/>
        <v>-4</v>
      </c>
      <c r="CI154" s="113">
        <f t="shared" si="21"/>
        <v>178.28108338304384</v>
      </c>
      <c r="CJ154" s="123">
        <f t="shared" si="22"/>
        <v>1.8046691247387694</v>
      </c>
      <c r="CK154" s="123">
        <f t="shared" si="23"/>
        <v>0</v>
      </c>
      <c r="CL154" s="123">
        <f t="shared" si="24"/>
        <v>18.852668677253504</v>
      </c>
      <c r="CM154" s="123">
        <f t="shared" si="25"/>
        <v>2.3461098798359923</v>
      </c>
      <c r="CN154" s="123">
        <f t="shared" si="26"/>
        <v>4.2108946243904626</v>
      </c>
      <c r="CO154" s="123">
        <f t="shared" si="27"/>
        <v>1.5619097244235554</v>
      </c>
      <c r="CP154" s="123">
        <f t="shared" si="28"/>
        <v>0.78017468752425334</v>
      </c>
      <c r="CQ154" s="123">
        <f t="shared" si="29"/>
        <v>4.1790082234578607</v>
      </c>
      <c r="CR154" s="123">
        <f t="shared" si="14"/>
        <v>212.01651832466823</v>
      </c>
    </row>
    <row r="155" spans="1:96" ht="14">
      <c r="A155">
        <f t="shared" si="19"/>
        <v>-3</v>
      </c>
      <c r="B155" s="22">
        <v>77</v>
      </c>
      <c r="C155" s="126">
        <f t="shared" si="17"/>
        <v>181.78206759165192</v>
      </c>
      <c r="D155" s="124">
        <f>(($C$39*$C$118*0.72)*D$40)*('Product half-life and C flows'!B56/100)</f>
        <v>1.7431954692741809</v>
      </c>
      <c r="E155" s="27"/>
      <c r="F155" s="55">
        <f t="shared" si="30"/>
        <v>18.852668677253504</v>
      </c>
      <c r="G155" s="55">
        <f t="shared" si="30"/>
        <v>2.3461098798359923</v>
      </c>
      <c r="H155" s="124">
        <f>(H$118)*('Product half-life and C flows'!L56/100)</f>
        <v>4.1465300596895789</v>
      </c>
      <c r="I155" s="124">
        <f>(($C$39*$C$118*0.28)*H$41)*('Product half-life and C flows'!N56/100)</f>
        <v>1.5941241890563478</v>
      </c>
      <c r="J155" s="124">
        <f>(($C$39*$C$118*0.28)*H$41)*(+'Product half-life and C flows'!P56/100)</f>
        <v>0.79626582869947427</v>
      </c>
      <c r="K155" s="55">
        <f t="shared" si="16"/>
        <v>4.1790082234578607</v>
      </c>
      <c r="L155" s="27"/>
      <c r="M155" s="80"/>
      <c r="N155" s="80"/>
      <c r="O155" s="82"/>
      <c r="P155" s="81"/>
      <c r="Q155" s="81"/>
      <c r="R155" s="81"/>
      <c r="S155" s="81"/>
      <c r="T155" s="81"/>
      <c r="U155" s="3"/>
      <c r="V155" s="88"/>
      <c r="W155" s="88"/>
      <c r="X155" s="88"/>
      <c r="Y155" s="88"/>
      <c r="Z155" s="88"/>
      <c r="AA155" s="88"/>
      <c r="AB155" s="88"/>
      <c r="AC155" s="88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CH155">
        <f t="shared" si="20"/>
        <v>-3</v>
      </c>
      <c r="CI155" s="113">
        <f t="shared" si="21"/>
        <v>181.78206759165192</v>
      </c>
      <c r="CJ155" s="123">
        <f t="shared" si="22"/>
        <v>1.7431954692741809</v>
      </c>
      <c r="CK155" s="123">
        <f t="shared" si="23"/>
        <v>0</v>
      </c>
      <c r="CL155" s="123">
        <f t="shared" si="24"/>
        <v>18.852668677253504</v>
      </c>
      <c r="CM155" s="123">
        <f t="shared" si="25"/>
        <v>2.3461098798359923</v>
      </c>
      <c r="CN155" s="123">
        <f t="shared" si="26"/>
        <v>4.1465300596895789</v>
      </c>
      <c r="CO155" s="123">
        <f t="shared" si="27"/>
        <v>1.5941241890563478</v>
      </c>
      <c r="CP155" s="123">
        <f t="shared" si="28"/>
        <v>0.79626582869947427</v>
      </c>
      <c r="CQ155" s="123">
        <f t="shared" si="29"/>
        <v>4.1790082234578607</v>
      </c>
      <c r="CR155" s="123">
        <f t="shared" si="14"/>
        <v>215.43996991891885</v>
      </c>
    </row>
    <row r="156" spans="1:96" ht="14">
      <c r="A156">
        <f t="shared" si="19"/>
        <v>-2</v>
      </c>
      <c r="B156" s="22">
        <v>78</v>
      </c>
      <c r="C156" s="126">
        <f t="shared" si="17"/>
        <v>185.28305180026001</v>
      </c>
      <c r="D156" s="124">
        <f>(($C$39*$C$118*0.72)*D$40)*('Product half-life and C flows'!B57/100)</f>
        <v>1.6838158321891257</v>
      </c>
      <c r="E156" s="27"/>
      <c r="F156" s="55">
        <f t="shared" si="30"/>
        <v>18.852668677253504</v>
      </c>
      <c r="G156" s="55">
        <f t="shared" si="30"/>
        <v>2.3461098798359923</v>
      </c>
      <c r="H156" s="124">
        <f>(H$118)*('Product half-life and C flows'!L57/100)</f>
        <v>4.0831493232624156</v>
      </c>
      <c r="I156" s="124">
        <f>(($C$39*$C$118*0.28)*H$41)*('Product half-life and C flows'!N57/100)</f>
        <v>1.6258462476381428</v>
      </c>
      <c r="J156" s="124">
        <f>(($C$39*$C$118*0.28)*H$41)*(+'Product half-life and C flows'!P57/100)</f>
        <v>0.81211101280626496</v>
      </c>
      <c r="K156" s="55">
        <f t="shared" si="16"/>
        <v>4.1790082234578607</v>
      </c>
      <c r="L156" s="27"/>
      <c r="M156" s="80"/>
      <c r="N156" s="80"/>
      <c r="O156" s="82"/>
      <c r="P156" s="81"/>
      <c r="Q156" s="81"/>
      <c r="R156" s="81"/>
      <c r="S156" s="81"/>
      <c r="T156" s="81"/>
      <c r="U156" s="3"/>
      <c r="V156" s="88"/>
      <c r="W156" s="88"/>
      <c r="X156" s="88"/>
      <c r="Y156" s="88"/>
      <c r="Z156" s="88"/>
      <c r="AA156" s="88"/>
      <c r="AB156" s="88"/>
      <c r="AC156" s="88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CH156">
        <f t="shared" si="20"/>
        <v>-2</v>
      </c>
      <c r="CI156" s="113">
        <f t="shared" si="21"/>
        <v>185.28305180026001</v>
      </c>
      <c r="CJ156" s="123">
        <f t="shared" si="22"/>
        <v>1.6838158321891257</v>
      </c>
      <c r="CK156" s="123">
        <f t="shared" si="23"/>
        <v>0</v>
      </c>
      <c r="CL156" s="123">
        <f t="shared" si="24"/>
        <v>18.852668677253504</v>
      </c>
      <c r="CM156" s="123">
        <f t="shared" si="25"/>
        <v>2.3461098798359923</v>
      </c>
      <c r="CN156" s="123">
        <f t="shared" si="26"/>
        <v>4.0831493232624156</v>
      </c>
      <c r="CO156" s="123">
        <f t="shared" si="27"/>
        <v>1.6258462476381428</v>
      </c>
      <c r="CP156" s="123">
        <f t="shared" si="28"/>
        <v>0.81211101280626496</v>
      </c>
      <c r="CQ156" s="123">
        <f t="shared" si="29"/>
        <v>4.1790082234578607</v>
      </c>
      <c r="CR156" s="123">
        <f t="shared" si="14"/>
        <v>218.86576099670333</v>
      </c>
    </row>
    <row r="157" spans="1:96" ht="14">
      <c r="A157">
        <f>A158-1</f>
        <v>-1</v>
      </c>
      <c r="B157" s="22">
        <v>79</v>
      </c>
      <c r="C157" s="126">
        <f t="shared" si="17"/>
        <v>188.7840360088681</v>
      </c>
      <c r="D157" s="124">
        <f>(($C$39*$C$118*0.72)*D$40)*('Product half-life and C flows'!B58/100)</f>
        <v>1.626458883530298</v>
      </c>
      <c r="E157" s="27"/>
      <c r="F157" s="55">
        <f t="shared" si="30"/>
        <v>18.852668677253504</v>
      </c>
      <c r="G157" s="55">
        <f t="shared" si="30"/>
        <v>2.3461098798359923</v>
      </c>
      <c r="H157" s="124">
        <f>(H$118)*('Product half-life and C flows'!L58/100)</f>
        <v>4.0207373770507395</v>
      </c>
      <c r="I157" s="124">
        <f>(($C$39*$C$118*0.28)*H$41)*('Product half-life and C flows'!N58/100)</f>
        <v>1.6570834267170866</v>
      </c>
      <c r="J157" s="124">
        <f>(($C$39*$C$118*0.28)*H$41)*(+'Product half-life and C flows'!P58/100)</f>
        <v>0.82771399935918399</v>
      </c>
      <c r="K157" s="55">
        <f t="shared" si="16"/>
        <v>4.1790082234578607</v>
      </c>
      <c r="L157" s="27"/>
      <c r="M157" s="80"/>
      <c r="N157" s="80"/>
      <c r="O157" s="82"/>
      <c r="P157" s="81"/>
      <c r="Q157" s="81"/>
      <c r="R157" s="81"/>
      <c r="S157" s="81"/>
      <c r="T157" s="81"/>
      <c r="U157" s="3"/>
      <c r="V157" s="88"/>
      <c r="W157" s="88"/>
      <c r="X157" s="88"/>
      <c r="Y157" s="88"/>
      <c r="Z157" s="88"/>
      <c r="AA157" s="88"/>
      <c r="AB157" s="88"/>
      <c r="AC157" s="88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CH157">
        <f t="shared" si="20"/>
        <v>-1</v>
      </c>
      <c r="CI157" s="113">
        <f t="shared" si="21"/>
        <v>188.7840360088681</v>
      </c>
      <c r="CJ157" s="123">
        <f t="shared" si="22"/>
        <v>1.626458883530298</v>
      </c>
      <c r="CK157" s="123">
        <f t="shared" si="23"/>
        <v>0</v>
      </c>
      <c r="CL157" s="123">
        <f t="shared" si="24"/>
        <v>18.852668677253504</v>
      </c>
      <c r="CM157" s="123">
        <f t="shared" si="25"/>
        <v>2.3461098798359923</v>
      </c>
      <c r="CN157" s="123">
        <f t="shared" si="26"/>
        <v>4.0207373770507395</v>
      </c>
      <c r="CO157" s="123">
        <f t="shared" si="27"/>
        <v>1.6570834267170866</v>
      </c>
      <c r="CP157" s="123">
        <f t="shared" si="28"/>
        <v>0.82771399935918399</v>
      </c>
      <c r="CQ157" s="123">
        <f t="shared" si="29"/>
        <v>4.1790082234578607</v>
      </c>
      <c r="CR157" s="123">
        <f t="shared" si="14"/>
        <v>222.29381647607278</v>
      </c>
    </row>
    <row r="158" spans="1:96" s="136" customFormat="1" ht="14">
      <c r="A158" s="136">
        <v>0</v>
      </c>
      <c r="B158" s="137">
        <v>80</v>
      </c>
      <c r="C158" s="138">
        <f t="shared" ref="C158:C221" si="31">B$8*(1-EXP(-B$9*$B158))^3</f>
        <v>192.28502021747596</v>
      </c>
      <c r="D158" s="139">
        <f>(($C$39*$C$118*0.72)*D$40)*('Product half-life and C flows'!B59/100)</f>
        <v>1.5710557231044588</v>
      </c>
      <c r="E158" s="138"/>
      <c r="F158" s="140">
        <f t="shared" si="30"/>
        <v>18.852668677253504</v>
      </c>
      <c r="G158" s="140">
        <f t="shared" si="30"/>
        <v>2.3461098798359923</v>
      </c>
      <c r="H158" s="139">
        <f>(H$118)*('Product half-life and C flows'!L59/100)</f>
        <v>3.9592794128567523</v>
      </c>
      <c r="I158" s="139">
        <f>(($C$39*$C$118*0.28)*H$41)*('Product half-life and C flows'!N59/100)</f>
        <v>1.6878431377961773</v>
      </c>
      <c r="J158" s="139">
        <f>(($C$39*$C$118*0.28)*H$41)*(+'Product half-life and C flows'!P59/100)</f>
        <v>0.84307849040768079</v>
      </c>
      <c r="K158" s="140">
        <f t="shared" si="16"/>
        <v>4.1790082234578607</v>
      </c>
      <c r="L158" s="138"/>
      <c r="M158" s="141">
        <f>($C$158-$C$138)*(0.4*$D$14)*('Product half-life and C flows'!$B19/100)</f>
        <v>7.0019684172161538</v>
      </c>
      <c r="N158" s="141">
        <f>C138</f>
        <v>122.26533604531443</v>
      </c>
      <c r="O158" s="142">
        <f>($C$158-$C$138)*((0.4*$B$14))-(C$158*0.03)</f>
        <v>15.237354645124185</v>
      </c>
      <c r="P158" s="141">
        <f>($C$158-$C$138)*((0.6*$B$15))</f>
        <v>10.082834520791259</v>
      </c>
      <c r="Q158" s="141">
        <f>($C$158-$C$138)*(0.6*$C$15)*('Product half-life and C flows'!L19/100)</f>
        <v>31.508857877472686</v>
      </c>
      <c r="R158" s="141">
        <f>($C$158-$C$138)*0.6*('Product half-life and C flows'!N19/100)</f>
        <v>0</v>
      </c>
      <c r="S158" s="141">
        <f>($C$158-$C$138)*0.6*('Product half-life and C flows'!P19/100)</f>
        <v>0</v>
      </c>
      <c r="T158" s="141">
        <f>(Q158*T$42)</f>
        <v>17.960048990159429</v>
      </c>
      <c r="U158" s="143"/>
      <c r="CH158" s="136">
        <f t="shared" si="20"/>
        <v>0</v>
      </c>
      <c r="CI158" s="143">
        <f t="shared" si="21"/>
        <v>192.28502021747596</v>
      </c>
      <c r="CJ158" s="123">
        <f t="shared" si="22"/>
        <v>8.5730241403206122</v>
      </c>
      <c r="CK158" s="123">
        <f t="shared" si="23"/>
        <v>122.26533604531443</v>
      </c>
      <c r="CL158" s="123">
        <f t="shared" si="24"/>
        <v>34.090023322377689</v>
      </c>
      <c r="CM158" s="123">
        <f t="shared" si="25"/>
        <v>12.428944400627252</v>
      </c>
      <c r="CN158" s="123">
        <f t="shared" si="26"/>
        <v>35.468137290329437</v>
      </c>
      <c r="CO158" s="123">
        <f t="shared" si="27"/>
        <v>1.6878431377961773</v>
      </c>
      <c r="CP158" s="123">
        <f t="shared" si="28"/>
        <v>0.84307849040768079</v>
      </c>
      <c r="CQ158" s="123">
        <f t="shared" si="29"/>
        <v>22.139057213617289</v>
      </c>
      <c r="CR158" s="143">
        <f>SUM(CJ158:CQ158)</f>
        <v>237.49544404079057</v>
      </c>
    </row>
    <row r="159" spans="1:96" ht="14">
      <c r="A159">
        <f>A158+1</f>
        <v>1</v>
      </c>
      <c r="B159" s="22">
        <v>81</v>
      </c>
      <c r="C159" s="27">
        <f t="shared" si="31"/>
        <v>193.9909627396743</v>
      </c>
      <c r="D159" s="124">
        <f>(($C$39*$C$118*0.72)*D$40)*('Product half-life and C flows'!B60/100)</f>
        <v>1.5175397977118901</v>
      </c>
      <c r="E159" s="27"/>
      <c r="F159" s="55">
        <f t="shared" si="30"/>
        <v>18.852668677253504</v>
      </c>
      <c r="G159" s="55">
        <f t="shared" si="30"/>
        <v>2.3461098798359923</v>
      </c>
      <c r="H159" s="124">
        <f>(H$118)*('Product half-life and C flows'!L60/100)</f>
        <v>3.8987608488296175</v>
      </c>
      <c r="I159" s="124">
        <f>(($C$39*$C$118*0.28)*H$41)*('Product half-life and C flows'!N60/100)</f>
        <v>1.7181326790917586</v>
      </c>
      <c r="J159" s="124">
        <f>(($C$39*$C$118*0.28)*H$41)*(+'Product half-life and C flows'!P60/100)</f>
        <v>0.8582081314144645</v>
      </c>
      <c r="K159" s="55">
        <f t="shared" si="16"/>
        <v>4.1790082234578607</v>
      </c>
      <c r="L159" s="27"/>
      <c r="M159" s="141">
        <f>($C$158-$C$138)*(0.4*$D$14)*('Product half-life and C flows'!$B20/100)</f>
        <v>6.7634556681734832</v>
      </c>
      <c r="N159" s="141">
        <f t="shared" ref="N159:N177" si="32">C139</f>
        <v>125.76632025392252</v>
      </c>
      <c r="O159" s="142">
        <f t="shared" ref="O159:O177" si="33">($C$158-$C$138)*((0.4*B$14))-(C$158*0.03)</f>
        <v>15.237354645124185</v>
      </c>
      <c r="P159" s="141">
        <f t="shared" ref="P159:P177" si="34">($C$158-$C$138)*((0.6*B$15))</f>
        <v>10.082834520791259</v>
      </c>
      <c r="Q159" s="141">
        <f>($C$158-$C$138)*(0.6*C$15)*('Product half-life and C flows'!L20/100)</f>
        <v>31.027237200061624</v>
      </c>
      <c r="R159" s="141">
        <f>($C$158-$C$138)*0.6*('Product half-life and C flows'!N20/100)</f>
        <v>0.3214015320589832</v>
      </c>
      <c r="S159" s="141">
        <f>($C$158-$C$138)*0.6*('Product half-life and C flows'!P20/100)</f>
        <v>0.1605402258036879</v>
      </c>
      <c r="T159" s="141">
        <f t="shared" ref="T159:T177" si="35">(Q159*T$42)</f>
        <v>17.685525204035123</v>
      </c>
      <c r="U159" s="3"/>
      <c r="V159" s="88"/>
      <c r="W159" s="88"/>
      <c r="X159" s="88"/>
      <c r="Y159" s="88"/>
      <c r="Z159" s="88"/>
      <c r="AA159" s="88"/>
      <c r="AB159" s="88"/>
      <c r="AC159" s="88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CH159">
        <f t="shared" si="20"/>
        <v>1</v>
      </c>
      <c r="CI159" s="113">
        <f t="shared" si="21"/>
        <v>193.9909627396743</v>
      </c>
      <c r="CJ159" s="123">
        <f t="shared" si="22"/>
        <v>8.2809954658853737</v>
      </c>
      <c r="CK159" s="123">
        <f t="shared" si="23"/>
        <v>125.76632025392252</v>
      </c>
      <c r="CL159" s="123">
        <f t="shared" si="24"/>
        <v>34.090023322377689</v>
      </c>
      <c r="CM159" s="123">
        <f t="shared" si="25"/>
        <v>12.428944400627252</v>
      </c>
      <c r="CN159" s="123">
        <f t="shared" si="26"/>
        <v>34.925998048891245</v>
      </c>
      <c r="CO159" s="123">
        <f t="shared" si="27"/>
        <v>2.039534211150742</v>
      </c>
      <c r="CP159" s="123">
        <f t="shared" si="28"/>
        <v>1.0187483572181524</v>
      </c>
      <c r="CQ159" s="123">
        <f t="shared" si="29"/>
        <v>21.864533427492983</v>
      </c>
      <c r="CR159" s="143">
        <f t="shared" ref="CR159:CR222" si="36">SUM(CJ159:CQ159)</f>
        <v>240.41509748756596</v>
      </c>
    </row>
    <row r="160" spans="1:96" ht="14">
      <c r="A160">
        <f t="shared" ref="A160:A175" si="37">A159+1</f>
        <v>2</v>
      </c>
      <c r="B160" s="22">
        <v>82</v>
      </c>
      <c r="C160" s="27">
        <f t="shared" si="31"/>
        <v>195.65610546470202</v>
      </c>
      <c r="D160" s="124">
        <f>(($C$39*$C$118*0.72)*D$40)*('Product half-life and C flows'!B61/100)</f>
        <v>1.4658468211991753</v>
      </c>
      <c r="E160" s="27"/>
      <c r="F160" s="55">
        <f t="shared" si="30"/>
        <v>18.852668677253504</v>
      </c>
      <c r="G160" s="55">
        <f t="shared" si="30"/>
        <v>2.3461098798359923</v>
      </c>
      <c r="H160" s="124">
        <f>(H$118)*('Product half-life and C flows'!L61/100)</f>
        <v>3.8391673260056898</v>
      </c>
      <c r="I160" s="124">
        <f>(($C$39*$C$118*0.28)*H$41)*('Product half-life and C flows'!N61/100)</f>
        <v>1.7479592372651345</v>
      </c>
      <c r="J160" s="124">
        <f>(($C$39*$C$118*0.28)*H$41)*(+'Product half-life and C flows'!P61/100)</f>
        <v>0.87310651212044643</v>
      </c>
      <c r="K160" s="55">
        <f t="shared" si="16"/>
        <v>4.1790082234578607</v>
      </c>
      <c r="L160" s="27"/>
      <c r="M160" s="141">
        <f>($C$158-$C$138)*(0.4*$D$14)*('Product half-life and C flows'!$B21/100)</f>
        <v>6.5330675389614328</v>
      </c>
      <c r="N160" s="141">
        <f t="shared" si="32"/>
        <v>129.2673044625306</v>
      </c>
      <c r="O160" s="142">
        <f t="shared" si="33"/>
        <v>15.237354645124185</v>
      </c>
      <c r="P160" s="141">
        <f t="shared" si="34"/>
        <v>10.082834520791259</v>
      </c>
      <c r="Q160" s="141">
        <f>($C$158-$C$138)*(0.6*C$15)*('Product half-life and C flows'!L21/100)</f>
        <v>30.552978213696676</v>
      </c>
      <c r="R160" s="141">
        <f>($C$158-$C$138)*0.6*('Product half-life and C flows'!N21/100)</f>
        <v>0.63789036229319074</v>
      </c>
      <c r="S160" s="141">
        <f>($C$158-$C$138)*0.6*('Product half-life and C flows'!P21/100)</f>
        <v>0.3186265545920034</v>
      </c>
      <c r="T160" s="141">
        <f t="shared" si="35"/>
        <v>17.415197581807103</v>
      </c>
      <c r="U160" s="3"/>
      <c r="V160" s="88"/>
      <c r="W160" s="88"/>
      <c r="X160" s="88"/>
      <c r="Y160" s="88"/>
      <c r="Z160" s="88"/>
      <c r="AA160" s="88"/>
      <c r="AB160" s="88"/>
      <c r="AC160" s="88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CH160">
        <f t="shared" si="20"/>
        <v>2</v>
      </c>
      <c r="CI160" s="113">
        <f t="shared" si="21"/>
        <v>195.65610546470202</v>
      </c>
      <c r="CJ160" s="123">
        <f t="shared" si="22"/>
        <v>7.9989143601606081</v>
      </c>
      <c r="CK160" s="123">
        <f t="shared" si="23"/>
        <v>129.2673044625306</v>
      </c>
      <c r="CL160" s="123">
        <f t="shared" si="24"/>
        <v>34.090023322377689</v>
      </c>
      <c r="CM160" s="123">
        <f t="shared" si="25"/>
        <v>12.428944400627252</v>
      </c>
      <c r="CN160" s="123">
        <f t="shared" si="26"/>
        <v>34.392145539702369</v>
      </c>
      <c r="CO160" s="123">
        <f t="shared" si="27"/>
        <v>2.3858495995583251</v>
      </c>
      <c r="CP160" s="123">
        <f t="shared" si="28"/>
        <v>1.1917330667124499</v>
      </c>
      <c r="CQ160" s="123">
        <f t="shared" si="29"/>
        <v>21.594205805264963</v>
      </c>
      <c r="CR160" s="143">
        <f t="shared" si="36"/>
        <v>243.34912055693428</v>
      </c>
    </row>
    <row r="161" spans="1:96" ht="14">
      <c r="A161">
        <f t="shared" si="37"/>
        <v>3</v>
      </c>
      <c r="B161" s="22">
        <v>83</v>
      </c>
      <c r="C161" s="27">
        <f t="shared" si="31"/>
        <v>197.28111992770428</v>
      </c>
      <c r="D161" s="124">
        <f>(($C$39*$C$118*0.72)*D$40)*('Product half-life and C flows'!B62/100)</f>
        <v>1.4159146972352861</v>
      </c>
      <c r="E161" s="27"/>
      <c r="F161" s="55">
        <f t="shared" si="30"/>
        <v>18.852668677253504</v>
      </c>
      <c r="G161" s="55">
        <f t="shared" si="30"/>
        <v>2.3461098798359923</v>
      </c>
      <c r="H161" s="124">
        <f>(H$118)*('Product half-life and C flows'!L62/100)</f>
        <v>3.7804847049016339</v>
      </c>
      <c r="I161" s="124">
        <f>(($C$39*$C$118*0.28)*H$41)*('Product half-life and C flows'!N62/100)</f>
        <v>1.7773298891277145</v>
      </c>
      <c r="J161" s="124">
        <f>(($C$39*$C$118*0.28)*H$41)*(+'Product half-life and C flows'!P62/100)</f>
        <v>0.8877771673964604</v>
      </c>
      <c r="K161" s="55">
        <f t="shared" si="16"/>
        <v>4.1790082234578607</v>
      </c>
      <c r="L161" s="27"/>
      <c r="M161" s="141">
        <f>($C$158-$C$138)*(0.4*$D$14)*('Product half-life and C flows'!$B22/100)</f>
        <v>6.3105272752024808</v>
      </c>
      <c r="N161" s="141">
        <f t="shared" si="32"/>
        <v>132.76828867113869</v>
      </c>
      <c r="O161" s="142">
        <f t="shared" si="33"/>
        <v>15.237354645124185</v>
      </c>
      <c r="P161" s="141">
        <f t="shared" si="34"/>
        <v>10.082834520791259</v>
      </c>
      <c r="Q161" s="141">
        <f>($C$158-$C$138)*(0.6*C$15)*('Product half-life and C flows'!L22/100)</f>
        <v>30.085968393111379</v>
      </c>
      <c r="R161" s="141">
        <f>($C$158-$C$138)*0.6*('Product half-life and C flows'!N22/100)</f>
        <v>0.94954158256377652</v>
      </c>
      <c r="S161" s="141">
        <f>($C$158-$C$138)*0.6*('Product half-life and C flows'!P22/100)</f>
        <v>0.47429649478710112</v>
      </c>
      <c r="T161" s="141">
        <f t="shared" si="35"/>
        <v>17.149001984073486</v>
      </c>
      <c r="U161" s="3"/>
      <c r="V161" s="88"/>
      <c r="W161" s="88"/>
      <c r="X161" s="88"/>
      <c r="Y161" s="88"/>
      <c r="Z161" s="88"/>
      <c r="AA161" s="88"/>
      <c r="AB161" s="88"/>
      <c r="AC161" s="88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CH161">
        <f t="shared" si="20"/>
        <v>3</v>
      </c>
      <c r="CI161" s="113">
        <f t="shared" si="21"/>
        <v>197.28111992770428</v>
      </c>
      <c r="CJ161" s="123">
        <f t="shared" si="22"/>
        <v>7.7264419724377671</v>
      </c>
      <c r="CK161" s="123">
        <f t="shared" si="23"/>
        <v>132.76828867113869</v>
      </c>
      <c r="CL161" s="123">
        <f t="shared" si="24"/>
        <v>34.090023322377689</v>
      </c>
      <c r="CM161" s="123">
        <f t="shared" si="25"/>
        <v>12.428944400627252</v>
      </c>
      <c r="CN161" s="123">
        <f t="shared" si="26"/>
        <v>33.866453098013011</v>
      </c>
      <c r="CO161" s="123">
        <f t="shared" si="27"/>
        <v>2.7268714716914912</v>
      </c>
      <c r="CP161" s="123">
        <f t="shared" si="28"/>
        <v>1.3620736621835614</v>
      </c>
      <c r="CQ161" s="123">
        <f t="shared" si="29"/>
        <v>21.328010207531346</v>
      </c>
      <c r="CR161" s="143">
        <f t="shared" si="36"/>
        <v>246.29710680600076</v>
      </c>
    </row>
    <row r="162" spans="1:96" ht="14">
      <c r="A162">
        <f t="shared" si="37"/>
        <v>4</v>
      </c>
      <c r="B162" s="22">
        <v>84</v>
      </c>
      <c r="C162" s="27">
        <f t="shared" si="31"/>
        <v>198.86668670599443</v>
      </c>
      <c r="D162" s="124">
        <f>(($C$39*$C$118*0.72)*D$40)*('Product half-life and C flows'!B63/100)</f>
        <v>1.3676834447181863</v>
      </c>
      <c r="E162" s="27"/>
      <c r="F162" s="55">
        <f t="shared" si="30"/>
        <v>18.852668677253504</v>
      </c>
      <c r="G162" s="55">
        <f t="shared" si="30"/>
        <v>2.3461098798359923</v>
      </c>
      <c r="H162" s="124">
        <f>(H$118)*('Product half-life and C flows'!L63/100)</f>
        <v>3.7226990621596086</v>
      </c>
      <c r="I162" s="124">
        <f>(($C$39*$C$118*0.28)*H$41)*('Product half-life and C flows'!N63/100)</f>
        <v>1.8062516033200982</v>
      </c>
      <c r="J162" s="124">
        <f>(($C$39*$C$118*0.28)*H$41)*(+'Product half-life and C flows'!P63/100)</f>
        <v>0.90222357808196674</v>
      </c>
      <c r="K162" s="55">
        <f t="shared" si="16"/>
        <v>4.1790082234578607</v>
      </c>
      <c r="L162" s="27"/>
      <c r="M162" s="141">
        <f>($C$158-$C$138)*(0.4*$D$14)*('Product half-life and C flows'!$B23/100)</f>
        <v>6.0955675497891937</v>
      </c>
      <c r="N162" s="141">
        <f t="shared" si="32"/>
        <v>136.26927287974678</v>
      </c>
      <c r="O162" s="142">
        <f t="shared" si="33"/>
        <v>15.237354645124185</v>
      </c>
      <c r="P162" s="141">
        <f t="shared" si="34"/>
        <v>10.082834520791259</v>
      </c>
      <c r="Q162" s="141">
        <f>($C$158-$C$138)*(0.6*C$15)*('Product half-life and C flows'!L23/100)</f>
        <v>29.626096933015784</v>
      </c>
      <c r="R162" s="141">
        <f>($C$158-$C$138)*0.6*('Product half-life and C flows'!N23/100)</f>
        <v>1.2564291369342389</v>
      </c>
      <c r="S162" s="141">
        <f>($C$158-$C$138)*0.6*('Product half-life and C flows'!P23/100)</f>
        <v>0.62758698148563374</v>
      </c>
      <c r="T162" s="141">
        <f t="shared" si="35"/>
        <v>16.886875251818996</v>
      </c>
      <c r="U162" s="3"/>
      <c r="V162" s="88"/>
      <c r="W162" s="88"/>
      <c r="X162" s="88"/>
      <c r="Y162" s="88"/>
      <c r="Z162" s="88"/>
      <c r="AA162" s="88"/>
      <c r="AB162" s="88"/>
      <c r="AC162" s="88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CH162">
        <f t="shared" si="20"/>
        <v>4</v>
      </c>
      <c r="CI162" s="113">
        <f t="shared" si="21"/>
        <v>198.86668670599443</v>
      </c>
      <c r="CJ162" s="123">
        <f t="shared" si="22"/>
        <v>7.4632509945073799</v>
      </c>
      <c r="CK162" s="123">
        <f t="shared" si="23"/>
        <v>136.26927287974678</v>
      </c>
      <c r="CL162" s="123">
        <f t="shared" si="24"/>
        <v>34.090023322377689</v>
      </c>
      <c r="CM162" s="123">
        <f t="shared" si="25"/>
        <v>12.428944400627252</v>
      </c>
      <c r="CN162" s="123">
        <f t="shared" si="26"/>
        <v>33.348795995175394</v>
      </c>
      <c r="CO162" s="123">
        <f t="shared" si="27"/>
        <v>3.0626807402543372</v>
      </c>
      <c r="CP162" s="123">
        <f t="shared" si="28"/>
        <v>1.5298105595676006</v>
      </c>
      <c r="CQ162" s="123">
        <f t="shared" si="29"/>
        <v>21.065883475276856</v>
      </c>
      <c r="CR162" s="143">
        <f t="shared" si="36"/>
        <v>249.25866236753328</v>
      </c>
    </row>
    <row r="163" spans="1:96" ht="14">
      <c r="A163">
        <f t="shared" si="37"/>
        <v>5</v>
      </c>
      <c r="B163" s="22">
        <v>85</v>
      </c>
      <c r="C163" s="27">
        <f t="shared" si="31"/>
        <v>200.41349366096094</v>
      </c>
      <c r="D163" s="124">
        <f>(($C$39*$C$118*0.72)*D$40)*('Product half-life and C flows'!B64/100)</f>
        <v>1.321095125722372</v>
      </c>
      <c r="E163" s="27"/>
      <c r="F163" s="55">
        <f t="shared" si="30"/>
        <v>18.852668677253504</v>
      </c>
      <c r="G163" s="55">
        <f t="shared" si="30"/>
        <v>2.3461098798359923</v>
      </c>
      <c r="H163" s="124">
        <f>(H$118)*('Product half-life and C flows'!L64/100)</f>
        <v>3.6657966872437378</v>
      </c>
      <c r="I163" s="124">
        <f>(($C$39*$C$118*0.28)*H$41)*('Product half-life and C flows'!N64/100)</f>
        <v>1.8347312419654918</v>
      </c>
      <c r="J163" s="124">
        <f>(($C$39*$C$118*0.28)*H$41)*(+'Product half-life and C flows'!P64/100)</f>
        <v>0.91644917181093444</v>
      </c>
      <c r="K163" s="55">
        <f t="shared" si="16"/>
        <v>4.1790082234578607</v>
      </c>
      <c r="L163" s="27"/>
      <c r="M163" s="141">
        <f>($C$158-$C$138)*(0.4*$D$14)*('Product half-life and C flows'!$B24/100)</f>
        <v>5.8879301417567893</v>
      </c>
      <c r="N163" s="141">
        <f t="shared" si="32"/>
        <v>139.77025708835487</v>
      </c>
      <c r="O163" s="142">
        <f t="shared" si="33"/>
        <v>15.237354645124185</v>
      </c>
      <c r="P163" s="141">
        <f t="shared" si="34"/>
        <v>10.082834520791259</v>
      </c>
      <c r="Q163" s="141">
        <f>($C$158-$C$138)*(0.6*C$15)*('Product half-life and C flows'!L24/100)</f>
        <v>29.173254721806149</v>
      </c>
      <c r="R163" s="141">
        <f>($C$158-$C$138)*0.6*('Product half-life and C flows'!N24/100)</f>
        <v>1.5586258392148034</v>
      </c>
      <c r="S163" s="141">
        <f>($C$158-$C$138)*0.6*('Product half-life and C flows'!P24/100)</f>
        <v>0.77853438522217955</v>
      </c>
      <c r="T163" s="141">
        <f t="shared" si="35"/>
        <v>16.628755191429505</v>
      </c>
      <c r="U163" s="3"/>
      <c r="V163" s="88"/>
      <c r="W163" s="88"/>
      <c r="X163" s="88"/>
      <c r="Y163" s="88"/>
      <c r="Z163" s="88"/>
      <c r="AA163" s="88"/>
      <c r="AB163" s="88"/>
      <c r="AC163" s="88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CH163">
        <f t="shared" si="20"/>
        <v>5</v>
      </c>
      <c r="CI163" s="113">
        <f t="shared" si="21"/>
        <v>200.41349366096094</v>
      </c>
      <c r="CJ163" s="123">
        <f t="shared" si="22"/>
        <v>7.2090252674791611</v>
      </c>
      <c r="CK163" s="123">
        <f t="shared" si="23"/>
        <v>139.77025708835487</v>
      </c>
      <c r="CL163" s="123">
        <f t="shared" si="24"/>
        <v>34.090023322377689</v>
      </c>
      <c r="CM163" s="123">
        <f t="shared" si="25"/>
        <v>12.428944400627252</v>
      </c>
      <c r="CN163" s="123">
        <f t="shared" si="26"/>
        <v>32.839051409049887</v>
      </c>
      <c r="CO163" s="123">
        <f t="shared" si="27"/>
        <v>3.3933570811802953</v>
      </c>
      <c r="CP163" s="123">
        <f t="shared" si="28"/>
        <v>1.694983557033114</v>
      </c>
      <c r="CQ163" s="123">
        <f t="shared" si="29"/>
        <v>20.807763414887365</v>
      </c>
      <c r="CR163" s="143">
        <f t="shared" si="36"/>
        <v>252.23340554098962</v>
      </c>
    </row>
    <row r="164" spans="1:96" ht="14">
      <c r="A164">
        <f t="shared" si="37"/>
        <v>6</v>
      </c>
      <c r="B164" s="22">
        <v>86</v>
      </c>
      <c r="C164" s="27">
        <f t="shared" si="31"/>
        <v>201.92223430227185</v>
      </c>
      <c r="D164" s="124">
        <f>(($C$39*$C$118*0.72)*D$40)*('Product half-life and C flows'!B65/100)</f>
        <v>1.2760937759007753</v>
      </c>
      <c r="E164" s="27"/>
      <c r="F164" s="55">
        <f t="shared" si="30"/>
        <v>18.852668677253504</v>
      </c>
      <c r="G164" s="55">
        <f t="shared" si="30"/>
        <v>2.3461098798359923</v>
      </c>
      <c r="H164" s="124">
        <f>(H$118)*('Product half-life and C flows'!L65/100)</f>
        <v>3.609764079187074</v>
      </c>
      <c r="I164" s="124">
        <f>(($C$39*$C$118*0.28)*H$41)*('Product half-life and C flows'!N65/100)</f>
        <v>1.8627755622978521</v>
      </c>
      <c r="J164" s="124">
        <f>(($C$39*$C$118*0.28)*H$41)*(+'Product half-life and C flows'!P65/100)</f>
        <v>0.93045732382510038</v>
      </c>
      <c r="K164" s="55">
        <f t="shared" si="16"/>
        <v>4.1790082234578607</v>
      </c>
      <c r="L164" s="27"/>
      <c r="M164" s="141">
        <f>($C$158-$C$138)*(0.4*$D$14)*('Product half-life and C flows'!$B25/100)</f>
        <v>5.6873656260944978</v>
      </c>
      <c r="N164" s="141">
        <f t="shared" si="32"/>
        <v>143.27124129696296</v>
      </c>
      <c r="O164" s="142">
        <f t="shared" si="33"/>
        <v>15.237354645124185</v>
      </c>
      <c r="P164" s="141">
        <f t="shared" si="34"/>
        <v>10.082834520791259</v>
      </c>
      <c r="Q164" s="141">
        <f>($C$158-$C$138)*(0.6*C$15)*('Product half-life and C flows'!L25/100)</f>
        <v>28.727334315676568</v>
      </c>
      <c r="R164" s="141">
        <f>($C$158-$C$138)*0.6*('Product half-life and C flows'!N25/100)</f>
        <v>1.8562033902386086</v>
      </c>
      <c r="S164" s="141">
        <f>($C$158-$C$138)*0.6*('Product half-life and C flows'!P25/100)</f>
        <v>0.92717452059870564</v>
      </c>
      <c r="T164" s="141">
        <f t="shared" si="35"/>
        <v>16.374580559935641</v>
      </c>
      <c r="U164" s="3"/>
      <c r="V164" s="88"/>
      <c r="W164" s="88"/>
      <c r="X164" s="88"/>
      <c r="Y164" s="88"/>
      <c r="Z164" s="88"/>
      <c r="AA164" s="88"/>
      <c r="AB164" s="88"/>
      <c r="AC164" s="88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CH164">
        <f t="shared" si="20"/>
        <v>6</v>
      </c>
      <c r="CI164" s="113">
        <f t="shared" si="21"/>
        <v>201.92223430227185</v>
      </c>
      <c r="CJ164" s="123">
        <f t="shared" si="22"/>
        <v>6.9634594019952729</v>
      </c>
      <c r="CK164" s="123">
        <f t="shared" si="23"/>
        <v>143.27124129696296</v>
      </c>
      <c r="CL164" s="123">
        <f t="shared" si="24"/>
        <v>34.090023322377689</v>
      </c>
      <c r="CM164" s="123">
        <f t="shared" si="25"/>
        <v>12.428944400627252</v>
      </c>
      <c r="CN164" s="123">
        <f t="shared" si="26"/>
        <v>32.337098394863645</v>
      </c>
      <c r="CO164" s="123">
        <f t="shared" si="27"/>
        <v>3.7189789525364607</v>
      </c>
      <c r="CP164" s="123">
        <f t="shared" si="28"/>
        <v>1.857631844423806</v>
      </c>
      <c r="CQ164" s="123">
        <f t="shared" si="29"/>
        <v>20.553588783393501</v>
      </c>
      <c r="CR164" s="143">
        <f t="shared" si="36"/>
        <v>255.22096639718055</v>
      </c>
    </row>
    <row r="165" spans="1:96" ht="14">
      <c r="A165">
        <f t="shared" si="37"/>
        <v>7</v>
      </c>
      <c r="B165" s="22">
        <v>87</v>
      </c>
      <c r="C165" s="27">
        <f t="shared" si="31"/>
        <v>203.3936062680844</v>
      </c>
      <c r="D165" s="124">
        <f>(($C$39*$C$118*0.72)*D$40)*('Product half-life and C flows'!B66/100)</f>
        <v>1.2326253372574394</v>
      </c>
      <c r="E165" s="27"/>
      <c r="F165" s="55">
        <f t="shared" si="30"/>
        <v>18.852668677253504</v>
      </c>
      <c r="G165" s="55">
        <f t="shared" si="30"/>
        <v>2.3461098798359923</v>
      </c>
      <c r="H165" s="124">
        <f>(H$118)*('Product half-life and C flows'!L66/100)</f>
        <v>3.5545879433882841</v>
      </c>
      <c r="I165" s="124">
        <f>(($C$39*$C$118*0.28)*H$41)*('Product half-life and C flows'!N66/100)</f>
        <v>1.8903912182651463</v>
      </c>
      <c r="J165" s="124">
        <f>(($C$39*$C$118*0.28)*H$41)*(+'Product half-life and C flows'!P66/100)</f>
        <v>0.94425135777479796</v>
      </c>
      <c r="K165" s="55">
        <f t="shared" si="16"/>
        <v>4.1790082234578607</v>
      </c>
      <c r="L165" s="27"/>
      <c r="M165" s="141">
        <f>($C$158-$C$138)*(0.4*$D$14)*('Product half-life and C flows'!$B26/100)</f>
        <v>5.4936330741230757</v>
      </c>
      <c r="N165" s="141">
        <f t="shared" si="32"/>
        <v>146.77222550557104</v>
      </c>
      <c r="O165" s="142">
        <f t="shared" si="33"/>
        <v>15.237354645124185</v>
      </c>
      <c r="P165" s="141">
        <f t="shared" si="34"/>
        <v>10.082834520791259</v>
      </c>
      <c r="Q165" s="141">
        <f>($C$158-$C$138)*(0.6*C$15)*('Product half-life and C flows'!L26/100)</f>
        <v>28.288229913126262</v>
      </c>
      <c r="R165" s="141">
        <f>($C$158-$C$138)*0.6*('Product half-life and C flows'!N26/100)</f>
        <v>2.1492323948738465</v>
      </c>
      <c r="S165" s="141">
        <f>($C$158-$C$138)*0.6*('Product half-life and C flows'!P26/100)</f>
        <v>1.0735426547821414</v>
      </c>
      <c r="T165" s="141">
        <f t="shared" si="35"/>
        <v>16.124291050481968</v>
      </c>
      <c r="U165" s="3"/>
      <c r="V165" s="88"/>
      <c r="W165" s="88"/>
      <c r="X165" s="88"/>
      <c r="Y165" s="88"/>
      <c r="Z165" s="88"/>
      <c r="AA165" s="88"/>
      <c r="AB165" s="88"/>
      <c r="AC165" s="88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CH165">
        <f t="shared" si="20"/>
        <v>7</v>
      </c>
      <c r="CI165" s="113">
        <f t="shared" si="21"/>
        <v>203.3936062680844</v>
      </c>
      <c r="CJ165" s="123">
        <f t="shared" si="22"/>
        <v>6.7262584113805151</v>
      </c>
      <c r="CK165" s="123">
        <f t="shared" si="23"/>
        <v>146.77222550557104</v>
      </c>
      <c r="CL165" s="123">
        <f t="shared" si="24"/>
        <v>34.090023322377689</v>
      </c>
      <c r="CM165" s="123">
        <f t="shared" si="25"/>
        <v>12.428944400627252</v>
      </c>
      <c r="CN165" s="123">
        <f t="shared" si="26"/>
        <v>31.842817856514547</v>
      </c>
      <c r="CO165" s="123">
        <f t="shared" si="27"/>
        <v>4.0396236131389927</v>
      </c>
      <c r="CP165" s="123">
        <f t="shared" si="28"/>
        <v>2.0177940125569394</v>
      </c>
      <c r="CQ165" s="123">
        <f t="shared" si="29"/>
        <v>20.303299273939828</v>
      </c>
      <c r="CR165" s="143">
        <f t="shared" si="36"/>
        <v>258.22098639610681</v>
      </c>
    </row>
    <row r="166" spans="1:96" ht="14">
      <c r="A166">
        <f t="shared" si="37"/>
        <v>8</v>
      </c>
      <c r="B166" s="22">
        <v>88</v>
      </c>
      <c r="C166" s="27">
        <f t="shared" si="31"/>
        <v>204.82830991518776</v>
      </c>
      <c r="D166" s="124">
        <f>(($C$39*$C$118*0.72)*D$40)*('Product half-life and C flows'!B67/100)</f>
        <v>1.1906375932102005</v>
      </c>
      <c r="E166" s="27"/>
      <c r="F166" s="55">
        <f t="shared" si="30"/>
        <v>18.852668677253504</v>
      </c>
      <c r="G166" s="55">
        <f t="shared" si="30"/>
        <v>2.3461098798359923</v>
      </c>
      <c r="H166" s="124">
        <f>(H$118)*('Product half-life and C flows'!L67/100)</f>
        <v>3.5002551884573019</v>
      </c>
      <c r="I166" s="124">
        <f>(($C$39*$C$118*0.28)*H$41)*('Product half-life and C flows'!N67/100)</f>
        <v>1.9175847621081028</v>
      </c>
      <c r="J166" s="124">
        <f>(($C$39*$C$118*0.28)*H$41)*(+'Product half-life and C flows'!P67/100)</f>
        <v>0.95783454650754329</v>
      </c>
      <c r="K166" s="55">
        <f t="shared" si="16"/>
        <v>4.1790082234578607</v>
      </c>
      <c r="L166" s="27"/>
      <c r="M166" s="141">
        <f>($C$158-$C$138)*(0.4*$D$14)*('Product half-life and C flows'!$B27/100)</f>
        <v>5.3064997640785583</v>
      </c>
      <c r="N166" s="141">
        <f t="shared" si="32"/>
        <v>150.27320971417913</v>
      </c>
      <c r="O166" s="142">
        <f t="shared" si="33"/>
        <v>15.237354645124185</v>
      </c>
      <c r="P166" s="141">
        <f t="shared" si="34"/>
        <v>10.082834520791259</v>
      </c>
      <c r="Q166" s="141">
        <f>($C$158-$C$138)*(0.6*C$15)*('Product half-life and C flows'!L27/100)</f>
        <v>27.855837329856517</v>
      </c>
      <c r="R166" s="141">
        <f>($C$158-$C$138)*0.6*('Product half-life and C flows'!N27/100)</f>
        <v>2.4377823787758572</v>
      </c>
      <c r="S166" s="141">
        <f>($C$158-$C$138)*0.6*('Product half-life and C flows'!P27/100)</f>
        <v>1.2176735158720566</v>
      </c>
      <c r="T166" s="141">
        <f t="shared" si="35"/>
        <v>15.877827278018213</v>
      </c>
      <c r="U166" s="3"/>
      <c r="V166" s="88"/>
      <c r="W166" s="88"/>
      <c r="X166" s="88"/>
      <c r="Y166" s="88"/>
      <c r="Z166" s="88"/>
      <c r="AA166" s="88"/>
      <c r="AB166" s="88"/>
      <c r="AC166" s="88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CH166">
        <f t="shared" si="20"/>
        <v>8</v>
      </c>
      <c r="CI166" s="113">
        <f t="shared" si="21"/>
        <v>204.82830991518776</v>
      </c>
      <c r="CJ166" s="123">
        <f t="shared" si="22"/>
        <v>6.497137357288759</v>
      </c>
      <c r="CK166" s="123">
        <f t="shared" si="23"/>
        <v>150.27320971417913</v>
      </c>
      <c r="CL166" s="123">
        <f t="shared" si="24"/>
        <v>34.090023322377689</v>
      </c>
      <c r="CM166" s="123">
        <f t="shared" si="25"/>
        <v>12.428944400627252</v>
      </c>
      <c r="CN166" s="123">
        <f t="shared" si="26"/>
        <v>31.356092518313819</v>
      </c>
      <c r="CO166" s="123">
        <f t="shared" si="27"/>
        <v>4.3553671408839598</v>
      </c>
      <c r="CP166" s="123">
        <f t="shared" si="28"/>
        <v>2.1755080623795999</v>
      </c>
      <c r="CQ166" s="123">
        <f t="shared" si="29"/>
        <v>20.056835501476073</v>
      </c>
      <c r="CR166" s="143">
        <f t="shared" si="36"/>
        <v>261.23311801752629</v>
      </c>
    </row>
    <row r="167" spans="1:96" ht="14">
      <c r="A167">
        <f t="shared" si="37"/>
        <v>9</v>
      </c>
      <c r="B167" s="22">
        <v>89</v>
      </c>
      <c r="C167" s="27">
        <f t="shared" si="31"/>
        <v>206.2270470132288</v>
      </c>
      <c r="D167" s="124">
        <f>(($C$39*$C$118*0.72)*D$40)*('Product half-life and C flows'!B68/100)</f>
        <v>1.1500801058653747</v>
      </c>
      <c r="E167" s="27"/>
      <c r="F167" s="55">
        <f t="shared" si="30"/>
        <v>18.852668677253504</v>
      </c>
      <c r="G167" s="55">
        <f t="shared" si="30"/>
        <v>2.3461098798359923</v>
      </c>
      <c r="H167" s="124">
        <f>(H$118)*('Product half-life and C flows'!L68/100)</f>
        <v>3.4467529231091936</v>
      </c>
      <c r="I167" s="124">
        <f>(($C$39*$C$118*0.28)*H$41)*('Product half-life and C flows'!N68/100)</f>
        <v>1.9443626459148311</v>
      </c>
      <c r="J167" s="124">
        <f>(($C$39*$C$118*0.28)*H$41)*(+'Product half-life and C flows'!P68/100)</f>
        <v>0.97121011284457037</v>
      </c>
      <c r="K167" s="55">
        <f t="shared" si="16"/>
        <v>4.1790082234578607</v>
      </c>
      <c r="L167" s="27"/>
      <c r="M167" s="141">
        <f>($C$158-$C$138)*(0.4*$D$14)*('Product half-life and C flows'!$B28/100)</f>
        <v>5.1257409015546012</v>
      </c>
      <c r="N167" s="141">
        <f t="shared" si="32"/>
        <v>153.77419392278722</v>
      </c>
      <c r="O167" s="142">
        <f t="shared" si="33"/>
        <v>15.237354645124185</v>
      </c>
      <c r="P167" s="141">
        <f t="shared" si="34"/>
        <v>10.082834520791259</v>
      </c>
      <c r="Q167" s="141">
        <f>($C$158-$C$138)*(0.6*C$15)*('Product half-life and C flows'!L28/100)</f>
        <v>27.430053974051365</v>
      </c>
      <c r="R167" s="141">
        <f>($C$158-$C$138)*0.6*('Product half-life and C flows'!N28/100)</f>
        <v>2.7219218048831619</v>
      </c>
      <c r="S167" s="141">
        <f>($C$158-$C$138)*0.6*('Product half-life and C flows'!P28/100)</f>
        <v>1.3596013011404406</v>
      </c>
      <c r="T167" s="141">
        <f t="shared" si="35"/>
        <v>15.635130765209277</v>
      </c>
      <c r="U167" s="3"/>
      <c r="V167" s="88"/>
      <c r="W167" s="88"/>
      <c r="X167" s="88"/>
      <c r="Y167" s="88"/>
      <c r="Z167" s="88"/>
      <c r="AA167" s="88"/>
      <c r="AB167" s="88"/>
      <c r="AC167" s="88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CH167">
        <f t="shared" si="20"/>
        <v>9</v>
      </c>
      <c r="CI167" s="113">
        <f t="shared" si="21"/>
        <v>206.2270470132288</v>
      </c>
      <c r="CJ167" s="123">
        <f t="shared" si="22"/>
        <v>6.2758210074199763</v>
      </c>
      <c r="CK167" s="123">
        <f t="shared" si="23"/>
        <v>153.77419392278722</v>
      </c>
      <c r="CL167" s="123">
        <f t="shared" si="24"/>
        <v>34.090023322377689</v>
      </c>
      <c r="CM167" s="123">
        <f t="shared" si="25"/>
        <v>12.428944400627252</v>
      </c>
      <c r="CN167" s="123">
        <f t="shared" si="26"/>
        <v>30.876806897160559</v>
      </c>
      <c r="CO167" s="123">
        <f t="shared" si="27"/>
        <v>4.6662844507979928</v>
      </c>
      <c r="CP167" s="123">
        <f t="shared" si="28"/>
        <v>2.3308114139850109</v>
      </c>
      <c r="CQ167" s="123">
        <f t="shared" si="29"/>
        <v>19.814138988667139</v>
      </c>
      <c r="CR167" s="143">
        <f t="shared" si="36"/>
        <v>264.25702440382281</v>
      </c>
    </row>
    <row r="168" spans="1:96" ht="14">
      <c r="A168">
        <f t="shared" si="37"/>
        <v>10</v>
      </c>
      <c r="B168" s="22">
        <v>90</v>
      </c>
      <c r="C168" s="27">
        <f t="shared" si="31"/>
        <v>207.59051953739234</v>
      </c>
      <c r="D168" s="124">
        <f>(($C$39*$C$118*0.72)*D$40)*('Product half-life and C flows'!B69/100)</f>
        <v>1.1109041554290979</v>
      </c>
      <c r="E168" s="27"/>
      <c r="F168" s="55">
        <f t="shared" ref="F168:G183" si="38">F167</f>
        <v>18.852668677253504</v>
      </c>
      <c r="G168" s="55">
        <f t="shared" si="38"/>
        <v>2.3461098798359923</v>
      </c>
      <c r="H168" s="124">
        <f>(H$118)*('Product half-life and C flows'!L69/100)</f>
        <v>3.3940684531054983</v>
      </c>
      <c r="I168" s="124">
        <f>(($C$39*$C$118*0.28)*H$41)*('Product half-life and C flows'!N69/100)</f>
        <v>1.9707312231516807</v>
      </c>
      <c r="J168" s="124">
        <f>(($C$39*$C$118*0.28)*H$41)*(+'Product half-life and C flows'!P69/100)</f>
        <v>0.98438123034549441</v>
      </c>
      <c r="K168" s="55">
        <f t="shared" si="16"/>
        <v>4.1790082234578607</v>
      </c>
      <c r="L168" s="27"/>
      <c r="M168" s="141">
        <f>($C$158-$C$138)*(0.4*$D$14)*('Product half-life and C flows'!$B29/100)</f>
        <v>4.9511393494675797</v>
      </c>
      <c r="N168" s="141">
        <f t="shared" si="32"/>
        <v>157.27517813139531</v>
      </c>
      <c r="O168" s="142">
        <f t="shared" si="33"/>
        <v>15.237354645124185</v>
      </c>
      <c r="P168" s="141">
        <f t="shared" si="34"/>
        <v>10.082834520791259</v>
      </c>
      <c r="Q168" s="141">
        <f>($C$158-$C$138)*(0.6*C$15)*('Product half-life and C flows'!L29/100)</f>
        <v>27.010778822036098</v>
      </c>
      <c r="R168" s="141">
        <f>($C$158-$C$138)*0.6*('Product half-life and C flows'!N29/100)</f>
        <v>3.001718089661348</v>
      </c>
      <c r="S168" s="141">
        <f>($C$158-$C$138)*0.6*('Product half-life and C flows'!P29/100)</f>
        <v>1.4993596851455284</v>
      </c>
      <c r="T168" s="141">
        <f t="shared" si="35"/>
        <v>15.396143928560575</v>
      </c>
      <c r="U168" s="3"/>
      <c r="V168" s="88"/>
      <c r="W168" s="88"/>
      <c r="X168" s="88"/>
      <c r="Y168" s="88"/>
      <c r="Z168" s="88"/>
      <c r="AA168" s="88"/>
      <c r="AB168" s="88"/>
      <c r="AC168" s="88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CH168">
        <f t="shared" si="20"/>
        <v>10</v>
      </c>
      <c r="CI168" s="113">
        <f t="shared" si="21"/>
        <v>207.59051953739234</v>
      </c>
      <c r="CJ168" s="123">
        <f t="shared" si="22"/>
        <v>6.0620435048966774</v>
      </c>
      <c r="CK168" s="123">
        <f t="shared" si="23"/>
        <v>157.27517813139531</v>
      </c>
      <c r="CL168" s="123">
        <f t="shared" si="24"/>
        <v>34.090023322377689</v>
      </c>
      <c r="CM168" s="123">
        <f t="shared" si="25"/>
        <v>12.428944400627252</v>
      </c>
      <c r="CN168" s="123">
        <f t="shared" si="26"/>
        <v>30.404847275141595</v>
      </c>
      <c r="CO168" s="123">
        <f t="shared" si="27"/>
        <v>4.9724493128130289</v>
      </c>
      <c r="CP168" s="123">
        <f t="shared" si="28"/>
        <v>2.4837409154910226</v>
      </c>
      <c r="CQ168" s="123">
        <f t="shared" si="29"/>
        <v>19.575152152018436</v>
      </c>
      <c r="CR168" s="143">
        <f t="shared" si="36"/>
        <v>267.29237901476102</v>
      </c>
    </row>
    <row r="169" spans="1:96" ht="14">
      <c r="A169">
        <f t="shared" si="37"/>
        <v>11</v>
      </c>
      <c r="B169" s="22">
        <v>91</v>
      </c>
      <c r="C169" s="27">
        <f t="shared" si="31"/>
        <v>208.91942855413095</v>
      </c>
      <c r="D169" s="124">
        <f>(($C$39*$C$118*0.72)*D$40)*('Product half-life and C flows'!B70/100)</f>
        <v>1.0730626816825393</v>
      </c>
      <c r="E169" s="27"/>
      <c r="F169" s="55">
        <f t="shared" si="38"/>
        <v>18.852668677253504</v>
      </c>
      <c r="G169" s="55">
        <f t="shared" si="38"/>
        <v>2.3461098798359923</v>
      </c>
      <c r="H169" s="124">
        <f>(H$118)*('Product half-life and C flows'!L70/100)</f>
        <v>3.3421892782423281</v>
      </c>
      <c r="I169" s="124">
        <f>(($C$39*$C$118*0.28)*H$41)*('Product half-life and C flows'!N70/100)</f>
        <v>1.9966967501706971</v>
      </c>
      <c r="J169" s="124">
        <f>(($C$39*$C$118*0.28)*H$41)*(+'Product half-life and C flows'!P70/100)</f>
        <v>0.99735102406128684</v>
      </c>
      <c r="K169" s="55">
        <f t="shared" si="16"/>
        <v>4.1790082234578607</v>
      </c>
      <c r="L169" s="27"/>
      <c r="M169" s="141">
        <f>($C$158-$C$138)*(0.4*$D$14)*('Product half-life and C flows'!$B30/100)</f>
        <v>4.7824853672200609</v>
      </c>
      <c r="N169" s="141">
        <f t="shared" si="32"/>
        <v>160.7761623400034</v>
      </c>
      <c r="O169" s="142">
        <f t="shared" si="33"/>
        <v>15.237354645124185</v>
      </c>
      <c r="P169" s="141">
        <f t="shared" si="34"/>
        <v>10.082834520791259</v>
      </c>
      <c r="Q169" s="141">
        <f>($C$158-$C$138)*(0.6*C$15)*('Product half-life and C flows'!L30/100)</f>
        <v>26.597912394307851</v>
      </c>
      <c r="R169" s="141">
        <f>($C$158-$C$138)*0.6*('Product half-life and C flows'!N30/100)</f>
        <v>3.2772376190986678</v>
      </c>
      <c r="S169" s="141">
        <f>($C$158-$C$138)*0.6*('Product half-life and C flows'!P30/100)</f>
        <v>1.6369818277216124</v>
      </c>
      <c r="T169" s="141">
        <f t="shared" si="35"/>
        <v>15.160810064755474</v>
      </c>
      <c r="U169" s="3"/>
      <c r="V169" s="88"/>
      <c r="W169" s="88"/>
      <c r="X169" s="88"/>
      <c r="Y169" s="88"/>
      <c r="Z169" s="88"/>
      <c r="AA169" s="88"/>
      <c r="AB169" s="88"/>
      <c r="AC169" s="88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CH169">
        <f t="shared" si="20"/>
        <v>11</v>
      </c>
      <c r="CI169" s="113">
        <f t="shared" si="21"/>
        <v>208.91942855413095</v>
      </c>
      <c r="CJ169" s="123">
        <f t="shared" si="22"/>
        <v>5.8555480489025999</v>
      </c>
      <c r="CK169" s="123">
        <f t="shared" si="23"/>
        <v>160.7761623400034</v>
      </c>
      <c r="CL169" s="123">
        <f t="shared" si="24"/>
        <v>34.090023322377689</v>
      </c>
      <c r="CM169" s="123">
        <f t="shared" si="25"/>
        <v>12.428944400627252</v>
      </c>
      <c r="CN169" s="123">
        <f t="shared" si="26"/>
        <v>29.940101672550178</v>
      </c>
      <c r="CO169" s="123">
        <f t="shared" si="27"/>
        <v>5.273934369269365</v>
      </c>
      <c r="CP169" s="123">
        <f t="shared" si="28"/>
        <v>2.634332851782899</v>
      </c>
      <c r="CQ169" s="123">
        <f t="shared" si="29"/>
        <v>19.339818288213333</v>
      </c>
      <c r="CR169" s="143">
        <f t="shared" si="36"/>
        <v>270.33886529372666</v>
      </c>
    </row>
    <row r="170" spans="1:96" ht="14">
      <c r="A170">
        <f t="shared" si="37"/>
        <v>12</v>
      </c>
      <c r="B170" s="22">
        <v>92</v>
      </c>
      <c r="C170" s="27">
        <f t="shared" si="31"/>
        <v>210.21447319475655</v>
      </c>
      <c r="D170" s="124">
        <f>(($C$39*$C$118*0.72)*D$40)*('Product half-life and C flows'!B71/100)</f>
        <v>1.0365102274506814</v>
      </c>
      <c r="E170" s="27"/>
      <c r="F170" s="55">
        <f t="shared" si="38"/>
        <v>18.852668677253504</v>
      </c>
      <c r="G170" s="55">
        <f t="shared" si="38"/>
        <v>2.3461098798359923</v>
      </c>
      <c r="H170" s="124">
        <f>(H$118)*('Product half-life and C flows'!L71/100)</f>
        <v>3.2911030893844986</v>
      </c>
      <c r="I170" s="124">
        <f>(($C$39*$C$118*0.28)*H$41)*('Product half-life and C flows'!N71/100)</f>
        <v>2.0222653876940404</v>
      </c>
      <c r="J170" s="124">
        <f>(($C$39*$C$118*0.28)*H$41)*(+'Product half-life and C flows'!P71/100)</f>
        <v>1.0101225712757442</v>
      </c>
      <c r="K170" s="55">
        <f t="shared" si="16"/>
        <v>4.1790082234578607</v>
      </c>
      <c r="L170" s="27"/>
      <c r="M170" s="141">
        <f>($C$158-$C$138)*(0.4*$D$14)*('Product half-life and C flows'!$B31/100)</f>
        <v>4.6195763587493381</v>
      </c>
      <c r="N170" s="141">
        <f t="shared" si="32"/>
        <v>164.27714654861148</v>
      </c>
      <c r="O170" s="142">
        <f t="shared" si="33"/>
        <v>15.237354645124185</v>
      </c>
      <c r="P170" s="141">
        <f t="shared" si="34"/>
        <v>10.082834520791259</v>
      </c>
      <c r="Q170" s="141">
        <f>($C$158-$C$138)*(0.6*C$15)*('Product half-life and C flows'!L31/100)</f>
        <v>26.191356731932501</v>
      </c>
      <c r="R170" s="141">
        <f>($C$158-$C$138)*0.6*('Product half-life and C flows'!N31/100)</f>
        <v>3.5485457644571508</v>
      </c>
      <c r="S170" s="141">
        <f>($C$158-$C$138)*0.6*('Product half-life and C flows'!P31/100)</f>
        <v>1.7725003818467284</v>
      </c>
      <c r="T170" s="141">
        <f t="shared" si="35"/>
        <v>14.929073337201524</v>
      </c>
      <c r="U170" s="3"/>
      <c r="V170" s="88"/>
      <c r="W170" s="88"/>
      <c r="X170" s="88"/>
      <c r="Y170" s="88"/>
      <c r="Z170" s="88"/>
      <c r="AA170" s="88"/>
      <c r="AB170" s="88"/>
      <c r="AC170" s="88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CH170">
        <f t="shared" si="20"/>
        <v>12</v>
      </c>
      <c r="CI170" s="113">
        <f t="shared" si="21"/>
        <v>210.21447319475655</v>
      </c>
      <c r="CJ170" s="123">
        <f t="shared" si="22"/>
        <v>5.6560865862000194</v>
      </c>
      <c r="CK170" s="123">
        <f t="shared" si="23"/>
        <v>164.27714654861148</v>
      </c>
      <c r="CL170" s="123">
        <f t="shared" si="24"/>
        <v>34.090023322377689</v>
      </c>
      <c r="CM170" s="123">
        <f t="shared" si="25"/>
        <v>12.428944400627252</v>
      </c>
      <c r="CN170" s="123">
        <f t="shared" si="26"/>
        <v>29.482459821317001</v>
      </c>
      <c r="CO170" s="123">
        <f t="shared" si="27"/>
        <v>5.5708111521511912</v>
      </c>
      <c r="CP170" s="123">
        <f t="shared" si="28"/>
        <v>2.7826229531224724</v>
      </c>
      <c r="CQ170" s="123">
        <f t="shared" si="29"/>
        <v>19.108081560659386</v>
      </c>
      <c r="CR170" s="143">
        <f t="shared" si="36"/>
        <v>273.39617634506646</v>
      </c>
    </row>
    <row r="171" spans="1:96" ht="14">
      <c r="A171">
        <f t="shared" si="37"/>
        <v>13</v>
      </c>
      <c r="B171" s="22">
        <v>93</v>
      </c>
      <c r="C171" s="27">
        <f t="shared" si="31"/>
        <v>211.47634971192613</v>
      </c>
      <c r="D171" s="124">
        <f>(($C$39*$C$118*0.72)*D$40)*('Product half-life and C flows'!B72/100)</f>
        <v>1.0012028839967684</v>
      </c>
      <c r="E171" s="27"/>
      <c r="F171" s="55">
        <f t="shared" si="38"/>
        <v>18.852668677253504</v>
      </c>
      <c r="G171" s="55">
        <f t="shared" si="38"/>
        <v>2.3461098798359923</v>
      </c>
      <c r="H171" s="124">
        <f>(H$118)*('Product half-life and C flows'!L72/100)</f>
        <v>3.240797765545</v>
      </c>
      <c r="I171" s="124">
        <f>(($C$39*$C$118*0.28)*H$41)*('Product half-life and C flows'!N72/100)</f>
        <v>2.0474432022757099</v>
      </c>
      <c r="J171" s="124">
        <f>(($C$39*$C$118*0.28)*H$41)*(+'Product half-life and C flows'!P72/100)</f>
        <v>1.022698902235619</v>
      </c>
      <c r="K171" s="55">
        <f t="shared" si="16"/>
        <v>4.1790082234578607</v>
      </c>
      <c r="L171" s="27"/>
      <c r="M171" s="141">
        <f>($C$158-$C$138)*(0.4*$D$14)*('Product half-life and C flows'!$B32/100)</f>
        <v>4.4622166291583412</v>
      </c>
      <c r="N171" s="141">
        <f t="shared" si="32"/>
        <v>167.77813075721957</v>
      </c>
      <c r="O171" s="142">
        <f t="shared" si="33"/>
        <v>15.237354645124185</v>
      </c>
      <c r="P171" s="141">
        <f t="shared" si="34"/>
        <v>10.082834520791259</v>
      </c>
      <c r="Q171" s="141">
        <f>($C$158-$C$138)*(0.6*C$15)*('Product half-life and C flows'!L32/100)</f>
        <v>25.791015373302464</v>
      </c>
      <c r="R171" s="141">
        <f>($C$158-$C$138)*0.6*('Product half-life and C flows'!N32/100)</f>
        <v>3.8157068977829272</v>
      </c>
      <c r="S171" s="141">
        <f>($C$158-$C$138)*0.6*('Product half-life and C flows'!P32/100)</f>
        <v>1.905947501390074</v>
      </c>
      <c r="T171" s="141">
        <f t="shared" si="35"/>
        <v>14.700878762782404</v>
      </c>
      <c r="U171" s="3"/>
      <c r="V171" s="88"/>
      <c r="W171" s="88"/>
      <c r="X171" s="88"/>
      <c r="Y171" s="88"/>
      <c r="Z171" s="88"/>
      <c r="AA171" s="88"/>
      <c r="AB171" s="88"/>
      <c r="AC171" s="88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CH171">
        <f t="shared" si="20"/>
        <v>13</v>
      </c>
      <c r="CI171" s="113">
        <f t="shared" si="21"/>
        <v>211.47634971192613</v>
      </c>
      <c r="CJ171" s="123">
        <f t="shared" si="22"/>
        <v>5.4634195131551095</v>
      </c>
      <c r="CK171" s="123">
        <f t="shared" si="23"/>
        <v>167.77813075721957</v>
      </c>
      <c r="CL171" s="123">
        <f t="shared" si="24"/>
        <v>34.090023322377689</v>
      </c>
      <c r="CM171" s="123">
        <f t="shared" si="25"/>
        <v>12.428944400627252</v>
      </c>
      <c r="CN171" s="123">
        <f t="shared" si="26"/>
        <v>29.031813138847465</v>
      </c>
      <c r="CO171" s="123">
        <f t="shared" si="27"/>
        <v>5.863150100058637</v>
      </c>
      <c r="CP171" s="123">
        <f t="shared" si="28"/>
        <v>2.928646403625693</v>
      </c>
      <c r="CQ171" s="123">
        <f t="shared" si="29"/>
        <v>18.879886986240265</v>
      </c>
      <c r="CR171" s="143">
        <f t="shared" si="36"/>
        <v>276.46401462215169</v>
      </c>
    </row>
    <row r="172" spans="1:96" ht="14">
      <c r="A172">
        <f t="shared" si="37"/>
        <v>14</v>
      </c>
      <c r="B172" s="22">
        <v>94</v>
      </c>
      <c r="C172" s="27">
        <f t="shared" si="31"/>
        <v>212.70575061426524</v>
      </c>
      <c r="D172" s="124">
        <f>(($C$39*$C$118*0.72)*D$40)*('Product half-life and C flows'!B73/100)</f>
        <v>0.96709823827680619</v>
      </c>
      <c r="E172" s="27"/>
      <c r="F172" s="55">
        <f t="shared" si="38"/>
        <v>18.852668677253504</v>
      </c>
      <c r="G172" s="55">
        <f t="shared" si="38"/>
        <v>2.3461098798359923</v>
      </c>
      <c r="H172" s="124">
        <f>(H$118)*('Product half-life and C flows'!L73/100)</f>
        <v>3.1912613710091016</v>
      </c>
      <c r="I172" s="124">
        <f>(($C$39*$C$118*0.28)*H$41)*('Product half-life and C flows'!N73/100)</f>
        <v>2.0722361677409267</v>
      </c>
      <c r="J172" s="124">
        <f>(($C$39*$C$118*0.28)*H$41)*(+'Product half-life and C flows'!P73/100)</f>
        <v>1.0350830008695935</v>
      </c>
      <c r="K172" s="55">
        <f t="shared" si="16"/>
        <v>4.1790082234578607</v>
      </c>
      <c r="L172" s="27"/>
      <c r="M172" s="141">
        <f>($C$158-$C$138)*(0.4*$D$14)*('Product half-life and C flows'!$B33/100)</f>
        <v>4.3102171496366068</v>
      </c>
      <c r="N172" s="141">
        <f t="shared" si="32"/>
        <v>171.27911496582766</v>
      </c>
      <c r="O172" s="142">
        <f t="shared" si="33"/>
        <v>15.237354645124185</v>
      </c>
      <c r="P172" s="141">
        <f t="shared" si="34"/>
        <v>10.082834520791259</v>
      </c>
      <c r="Q172" s="141">
        <f>($C$158-$C$138)*(0.6*C$15)*('Product half-life and C flows'!L33/100)</f>
        <v>25.396793331249658</v>
      </c>
      <c r="R172" s="141">
        <f>($C$158-$C$138)*0.6*('Product half-life and C flows'!N33/100)</f>
        <v>4.0787844071795023</v>
      </c>
      <c r="S172" s="141">
        <f>($C$158-$C$138)*0.6*('Product half-life and C flows'!P33/100)</f>
        <v>2.03735484874101</v>
      </c>
      <c r="T172" s="141">
        <f t="shared" si="35"/>
        <v>14.476172198812304</v>
      </c>
      <c r="U172" s="3"/>
      <c r="V172" s="88"/>
      <c r="W172" s="88"/>
      <c r="X172" s="88"/>
      <c r="Y172" s="88"/>
      <c r="Z172" s="88"/>
      <c r="AA172" s="88"/>
      <c r="AB172" s="88"/>
      <c r="AC172" s="88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CH172">
        <f t="shared" si="20"/>
        <v>14</v>
      </c>
      <c r="CI172" s="113">
        <f t="shared" si="21"/>
        <v>212.70575061426524</v>
      </c>
      <c r="CJ172" s="123">
        <f t="shared" si="22"/>
        <v>5.2773153879134131</v>
      </c>
      <c r="CK172" s="123">
        <f t="shared" si="23"/>
        <v>171.27911496582766</v>
      </c>
      <c r="CL172" s="123">
        <f t="shared" si="24"/>
        <v>34.090023322377689</v>
      </c>
      <c r="CM172" s="123">
        <f t="shared" si="25"/>
        <v>12.428944400627252</v>
      </c>
      <c r="CN172" s="123">
        <f t="shared" si="26"/>
        <v>28.588054702258759</v>
      </c>
      <c r="CO172" s="123">
        <f t="shared" si="27"/>
        <v>6.1510205749204285</v>
      </c>
      <c r="CP172" s="123">
        <f t="shared" si="28"/>
        <v>3.0724378496106035</v>
      </c>
      <c r="CQ172" s="123">
        <f t="shared" si="29"/>
        <v>18.655180422270163</v>
      </c>
      <c r="CR172" s="143">
        <f t="shared" si="36"/>
        <v>279.54209162580599</v>
      </c>
    </row>
    <row r="173" spans="1:96" ht="14">
      <c r="A173">
        <f t="shared" si="37"/>
        <v>15</v>
      </c>
      <c r="B173" s="22">
        <v>95</v>
      </c>
      <c r="C173" s="27">
        <f t="shared" si="31"/>
        <v>213.90336387458598</v>
      </c>
      <c r="D173" s="124">
        <f>(($C$39*$C$118*0.72)*D$40)*('Product half-life and C flows'!B74/100)</f>
        <v>0.93415532199078366</v>
      </c>
      <c r="E173" s="27"/>
      <c r="F173" s="55">
        <f t="shared" si="38"/>
        <v>18.852668677253504</v>
      </c>
      <c r="G173" s="55">
        <f t="shared" si="38"/>
        <v>2.3461098798359923</v>
      </c>
      <c r="H173" s="124">
        <f>(H$118)*('Product half-life and C flows'!L74/100)</f>
        <v>3.1424821525024216</v>
      </c>
      <c r="I173" s="124">
        <f>(($C$39*$C$118*0.28)*H$41)*('Product half-life and C flows'!N74/100)</f>
        <v>2.0966501666035202</v>
      </c>
      <c r="J173" s="124">
        <f>(($C$39*$C$118*0.28)*H$41)*(+'Product half-life and C flows'!P74/100)</f>
        <v>1.0472778054962635</v>
      </c>
      <c r="K173" s="55">
        <f t="shared" si="16"/>
        <v>4.1790082234578607</v>
      </c>
      <c r="L173" s="27"/>
      <c r="M173" s="141">
        <f>($C$158-$C$138)*(0.4*$D$14)*('Product half-life and C flows'!$B34/100)</f>
        <v>4.1633953303888953</v>
      </c>
      <c r="N173" s="141">
        <f t="shared" si="32"/>
        <v>174.78009917443575</v>
      </c>
      <c r="O173" s="142">
        <f t="shared" si="33"/>
        <v>15.237354645124185</v>
      </c>
      <c r="P173" s="141">
        <f t="shared" si="34"/>
        <v>10.082834520791259</v>
      </c>
      <c r="Q173" s="141">
        <f>($C$158-$C$138)*(0.6*C$15)*('Product half-life and C flows'!L34/100)</f>
        <v>25.008597070508316</v>
      </c>
      <c r="R173" s="141">
        <f>($C$158-$C$138)*0.6*('Product half-life and C flows'!N34/100)</f>
        <v>4.3378407118475559</v>
      </c>
      <c r="S173" s="141">
        <f>($C$158-$C$138)*0.6*('Product half-life and C flows'!P34/100)</f>
        <v>2.1667536023214562</v>
      </c>
      <c r="T173" s="141">
        <f t="shared" si="35"/>
        <v>14.254900330189738</v>
      </c>
      <c r="U173" s="3"/>
      <c r="V173" s="88"/>
      <c r="W173" s="88"/>
      <c r="X173" s="88"/>
      <c r="Y173" s="88"/>
      <c r="Z173" s="88"/>
      <c r="AA173" s="88"/>
      <c r="AB173" s="88"/>
      <c r="AC173" s="88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CH173">
        <f t="shared" si="20"/>
        <v>15</v>
      </c>
      <c r="CI173" s="113">
        <f t="shared" si="21"/>
        <v>213.90336387458598</v>
      </c>
      <c r="CJ173" s="123">
        <f t="shared" si="22"/>
        <v>5.0975506523796792</v>
      </c>
      <c r="CK173" s="123">
        <f t="shared" si="23"/>
        <v>174.78009917443575</v>
      </c>
      <c r="CL173" s="123">
        <f t="shared" si="24"/>
        <v>34.090023322377689</v>
      </c>
      <c r="CM173" s="123">
        <f t="shared" si="25"/>
        <v>12.428944400627252</v>
      </c>
      <c r="CN173" s="123">
        <f t="shared" si="26"/>
        <v>28.151079223010736</v>
      </c>
      <c r="CO173" s="123">
        <f t="shared" si="27"/>
        <v>6.4344908784510757</v>
      </c>
      <c r="CP173" s="123">
        <f t="shared" si="28"/>
        <v>3.2140314078177195</v>
      </c>
      <c r="CQ173" s="123">
        <f t="shared" si="29"/>
        <v>18.433908553647598</v>
      </c>
      <c r="CR173" s="143">
        <f t="shared" si="36"/>
        <v>282.63012761274751</v>
      </c>
    </row>
    <row r="174" spans="1:96" ht="14">
      <c r="A174">
        <f t="shared" si="37"/>
        <v>16</v>
      </c>
      <c r="B174" s="22">
        <v>96</v>
      </c>
      <c r="C174" s="27">
        <f t="shared" si="31"/>
        <v>215.06987220735667</v>
      </c>
      <c r="D174" s="124">
        <f>(($C$39*$C$118*0.72)*D$40)*('Product half-life and C flows'!B75/100)</f>
        <v>0.90233456236938481</v>
      </c>
      <c r="E174" s="27"/>
      <c r="F174" s="55">
        <f t="shared" si="38"/>
        <v>18.852668677253504</v>
      </c>
      <c r="G174" s="55">
        <f t="shared" si="38"/>
        <v>2.3461098798359923</v>
      </c>
      <c r="H174" s="124">
        <f>(H$118)*('Product half-life and C flows'!L75/100)</f>
        <v>3.094448536402282</v>
      </c>
      <c r="I174" s="124">
        <f>(($C$39*$C$118*0.28)*H$41)*('Product half-life and C flows'!N75/100)</f>
        <v>2.1206909914616401</v>
      </c>
      <c r="J174" s="124">
        <f>(($C$39*$C$118*0.28)*H$41)*(+'Product half-life and C flows'!P75/100)</f>
        <v>1.0592862095212983</v>
      </c>
      <c r="K174" s="55">
        <f t="shared" si="16"/>
        <v>4.1790082234578607</v>
      </c>
      <c r="L174" s="27"/>
      <c r="M174" s="141">
        <f>($C$158-$C$138)*(0.4*$D$14)*('Product half-life and C flows'!$B35/100)</f>
        <v>4.0215748012986943</v>
      </c>
      <c r="N174" s="141">
        <f t="shared" si="32"/>
        <v>178.28108338304384</v>
      </c>
      <c r="O174" s="142">
        <f t="shared" si="33"/>
        <v>15.237354645124185</v>
      </c>
      <c r="P174" s="141">
        <f t="shared" si="34"/>
        <v>10.082834520791259</v>
      </c>
      <c r="Q174" s="141">
        <f>($C$158-$C$138)*(0.6*C$15)*('Product half-life and C flows'!L35/100)</f>
        <v>24.626334485522339</v>
      </c>
      <c r="R174" s="141">
        <f>($C$158-$C$138)*0.6*('Product half-life and C flows'!N35/100)</f>
        <v>4.5929372768948653</v>
      </c>
      <c r="S174" s="141">
        <f>($C$158-$C$138)*0.6*('Product half-life and C flows'!P35/100)</f>
        <v>2.2941744639834489</v>
      </c>
      <c r="T174" s="141">
        <f t="shared" si="35"/>
        <v>14.037010656747732</v>
      </c>
      <c r="U174" s="3"/>
      <c r="V174" s="88"/>
      <c r="W174" s="88"/>
      <c r="X174" s="88"/>
      <c r="Y174" s="88"/>
      <c r="Z174" s="88"/>
      <c r="AA174" s="88"/>
      <c r="AB174" s="88"/>
      <c r="AC174" s="88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CH174">
        <f t="shared" si="20"/>
        <v>16</v>
      </c>
      <c r="CI174" s="113">
        <f t="shared" si="21"/>
        <v>215.06987220735667</v>
      </c>
      <c r="CJ174" s="123">
        <f t="shared" si="22"/>
        <v>4.9239093636680789</v>
      </c>
      <c r="CK174" s="123">
        <f t="shared" si="23"/>
        <v>178.28108338304384</v>
      </c>
      <c r="CL174" s="123">
        <f t="shared" si="24"/>
        <v>34.090023322377689</v>
      </c>
      <c r="CM174" s="123">
        <f t="shared" si="25"/>
        <v>12.428944400627252</v>
      </c>
      <c r="CN174" s="123">
        <f t="shared" si="26"/>
        <v>27.720783021924621</v>
      </c>
      <c r="CO174" s="123">
        <f t="shared" si="27"/>
        <v>6.7136282683565049</v>
      </c>
      <c r="CP174" s="123">
        <f t="shared" si="28"/>
        <v>3.3534606735047472</v>
      </c>
      <c r="CQ174" s="123">
        <f t="shared" si="29"/>
        <v>18.216018880205592</v>
      </c>
      <c r="CR174" s="143">
        <f t="shared" si="36"/>
        <v>285.7278513137083</v>
      </c>
    </row>
    <row r="175" spans="1:96" ht="14">
      <c r="A175">
        <f t="shared" si="37"/>
        <v>17</v>
      </c>
      <c r="B175" s="22">
        <v>97</v>
      </c>
      <c r="C175" s="27">
        <f t="shared" si="31"/>
        <v>216.20595241128498</v>
      </c>
      <c r="D175" s="124">
        <f>(($C$39*$C$118*0.72)*D$40)*('Product half-life and C flows'!B76/100)</f>
        <v>0.87159773463709045</v>
      </c>
      <c r="E175" s="27"/>
      <c r="F175" s="55">
        <f t="shared" si="38"/>
        <v>18.852668677253504</v>
      </c>
      <c r="G175" s="55">
        <f t="shared" si="38"/>
        <v>2.3461098798359923</v>
      </c>
      <c r="H175" s="124">
        <f>(H$118)*('Product half-life and C flows'!L76/100)</f>
        <v>3.0471491259916856</v>
      </c>
      <c r="I175" s="124">
        <f>(($C$39*$C$118*0.28)*H$41)*('Product half-life and C flows'!N76/100)</f>
        <v>2.1443643463721438</v>
      </c>
      <c r="J175" s="124">
        <f>(($C$39*$C$118*0.28)*H$41)*(+'Product half-life and C flows'!P76/100)</f>
        <v>1.0711110621239475</v>
      </c>
      <c r="K175" s="55">
        <f t="shared" si="16"/>
        <v>4.1790082234578607</v>
      </c>
      <c r="L175" s="27"/>
      <c r="M175" s="141">
        <f>($C$158-$C$138)*(0.4*$D$14)*('Product half-life and C flows'!$B36/100)</f>
        <v>3.8845852000631265</v>
      </c>
      <c r="N175" s="141">
        <f t="shared" si="32"/>
        <v>181.78206759165192</v>
      </c>
      <c r="O175" s="142">
        <f t="shared" si="33"/>
        <v>15.237354645124185</v>
      </c>
      <c r="P175" s="141">
        <f t="shared" si="34"/>
        <v>10.082834520791259</v>
      </c>
      <c r="Q175" s="141">
        <f>($C$158-$C$138)*(0.6*C$15)*('Product half-life and C flows'!L36/100)</f>
        <v>24.249914878591792</v>
      </c>
      <c r="R175" s="141">
        <f>($C$158-$C$138)*0.6*('Product half-life and C flows'!N36/100)</f>
        <v>4.8441346279198489</v>
      </c>
      <c r="S175" s="141">
        <f>($C$158-$C$138)*0.6*('Product half-life and C flows'!P36/100)</f>
        <v>2.4196476662936308</v>
      </c>
      <c r="T175" s="141">
        <f t="shared" si="35"/>
        <v>13.822451480797319</v>
      </c>
      <c r="U175" s="3"/>
      <c r="V175" s="88"/>
      <c r="W175" s="88"/>
      <c r="X175" s="88"/>
      <c r="Y175" s="88"/>
      <c r="Z175" s="88"/>
      <c r="AA175" s="88"/>
      <c r="AB175" s="88"/>
      <c r="AC175" s="88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CH175">
        <f t="shared" si="20"/>
        <v>17</v>
      </c>
      <c r="CI175" s="113">
        <f t="shared" si="21"/>
        <v>216.20595241128498</v>
      </c>
      <c r="CJ175" s="123">
        <f t="shared" si="22"/>
        <v>4.7561829347002167</v>
      </c>
      <c r="CK175" s="123">
        <f t="shared" si="23"/>
        <v>181.78206759165192</v>
      </c>
      <c r="CL175" s="123">
        <f t="shared" si="24"/>
        <v>34.090023322377689</v>
      </c>
      <c r="CM175" s="123">
        <f t="shared" si="25"/>
        <v>12.428944400627252</v>
      </c>
      <c r="CN175" s="123">
        <f t="shared" si="26"/>
        <v>27.297064004583476</v>
      </c>
      <c r="CO175" s="123">
        <f t="shared" si="27"/>
        <v>6.9884989742919927</v>
      </c>
      <c r="CP175" s="123">
        <f t="shared" si="28"/>
        <v>3.4907587284175783</v>
      </c>
      <c r="CQ175" s="123">
        <f t="shared" si="29"/>
        <v>18.001459704255179</v>
      </c>
      <c r="CR175" s="143">
        <f t="shared" si="36"/>
        <v>288.83499966090528</v>
      </c>
    </row>
    <row r="176" spans="1:96" ht="14">
      <c r="A176">
        <f t="shared" ref="A176:B191" si="39">A175+1</f>
        <v>18</v>
      </c>
      <c r="B176" s="22">
        <v>98</v>
      </c>
      <c r="C176" s="27">
        <f t="shared" si="31"/>
        <v>217.31227477306837</v>
      </c>
      <c r="D176" s="124">
        <f>(($C$39*$C$118*0.72)*D$40)*('Product half-life and C flows'!B77/100)</f>
        <v>0.84190791609456295</v>
      </c>
      <c r="E176" s="27"/>
      <c r="F176" s="55">
        <f t="shared" si="38"/>
        <v>18.852668677253504</v>
      </c>
      <c r="G176" s="55">
        <f t="shared" si="38"/>
        <v>2.3461098798359923</v>
      </c>
      <c r="H176" s="124">
        <f>(H$118)*('Product half-life and C flows'!L77/100)</f>
        <v>3.0005726987552706</v>
      </c>
      <c r="I176" s="124">
        <f>(($C$39*$C$118*0.28)*H$41)*('Product half-life and C flows'!N77/100)</f>
        <v>2.1676758482039693</v>
      </c>
      <c r="J176" s="124">
        <f>(($C$39*$C$118*0.28)*H$41)*(+'Product half-life and C flows'!P77/100)</f>
        <v>1.082755168933051</v>
      </c>
      <c r="K176" s="55">
        <f t="shared" si="16"/>
        <v>4.1790082234578607</v>
      </c>
      <c r="L176" s="27"/>
      <c r="M176" s="141">
        <f>($C$158-$C$138)*(0.4*$D$14)*('Product half-life and C flows'!$B37/100)</f>
        <v>3.7522619675447624</v>
      </c>
      <c r="N176" s="141">
        <f t="shared" si="32"/>
        <v>185.28305180026001</v>
      </c>
      <c r="O176" s="142">
        <f t="shared" si="33"/>
        <v>15.237354645124185</v>
      </c>
      <c r="P176" s="141">
        <f t="shared" si="34"/>
        <v>10.082834520791259</v>
      </c>
      <c r="Q176" s="141">
        <f>($C$158-$C$138)*(0.6*C$15)*('Product half-life and C flows'!L37/100)</f>
        <v>23.879248938353506</v>
      </c>
      <c r="R176" s="141">
        <f>($C$158-$C$138)*0.6*('Product half-life and C flows'!N37/100)</f>
        <v>5.0914923653721988</v>
      </c>
      <c r="S176" s="141">
        <f>($C$158-$C$138)*0.6*('Product half-life and C flows'!P37/100)</f>
        <v>2.5432029797063929</v>
      </c>
      <c r="T176" s="141">
        <f t="shared" si="35"/>
        <v>13.611171894861497</v>
      </c>
      <c r="U176" s="3"/>
      <c r="V176" s="88"/>
      <c r="W176" s="88"/>
      <c r="X176" s="88"/>
      <c r="Y176" s="88"/>
      <c r="Z176" s="88"/>
      <c r="AA176" s="88"/>
      <c r="AB176" s="88"/>
      <c r="AC176" s="88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CH176">
        <f t="shared" si="20"/>
        <v>18</v>
      </c>
      <c r="CI176" s="113">
        <f t="shared" si="21"/>
        <v>217.31227477306837</v>
      </c>
      <c r="CJ176" s="123">
        <f t="shared" si="22"/>
        <v>4.5941698836393252</v>
      </c>
      <c r="CK176" s="123">
        <f t="shared" si="23"/>
        <v>185.28305180026001</v>
      </c>
      <c r="CL176" s="123">
        <f t="shared" si="24"/>
        <v>34.090023322377689</v>
      </c>
      <c r="CM176" s="123">
        <f t="shared" si="25"/>
        <v>12.428944400627252</v>
      </c>
      <c r="CN176" s="123">
        <f t="shared" si="26"/>
        <v>26.879821637108776</v>
      </c>
      <c r="CO176" s="123">
        <f t="shared" si="27"/>
        <v>7.2591682135761681</v>
      </c>
      <c r="CP176" s="123">
        <f t="shared" si="28"/>
        <v>3.6259581486394437</v>
      </c>
      <c r="CQ176" s="123">
        <f t="shared" si="29"/>
        <v>17.790180118319359</v>
      </c>
      <c r="CR176" s="143">
        <f t="shared" si="36"/>
        <v>291.95131752454802</v>
      </c>
    </row>
    <row r="177" spans="1:96" ht="14">
      <c r="A177">
        <f t="shared" si="39"/>
        <v>19</v>
      </c>
      <c r="B177" s="22">
        <v>99</v>
      </c>
      <c r="C177" s="27">
        <f t="shared" si="31"/>
        <v>218.38950252855477</v>
      </c>
      <c r="D177" s="124">
        <f>(($C$39*$C$118*0.72)*D$40)*('Product half-life and C flows'!B78/100)</f>
        <v>0.81322944176514866</v>
      </c>
      <c r="E177" s="27"/>
      <c r="F177" s="55">
        <f t="shared" si="38"/>
        <v>18.852668677253504</v>
      </c>
      <c r="G177" s="55">
        <f t="shared" si="38"/>
        <v>2.3461098798359923</v>
      </c>
      <c r="H177" s="124">
        <f>(H$118)*('Product half-life and C flows'!L78/100)</f>
        <v>2.9547082037165961</v>
      </c>
      <c r="I177" s="124">
        <f>(($C$39*$C$118*0.28)*H$41)*('Product half-life and C flows'!N78/100)</f>
        <v>2.1906310279708259</v>
      </c>
      <c r="J177" s="124">
        <f>(($C$39*$C$118*0.28)*H$41)*(+'Product half-life and C flows'!P78/100)</f>
        <v>1.0942212926927197</v>
      </c>
      <c r="K177" s="55">
        <f t="shared" si="16"/>
        <v>4.1790082234578607</v>
      </c>
      <c r="L177" s="27"/>
      <c r="M177" s="141">
        <f>($C$158-$C$138)*(0.4*$D$14)*('Product half-life and C flows'!$B38/100)</f>
        <v>3.6244461500945064</v>
      </c>
      <c r="N177" s="141">
        <f t="shared" si="32"/>
        <v>188.7840360088681</v>
      </c>
      <c r="O177" s="142">
        <f t="shared" si="33"/>
        <v>15.237354645124185</v>
      </c>
      <c r="P177" s="141">
        <f t="shared" si="34"/>
        <v>10.082834520791259</v>
      </c>
      <c r="Q177" s="141">
        <f>($C$158-$C$138)*(0.6*C$15)*('Product half-life and C flows'!L38/100)</f>
        <v>23.514248718590551</v>
      </c>
      <c r="R177" s="141">
        <f>($C$158-$C$138)*0.6*('Product half-life and C flows'!N38/100)</f>
        <v>5.3350691786940123</v>
      </c>
      <c r="S177" s="141">
        <f>($C$158-$C$138)*0.6*('Product half-life and C flows'!P38/100)</f>
        <v>2.664869719627379</v>
      </c>
      <c r="T177" s="141">
        <f t="shared" si="35"/>
        <v>13.403121769596613</v>
      </c>
      <c r="U177" s="3"/>
      <c r="V177" s="88"/>
      <c r="W177" s="88"/>
      <c r="X177" s="88"/>
      <c r="Y177" s="88"/>
      <c r="Z177" s="88"/>
      <c r="AA177" s="88"/>
      <c r="AB177" s="88"/>
      <c r="AC177" s="88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CH177">
        <f t="shared" si="20"/>
        <v>19</v>
      </c>
      <c r="CI177" s="113">
        <f t="shared" si="21"/>
        <v>218.38950252855477</v>
      </c>
      <c r="CJ177" s="123">
        <f t="shared" si="22"/>
        <v>4.4376755918596551</v>
      </c>
      <c r="CK177" s="123">
        <f t="shared" si="23"/>
        <v>188.7840360088681</v>
      </c>
      <c r="CL177" s="123">
        <f t="shared" si="24"/>
        <v>34.090023322377689</v>
      </c>
      <c r="CM177" s="123">
        <f t="shared" si="25"/>
        <v>12.428944400627252</v>
      </c>
      <c r="CN177" s="123">
        <f t="shared" si="26"/>
        <v>26.468956922307147</v>
      </c>
      <c r="CO177" s="123">
        <f t="shared" si="27"/>
        <v>7.5257002066648386</v>
      </c>
      <c r="CP177" s="123">
        <f t="shared" si="28"/>
        <v>3.7590910123200985</v>
      </c>
      <c r="CQ177" s="123">
        <f t="shared" si="29"/>
        <v>17.582129993054473</v>
      </c>
      <c r="CR177" s="143">
        <f t="shared" si="36"/>
        <v>295.07655745807926</v>
      </c>
    </row>
    <row r="178" spans="1:96" s="136" customFormat="1" ht="14">
      <c r="A178" s="136">
        <f t="shared" si="39"/>
        <v>20</v>
      </c>
      <c r="B178" s="137">
        <v>100</v>
      </c>
      <c r="C178" s="138">
        <f t="shared" si="31"/>
        <v>219.43829137774094</v>
      </c>
      <c r="D178" s="139">
        <f>(($C$39*$C$118*0.72)*D$40)*('Product half-life and C flows'!B79/100)</f>
        <v>0.78552786155222942</v>
      </c>
      <c r="E178" s="138"/>
      <c r="F178" s="140">
        <f t="shared" si="38"/>
        <v>18.852668677253504</v>
      </c>
      <c r="G178" s="140">
        <f t="shared" si="38"/>
        <v>2.3461098798359923</v>
      </c>
      <c r="H178" s="139">
        <f>(H$118)*('Product half-life and C flows'!L79/100)</f>
        <v>2.9095447588161254</v>
      </c>
      <c r="I178" s="139">
        <f>(($C$39*$C$118*0.28)*H$41)*('Product half-life and C flows'!N79/100)</f>
        <v>2.2132353321435119</v>
      </c>
      <c r="J178" s="139">
        <f>(($C$39*$C$118*0.28)*H$41)*(+'Product half-life and C flows'!P79/100)</f>
        <v>1.1055121539178374</v>
      </c>
      <c r="K178" s="140">
        <f t="shared" si="16"/>
        <v>4.1790082234578607</v>
      </c>
      <c r="L178" s="138"/>
      <c r="M178" s="141">
        <f>(C$158-C$138)*(0.4*D$14)*('Product half-life and C flows'!B39/100)</f>
        <v>3.5009842086080769</v>
      </c>
      <c r="N178" s="141"/>
      <c r="O178" s="142">
        <f t="shared" ref="O178:O209" si="40">(C$158-C$138)*((0.4*B$14))-(C$158*0.03)</f>
        <v>15.237354645124185</v>
      </c>
      <c r="P178" s="141">
        <f t="shared" ref="P178:P209" si="41">(C$158-C$138)*((0.6*B$15))</f>
        <v>10.082834520791259</v>
      </c>
      <c r="Q178" s="141">
        <f>(C$158-C$138)*(0.6*C$15)*('Product half-life and C flows'!L39/100)</f>
        <v>23.154827617365658</v>
      </c>
      <c r="R178" s="141">
        <f>(C$158-C$138)*0.6*('Product half-life and C flows'!N39/100)</f>
        <v>5.5749228602447563</v>
      </c>
      <c r="S178" s="141">
        <f>(C$158-C$138)*0.6*('Product half-life and C flows'!P39/100)</f>
        <v>2.7846767533690091</v>
      </c>
      <c r="T178" s="141">
        <f t="shared" ref="T178:T222" si="42">(Q178*T$42)</f>
        <v>13.198251741898424</v>
      </c>
      <c r="U178" s="143"/>
      <c r="V178" s="141">
        <f>$M158</f>
        <v>7.0019684172161538</v>
      </c>
      <c r="W178" s="141">
        <f>$N158</f>
        <v>122.26533604531443</v>
      </c>
      <c r="X178" s="141">
        <f>$O158</f>
        <v>15.237354645124185</v>
      </c>
      <c r="Y178" s="141">
        <f>$P158</f>
        <v>10.082834520791259</v>
      </c>
      <c r="Z178" s="141">
        <f>$Q158</f>
        <v>31.508857877472686</v>
      </c>
      <c r="AA178" s="141">
        <f>$R158</f>
        <v>0</v>
      </c>
      <c r="AB178" s="141">
        <f>$S158</f>
        <v>0</v>
      </c>
      <c r="AC178" s="141">
        <f>$T158</f>
        <v>17.960048990159429</v>
      </c>
      <c r="CH178" s="136">
        <f t="shared" si="20"/>
        <v>20</v>
      </c>
      <c r="CI178" s="143">
        <f t="shared" si="21"/>
        <v>219.43829137774094</v>
      </c>
      <c r="CJ178" s="123">
        <f t="shared" si="22"/>
        <v>11.288480487376461</v>
      </c>
      <c r="CK178" s="123">
        <f t="shared" si="23"/>
        <v>122.26533604531443</v>
      </c>
      <c r="CL178" s="123">
        <f t="shared" si="24"/>
        <v>49.327377967501874</v>
      </c>
      <c r="CM178" s="123">
        <f t="shared" si="25"/>
        <v>22.511778921418511</v>
      </c>
      <c r="CN178" s="123">
        <f t="shared" si="26"/>
        <v>57.573230253654472</v>
      </c>
      <c r="CO178" s="123">
        <f t="shared" si="27"/>
        <v>7.7881581923882681</v>
      </c>
      <c r="CP178" s="123">
        <f t="shared" si="28"/>
        <v>3.8901889072868467</v>
      </c>
      <c r="CQ178" s="123">
        <f t="shared" si="29"/>
        <v>35.337308955515709</v>
      </c>
      <c r="CR178" s="143">
        <f t="shared" si="36"/>
        <v>309.98185973045656</v>
      </c>
    </row>
    <row r="179" spans="1:96" ht="14">
      <c r="A179">
        <f t="shared" si="39"/>
        <v>21</v>
      </c>
      <c r="B179" s="20">
        <f>B178+1</f>
        <v>101</v>
      </c>
      <c r="C179" s="27">
        <f t="shared" si="31"/>
        <v>220.4592890502108</v>
      </c>
      <c r="D179" s="124">
        <f>(($C$39*$C$118*0.72)*D$40)*('Product half-life and C flows'!B80/100)</f>
        <v>0.75876989885594504</v>
      </c>
      <c r="E179" s="27"/>
      <c r="F179" s="55">
        <f t="shared" si="38"/>
        <v>18.852668677253504</v>
      </c>
      <c r="G179" s="55">
        <f t="shared" si="38"/>
        <v>2.3461098798359923</v>
      </c>
      <c r="H179" s="124">
        <f>(H$118)*('Product half-life and C flows'!L80/100)</f>
        <v>2.8650716483292902</v>
      </c>
      <c r="I179" s="124">
        <f>(($C$39*$C$118*0.28)*H$41)*('Product half-life and C flows'!N80/100)</f>
        <v>2.2354941239421731</v>
      </c>
      <c r="J179" s="124">
        <f>(($C$39*$C$118*0.28)*H$41)*(+'Product half-life and C flows'!P80/100)</f>
        <v>1.1166304315395463</v>
      </c>
      <c r="K179" s="55">
        <f t="shared" si="16"/>
        <v>4.1790082234578607</v>
      </c>
      <c r="L179" s="27"/>
      <c r="M179" s="141">
        <f>(C$158-C$138)*(0.4*D$14)*('Product half-life and C flows'!B40/100)</f>
        <v>3.3817278340867416</v>
      </c>
      <c r="N179" s="83"/>
      <c r="O179" s="142">
        <f t="shared" si="40"/>
        <v>15.237354645124185</v>
      </c>
      <c r="P179" s="141">
        <f t="shared" si="41"/>
        <v>10.082834520791259</v>
      </c>
      <c r="Q179" s="141">
        <f>(C$158-C$138)*(0.6*C$15)*('Product half-life and C flows'!L40/100)</f>
        <v>22.800900356473569</v>
      </c>
      <c r="R179" s="141">
        <f>(C$158-C$138)*0.6*('Product half-life and C flows'!N40/100)</f>
        <v>5.8111103190134106</v>
      </c>
      <c r="S179" s="141">
        <f>(C$158-C$138)*0.6*('Product half-life and C flows'!P40/100)</f>
        <v>2.9026525069997051</v>
      </c>
      <c r="T179" s="141">
        <f t="shared" si="42"/>
        <v>12.996513203189933</v>
      </c>
      <c r="U179" s="3"/>
      <c r="V179" s="141">
        <f t="shared" ref="V179:V242" si="43">$M159</f>
        <v>6.7634556681734832</v>
      </c>
      <c r="W179" s="141">
        <f t="shared" ref="W179:W242" si="44">$N159</f>
        <v>125.76632025392252</v>
      </c>
      <c r="X179" s="141">
        <f t="shared" ref="X179:X242" si="45">$O159</f>
        <v>15.237354645124185</v>
      </c>
      <c r="Y179" s="141">
        <f t="shared" ref="Y179:Y242" si="46">$P159</f>
        <v>10.082834520791259</v>
      </c>
      <c r="Z179" s="141">
        <f t="shared" ref="Z179:Z242" si="47">$Q159</f>
        <v>31.027237200061624</v>
      </c>
      <c r="AA179" s="141">
        <f t="shared" ref="AA179:AA242" si="48">$R159</f>
        <v>0.3214015320589832</v>
      </c>
      <c r="AB179" s="141">
        <f t="shared" ref="AB179:AB242" si="49">$S159</f>
        <v>0.1605402258036879</v>
      </c>
      <c r="AC179" s="141">
        <f t="shared" ref="AC179:AC242" si="50">$T159</f>
        <v>17.685525204035123</v>
      </c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CH179">
        <f t="shared" si="20"/>
        <v>21</v>
      </c>
      <c r="CI179" s="113">
        <f t="shared" si="21"/>
        <v>220.4592890502108</v>
      </c>
      <c r="CJ179" s="123">
        <f t="shared" si="22"/>
        <v>10.903953401116169</v>
      </c>
      <c r="CK179" s="123">
        <f t="shared" si="23"/>
        <v>125.76632025392252</v>
      </c>
      <c r="CL179" s="123">
        <f t="shared" si="24"/>
        <v>49.327377967501874</v>
      </c>
      <c r="CM179" s="123">
        <f t="shared" si="25"/>
        <v>22.511778921418511</v>
      </c>
      <c r="CN179" s="123">
        <f t="shared" si="26"/>
        <v>56.693209204864488</v>
      </c>
      <c r="CO179" s="123">
        <f t="shared" si="27"/>
        <v>8.368005975014567</v>
      </c>
      <c r="CP179" s="123">
        <f t="shared" si="28"/>
        <v>4.1798231643429391</v>
      </c>
      <c r="CQ179" s="123">
        <f t="shared" si="29"/>
        <v>34.861046630682921</v>
      </c>
      <c r="CR179" s="143">
        <f t="shared" si="36"/>
        <v>312.61151551886405</v>
      </c>
    </row>
    <row r="180" spans="1:96" ht="14">
      <c r="A180">
        <f t="shared" si="39"/>
        <v>22</v>
      </c>
      <c r="B180" s="20">
        <f t="shared" si="39"/>
        <v>102</v>
      </c>
      <c r="C180" s="27">
        <f t="shared" si="31"/>
        <v>221.45313491778913</v>
      </c>
      <c r="D180" s="124">
        <f>(($C$39*$C$118*0.72)*D$40)*('Product half-life and C flows'!B81/100)</f>
        <v>0.73292341059958777</v>
      </c>
      <c r="E180" s="27"/>
      <c r="F180" s="55">
        <f t="shared" si="38"/>
        <v>18.852668677253504</v>
      </c>
      <c r="G180" s="55">
        <f t="shared" si="38"/>
        <v>2.3461098798359923</v>
      </c>
      <c r="H180" s="124">
        <f>(H$118)*('Product half-life and C flows'!L81/100)</f>
        <v>2.8212783203240206</v>
      </c>
      <c r="I180" s="124">
        <f>(($C$39*$C$118*0.28)*H$41)*('Product half-life and C flows'!N81/100)</f>
        <v>2.2574126846088101</v>
      </c>
      <c r="J180" s="124">
        <f>(($C$39*$C$118*0.28)*H$41)*(+'Product half-life and C flows'!P81/100)</f>
        <v>1.1275787635408636</v>
      </c>
      <c r="K180" s="55">
        <f t="shared" si="16"/>
        <v>4.1790082234578607</v>
      </c>
      <c r="L180" s="27"/>
      <c r="M180" s="141">
        <f>(C$158-C$138)*(0.4*D$14)*('Product half-life and C flows'!B41/100)</f>
        <v>3.2665337694807164</v>
      </c>
      <c r="N180" s="83"/>
      <c r="O180" s="142">
        <f t="shared" si="40"/>
        <v>15.237354645124185</v>
      </c>
      <c r="P180" s="141">
        <f t="shared" si="41"/>
        <v>10.082834520791259</v>
      </c>
      <c r="Q180" s="141">
        <f>(C$158-C$138)*(0.6*C$15)*('Product half-life and C flows'!L41/100)</f>
        <v>22.452382961207462</v>
      </c>
      <c r="R180" s="141">
        <f>(C$158-C$138)*0.6*('Product half-life and C flows'!N41/100)</f>
        <v>6.0436875941209944</v>
      </c>
      <c r="S180" s="141">
        <f>(C$158-C$138)*0.6*('Product half-life and C flows'!P41/100)</f>
        <v>3.0188249720884088</v>
      </c>
      <c r="T180" s="141">
        <f t="shared" si="42"/>
        <v>12.797858287888252</v>
      </c>
      <c r="U180" s="3"/>
      <c r="V180" s="141">
        <f t="shared" si="43"/>
        <v>6.5330675389614328</v>
      </c>
      <c r="W180" s="141">
        <f t="shared" si="44"/>
        <v>129.2673044625306</v>
      </c>
      <c r="X180" s="141">
        <f t="shared" si="45"/>
        <v>15.237354645124185</v>
      </c>
      <c r="Y180" s="141">
        <f t="shared" si="46"/>
        <v>10.082834520791259</v>
      </c>
      <c r="Z180" s="141">
        <f t="shared" si="47"/>
        <v>30.552978213696676</v>
      </c>
      <c r="AA180" s="141">
        <f t="shared" si="48"/>
        <v>0.63789036229319074</v>
      </c>
      <c r="AB180" s="141">
        <f t="shared" si="49"/>
        <v>0.3186265545920034</v>
      </c>
      <c r="AC180" s="141">
        <f t="shared" si="50"/>
        <v>17.415197581807103</v>
      </c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CH180">
        <f t="shared" si="20"/>
        <v>22</v>
      </c>
      <c r="CI180" s="113">
        <f t="shared" si="21"/>
        <v>221.45313491778913</v>
      </c>
      <c r="CJ180" s="123">
        <f t="shared" si="22"/>
        <v>10.532524719041737</v>
      </c>
      <c r="CK180" s="123">
        <f t="shared" si="23"/>
        <v>129.2673044625306</v>
      </c>
      <c r="CL180" s="123">
        <f t="shared" si="24"/>
        <v>49.327377967501874</v>
      </c>
      <c r="CM180" s="123">
        <f t="shared" si="25"/>
        <v>22.511778921418511</v>
      </c>
      <c r="CN180" s="123">
        <f t="shared" si="26"/>
        <v>55.826639495228157</v>
      </c>
      <c r="CO180" s="123">
        <f t="shared" si="27"/>
        <v>8.9389906410229969</v>
      </c>
      <c r="CP180" s="123">
        <f t="shared" si="28"/>
        <v>4.465030290221276</v>
      </c>
      <c r="CQ180" s="123">
        <f t="shared" si="29"/>
        <v>34.392064093153216</v>
      </c>
      <c r="CR180" s="143">
        <f t="shared" si="36"/>
        <v>315.26171059011835</v>
      </c>
    </row>
    <row r="181" spans="1:96" ht="14">
      <c r="A181">
        <f t="shared" si="39"/>
        <v>23</v>
      </c>
      <c r="B181" s="20">
        <f t="shared" si="39"/>
        <v>103</v>
      </c>
      <c r="C181" s="27">
        <f t="shared" si="31"/>
        <v>222.42045965134901</v>
      </c>
      <c r="D181" s="124">
        <f>(($C$39*$C$118*0.72)*D$40)*('Product half-life and C flows'!B82/100)</f>
        <v>0.70795734861764315</v>
      </c>
      <c r="E181" s="27"/>
      <c r="F181" s="55">
        <f t="shared" si="38"/>
        <v>18.852668677253504</v>
      </c>
      <c r="G181" s="55">
        <f t="shared" si="38"/>
        <v>2.3461098798359923</v>
      </c>
      <c r="H181" s="124">
        <f>(H$118)*('Product half-life and C flows'!L82/100)</f>
        <v>2.7781543841571352</v>
      </c>
      <c r="I181" s="124">
        <f>(($C$39*$C$118*0.28)*H$41)*('Product half-life and C flows'!N82/100)</f>
        <v>2.2789962146603364</v>
      </c>
      <c r="J181" s="124">
        <f>(($C$39*$C$118*0.28)*H$41)*(+'Product half-life and C flows'!P82/100)</f>
        <v>1.1383597475825851</v>
      </c>
      <c r="K181" s="55">
        <f t="shared" si="16"/>
        <v>4.1790082234578607</v>
      </c>
      <c r="L181" s="27"/>
      <c r="M181" s="141">
        <f>(C$158-C$138)*(0.4*D$14)*('Product half-life and C flows'!B42/100)</f>
        <v>3.1552636376012408</v>
      </c>
      <c r="N181" s="83"/>
      <c r="O181" s="142">
        <f t="shared" si="40"/>
        <v>15.237354645124185</v>
      </c>
      <c r="P181" s="141">
        <f t="shared" si="41"/>
        <v>10.082834520791259</v>
      </c>
      <c r="Q181" s="141">
        <f>(C$158-C$138)*(0.6*C$15)*('Product half-life and C flows'!L42/100)</f>
        <v>22.109192740434636</v>
      </c>
      <c r="R181" s="141">
        <f>(C$158-C$138)*0.6*('Product half-life and C flows'!N42/100)</f>
        <v>6.2727098681167268</v>
      </c>
      <c r="S181" s="141">
        <f>(C$158-C$138)*0.6*('Product half-life and C flows'!P42/100)</f>
        <v>3.1332217123460167</v>
      </c>
      <c r="T181" s="141">
        <f t="shared" si="42"/>
        <v>12.602239862047742</v>
      </c>
      <c r="U181" s="3"/>
      <c r="V181" s="141">
        <f t="shared" si="43"/>
        <v>6.3105272752024808</v>
      </c>
      <c r="W181" s="141">
        <f t="shared" si="44"/>
        <v>132.76828867113869</v>
      </c>
      <c r="X181" s="141">
        <f t="shared" si="45"/>
        <v>15.237354645124185</v>
      </c>
      <c r="Y181" s="141">
        <f t="shared" si="46"/>
        <v>10.082834520791259</v>
      </c>
      <c r="Z181" s="141">
        <f t="shared" si="47"/>
        <v>30.085968393111379</v>
      </c>
      <c r="AA181" s="141">
        <f t="shared" si="48"/>
        <v>0.94954158256377652</v>
      </c>
      <c r="AB181" s="141">
        <f t="shared" si="49"/>
        <v>0.47429649478710112</v>
      </c>
      <c r="AC181" s="141">
        <f t="shared" si="50"/>
        <v>17.149001984073486</v>
      </c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CH181">
        <f t="shared" si="20"/>
        <v>23</v>
      </c>
      <c r="CI181" s="113">
        <f t="shared" si="21"/>
        <v>222.42045965134901</v>
      </c>
      <c r="CJ181" s="123">
        <f t="shared" si="22"/>
        <v>10.173748261421364</v>
      </c>
      <c r="CK181" s="123">
        <f t="shared" si="23"/>
        <v>132.76828867113869</v>
      </c>
      <c r="CL181" s="123">
        <f t="shared" si="24"/>
        <v>49.327377967501874</v>
      </c>
      <c r="CM181" s="123">
        <f t="shared" si="25"/>
        <v>22.511778921418511</v>
      </c>
      <c r="CN181" s="123">
        <f t="shared" si="26"/>
        <v>54.973315517703149</v>
      </c>
      <c r="CO181" s="123">
        <f t="shared" si="27"/>
        <v>9.5012476653408395</v>
      </c>
      <c r="CP181" s="123">
        <f t="shared" si="28"/>
        <v>4.7458779547157022</v>
      </c>
      <c r="CQ181" s="123">
        <f t="shared" si="29"/>
        <v>33.930250069579088</v>
      </c>
      <c r="CR181" s="143">
        <f t="shared" si="36"/>
        <v>317.93188502881918</v>
      </c>
    </row>
    <row r="182" spans="1:96" ht="14">
      <c r="A182">
        <f t="shared" si="39"/>
        <v>24</v>
      </c>
      <c r="B182" s="20">
        <f t="shared" si="39"/>
        <v>104</v>
      </c>
      <c r="C182" s="27">
        <f t="shared" si="31"/>
        <v>223.36188491887108</v>
      </c>
      <c r="D182" s="124">
        <f>(($C$39*$C$118*0.72)*D$40)*('Product half-life and C flows'!B83/100)</f>
        <v>0.68384172235909324</v>
      </c>
      <c r="E182" s="27"/>
      <c r="F182" s="55">
        <f t="shared" si="38"/>
        <v>18.852668677253504</v>
      </c>
      <c r="G182" s="55">
        <f t="shared" si="38"/>
        <v>2.3461098798359923</v>
      </c>
      <c r="H182" s="124">
        <f>(H$118)*('Product half-life and C flows'!L83/100)</f>
        <v>2.7356896080090003</v>
      </c>
      <c r="I182" s="124">
        <f>(($C$39*$C$118*0.28)*H$41)*('Product half-life and C flows'!N83/100)</f>
        <v>2.3002498351224778</v>
      </c>
      <c r="J182" s="124">
        <f>(($C$39*$C$118*0.28)*H$41)*(+'Product half-life and C flows'!P83/100)</f>
        <v>1.1489759416196188</v>
      </c>
      <c r="K182" s="55">
        <f t="shared" si="16"/>
        <v>4.1790082234578607</v>
      </c>
      <c r="L182" s="27"/>
      <c r="M182" s="141">
        <f>(C$158-C$138)*(0.4*D$14)*('Product half-life and C flows'!B43/100)</f>
        <v>3.0477837748945968</v>
      </c>
      <c r="N182" s="83"/>
      <c r="O182" s="142">
        <f t="shared" si="40"/>
        <v>15.237354645124185</v>
      </c>
      <c r="P182" s="141">
        <f t="shared" si="41"/>
        <v>10.082834520791259</v>
      </c>
      <c r="Q182" s="141">
        <f>(C$158-C$138)*(0.6*C$15)*('Product half-life and C flows'!L43/100)</f>
        <v>21.771248266976809</v>
      </c>
      <c r="R182" s="141">
        <f>(C$158-C$138)*0.6*('Product half-life and C flows'!N43/100)</f>
        <v>6.498231480070916</v>
      </c>
      <c r="S182" s="141">
        <f>(C$158-C$138)*0.6*('Product half-life and C flows'!P43/100)</f>
        <v>3.2458698701652922</v>
      </c>
      <c r="T182" s="141">
        <f t="shared" si="42"/>
        <v>12.409611512176779</v>
      </c>
      <c r="U182" s="3"/>
      <c r="V182" s="141">
        <f t="shared" si="43"/>
        <v>6.0955675497891937</v>
      </c>
      <c r="W182" s="141">
        <f t="shared" si="44"/>
        <v>136.26927287974678</v>
      </c>
      <c r="X182" s="141">
        <f t="shared" si="45"/>
        <v>15.237354645124185</v>
      </c>
      <c r="Y182" s="141">
        <f t="shared" si="46"/>
        <v>10.082834520791259</v>
      </c>
      <c r="Z182" s="141">
        <f t="shared" si="47"/>
        <v>29.626096933015784</v>
      </c>
      <c r="AA182" s="141">
        <f t="shared" si="48"/>
        <v>1.2564291369342389</v>
      </c>
      <c r="AB182" s="141">
        <f t="shared" si="49"/>
        <v>0.62758698148563374</v>
      </c>
      <c r="AC182" s="141">
        <f t="shared" si="50"/>
        <v>16.886875251818996</v>
      </c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CH182">
        <f t="shared" si="20"/>
        <v>24</v>
      </c>
      <c r="CI182" s="113">
        <f t="shared" si="21"/>
        <v>223.36188491887108</v>
      </c>
      <c r="CJ182" s="123">
        <f t="shared" ref="CJ182:CJ213" si="51">D182+M182+V182+AE182+AN182+AW182+BF182+BO182+BX182</f>
        <v>9.8271930470428828</v>
      </c>
      <c r="CK182" s="123">
        <f t="shared" ref="CK182:CK213" si="52">E182+N182+W182+AF182+AO182+AX182+BG182+BP182+BY182</f>
        <v>136.26927287974678</v>
      </c>
      <c r="CL182" s="123">
        <f t="shared" ref="CL182:CL213" si="53">F182+O182+X182+AG182+AP182+AY182+BH182+BQ182+BZ182</f>
        <v>49.327377967501874</v>
      </c>
      <c r="CM182" s="123">
        <f t="shared" ref="CM182:CM213" si="54">G182+P182+Y182+AH182+AQ182+AZ182+BI182+BR182+CA182</f>
        <v>22.511778921418511</v>
      </c>
      <c r="CN182" s="123">
        <f t="shared" ref="CN182:CN213" si="55">H182+Q182+Z182+AI182+AR182+BA182+BJ182+BS182+CB182</f>
        <v>54.133034808001597</v>
      </c>
      <c r="CO182" s="123">
        <f t="shared" ref="CO182:CO213" si="56">I182+R182+AA182+AJ182+AS182+BB182+BK182+BT182+CC182</f>
        <v>10.054910452127633</v>
      </c>
      <c r="CP182" s="123">
        <f t="shared" ref="CP182:CP213" si="57">J182+S182+AB182+AK182+AT182+BC182+BL182+BU182+CD182</f>
        <v>5.0224327932705455</v>
      </c>
      <c r="CQ182" s="123">
        <f t="shared" ref="CQ182:CQ213" si="58">K182+T182+AC182+AL182+AU182+BD182+BM182+BV182+CE182</f>
        <v>33.475494987453636</v>
      </c>
      <c r="CR182" s="143">
        <f t="shared" si="36"/>
        <v>320.62149585656346</v>
      </c>
    </row>
    <row r="183" spans="1:96" ht="14">
      <c r="A183">
        <f t="shared" si="39"/>
        <v>25</v>
      </c>
      <c r="B183" s="20">
        <f t="shared" si="39"/>
        <v>105</v>
      </c>
      <c r="C183" s="27">
        <f t="shared" si="31"/>
        <v>224.27802312200387</v>
      </c>
      <c r="D183" s="124">
        <f>(($C$39*$C$118*0.72)*D$40)*('Product half-life and C flows'!B84/100)</f>
        <v>0.66054756286118599</v>
      </c>
      <c r="E183" s="27"/>
      <c r="F183" s="55">
        <f t="shared" si="38"/>
        <v>18.852668677253504</v>
      </c>
      <c r="G183" s="55">
        <f t="shared" si="38"/>
        <v>2.3461098798359923</v>
      </c>
      <c r="H183" s="124">
        <f>(H$118)*('Product half-life and C flows'!L84/100)</f>
        <v>2.6938739164558734</v>
      </c>
      <c r="I183" s="124">
        <f>(($C$39*$C$118*0.28)*H$41)*('Product half-life and C flows'!N84/100)</f>
        <v>2.3211785887448175</v>
      </c>
      <c r="J183" s="124">
        <f>(($C$39*$C$118*0.28)*H$41)*(+'Product half-life and C flows'!P84/100)</f>
        <v>1.1594298645079004</v>
      </c>
      <c r="K183" s="55">
        <f t="shared" si="16"/>
        <v>4.1790082234578607</v>
      </c>
      <c r="L183" s="27"/>
      <c r="M183" s="141">
        <f>(C$158-C$138)*(0.4*D$14)*('Product half-life and C flows'!B44/100)</f>
        <v>2.9439650708783947</v>
      </c>
      <c r="N183" s="83"/>
      <c r="O183" s="142">
        <f t="shared" si="40"/>
        <v>15.237354645124185</v>
      </c>
      <c r="P183" s="141">
        <f t="shared" si="41"/>
        <v>10.082834520791259</v>
      </c>
      <c r="Q183" s="141">
        <f>(C$158-C$138)*(0.6*C$15)*('Product half-life and C flows'!L44/100)</f>
        <v>21.438469358290238</v>
      </c>
      <c r="R183" s="141">
        <f>(C$158-C$138)*0.6*('Product half-life and C flows'!N44/100)</f>
        <v>6.7203059384677566</v>
      </c>
      <c r="S183" s="141">
        <f>(C$158-C$138)*0.6*('Product half-life and C flows'!P44/100)</f>
        <v>3.3567961730608169</v>
      </c>
      <c r="T183" s="141">
        <f t="shared" si="42"/>
        <v>12.219927534225434</v>
      </c>
      <c r="U183" s="3"/>
      <c r="V183" s="141">
        <f t="shared" si="43"/>
        <v>5.8879301417567893</v>
      </c>
      <c r="W183" s="141">
        <f t="shared" si="44"/>
        <v>139.77025708835487</v>
      </c>
      <c r="X183" s="141">
        <f t="shared" si="45"/>
        <v>15.237354645124185</v>
      </c>
      <c r="Y183" s="141">
        <f t="shared" si="46"/>
        <v>10.082834520791259</v>
      </c>
      <c r="Z183" s="141">
        <f t="shared" si="47"/>
        <v>29.173254721806149</v>
      </c>
      <c r="AA183" s="141">
        <f t="shared" si="48"/>
        <v>1.5586258392148034</v>
      </c>
      <c r="AB183" s="141">
        <f t="shared" si="49"/>
        <v>0.77853438522217955</v>
      </c>
      <c r="AC183" s="141">
        <f t="shared" si="50"/>
        <v>16.628755191429505</v>
      </c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CH183">
        <f t="shared" si="20"/>
        <v>25</v>
      </c>
      <c r="CI183" s="113">
        <f t="shared" si="21"/>
        <v>224.27802312200387</v>
      </c>
      <c r="CJ183" s="123">
        <f t="shared" si="51"/>
        <v>9.4924427754963698</v>
      </c>
      <c r="CK183" s="123">
        <f t="shared" si="52"/>
        <v>139.77025708835487</v>
      </c>
      <c r="CL183" s="123">
        <f t="shared" si="53"/>
        <v>49.327377967501874</v>
      </c>
      <c r="CM183" s="123">
        <f t="shared" si="54"/>
        <v>22.511778921418511</v>
      </c>
      <c r="CN183" s="123">
        <f t="shared" si="55"/>
        <v>53.305597996552265</v>
      </c>
      <c r="CO183" s="123">
        <f t="shared" si="56"/>
        <v>10.600110366427378</v>
      </c>
      <c r="CP183" s="123">
        <f t="shared" si="57"/>
        <v>5.2947604227908975</v>
      </c>
      <c r="CQ183" s="123">
        <f t="shared" si="58"/>
        <v>33.027690949112795</v>
      </c>
      <c r="CR183" s="143">
        <f t="shared" si="36"/>
        <v>323.33001648765492</v>
      </c>
    </row>
    <row r="184" spans="1:96" ht="14">
      <c r="A184">
        <f t="shared" si="39"/>
        <v>26</v>
      </c>
      <c r="B184" s="20">
        <f t="shared" si="39"/>
        <v>106</v>
      </c>
      <c r="C184" s="27">
        <f t="shared" si="31"/>
        <v>225.16947716852243</v>
      </c>
      <c r="D184" s="124">
        <f>(($C$39*$C$118*0.72)*D$40)*('Product half-life and C flows'!B85/100)</f>
        <v>0.63804688795038766</v>
      </c>
      <c r="E184" s="27"/>
      <c r="F184" s="55">
        <f t="shared" ref="F184:G199" si="59">F183</f>
        <v>18.852668677253504</v>
      </c>
      <c r="G184" s="55">
        <f t="shared" si="59"/>
        <v>2.3461098798359923</v>
      </c>
      <c r="H184" s="124">
        <f>(H$118)*('Product half-life and C flows'!L85/100)</f>
        <v>2.6526973880793538</v>
      </c>
      <c r="I184" s="124">
        <f>(($C$39*$C$118*0.28)*H$41)*('Product half-life and C flows'!N85/100)</f>
        <v>2.3417874411972655</v>
      </c>
      <c r="J184" s="124">
        <f>(($C$39*$C$118*0.28)*H$41)*(+'Product half-life and C flows'!P85/100)</f>
        <v>1.1697239966020303</v>
      </c>
      <c r="K184" s="55">
        <f t="shared" ref="K184:K247" si="60">K183</f>
        <v>4.1790082234578607</v>
      </c>
      <c r="L184" s="27"/>
      <c r="M184" s="141">
        <f>(C$158-C$138)*(0.4*D$14)*('Product half-life and C flows'!B45/100)</f>
        <v>2.8436828130472489</v>
      </c>
      <c r="N184" s="83"/>
      <c r="O184" s="142">
        <f t="shared" si="40"/>
        <v>15.237354645124185</v>
      </c>
      <c r="P184" s="141">
        <f t="shared" si="41"/>
        <v>10.082834520791259</v>
      </c>
      <c r="Q184" s="141">
        <f>(C$158-C$138)*(0.6*C$15)*('Product half-life and C flows'!L45/100)</f>
        <v>21.110777057441151</v>
      </c>
      <c r="R184" s="141">
        <f>(C$158-C$138)*0.6*('Product half-life and C flows'!N45/100)</f>
        <v>6.9389859339010469</v>
      </c>
      <c r="S184" s="141">
        <f>(C$158-C$138)*0.6*('Product half-life and C flows'!P45/100)</f>
        <v>3.4660269400105128</v>
      </c>
      <c r="T184" s="141">
        <f t="shared" si="42"/>
        <v>12.033142922741455</v>
      </c>
      <c r="U184" s="3"/>
      <c r="V184" s="141">
        <f t="shared" si="43"/>
        <v>5.6873656260944978</v>
      </c>
      <c r="W184" s="141">
        <f t="shared" si="44"/>
        <v>143.27124129696296</v>
      </c>
      <c r="X184" s="141">
        <f t="shared" si="45"/>
        <v>15.237354645124185</v>
      </c>
      <c r="Y184" s="141">
        <f t="shared" si="46"/>
        <v>10.082834520791259</v>
      </c>
      <c r="Z184" s="141">
        <f t="shared" si="47"/>
        <v>28.727334315676568</v>
      </c>
      <c r="AA184" s="141">
        <f t="shared" si="48"/>
        <v>1.8562033902386086</v>
      </c>
      <c r="AB184" s="141">
        <f t="shared" si="49"/>
        <v>0.92717452059870564</v>
      </c>
      <c r="AC184" s="141">
        <f t="shared" si="50"/>
        <v>16.374580559935641</v>
      </c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CH184">
        <f t="shared" si="20"/>
        <v>26</v>
      </c>
      <c r="CI184" s="113">
        <f t="shared" si="21"/>
        <v>225.16947716852243</v>
      </c>
      <c r="CJ184" s="123">
        <f t="shared" si="51"/>
        <v>9.1690953270921334</v>
      </c>
      <c r="CK184" s="123">
        <f t="shared" si="52"/>
        <v>143.27124129696296</v>
      </c>
      <c r="CL184" s="123">
        <f t="shared" si="53"/>
        <v>49.327377967501874</v>
      </c>
      <c r="CM184" s="123">
        <f t="shared" si="54"/>
        <v>22.511778921418511</v>
      </c>
      <c r="CN184" s="123">
        <f t="shared" si="55"/>
        <v>52.490808761197073</v>
      </c>
      <c r="CO184" s="123">
        <f t="shared" si="56"/>
        <v>11.136976765336922</v>
      </c>
      <c r="CP184" s="123">
        <f t="shared" si="57"/>
        <v>5.5629254572112483</v>
      </c>
      <c r="CQ184" s="123">
        <f t="shared" si="58"/>
        <v>32.586731706134955</v>
      </c>
      <c r="CR184" s="143">
        <f t="shared" si="36"/>
        <v>326.05693620285564</v>
      </c>
    </row>
    <row r="185" spans="1:96" ht="14">
      <c r="A185">
        <f t="shared" si="39"/>
        <v>27</v>
      </c>
      <c r="B185" s="20">
        <f t="shared" si="39"/>
        <v>107</v>
      </c>
      <c r="C185" s="27">
        <f t="shared" si="31"/>
        <v>226.03684027822064</v>
      </c>
      <c r="D185" s="124">
        <f>(($C$39*$C$118*0.72)*D$40)*('Product half-life and C flows'!B86/100)</f>
        <v>0.6163126686287197</v>
      </c>
      <c r="E185" s="27"/>
      <c r="F185" s="55">
        <f t="shared" si="59"/>
        <v>18.852668677253504</v>
      </c>
      <c r="G185" s="55">
        <f t="shared" si="59"/>
        <v>2.3461098798359923</v>
      </c>
      <c r="H185" s="124">
        <f>(H$118)*('Product half-life and C flows'!L86/100)</f>
        <v>2.612150253112373</v>
      </c>
      <c r="I185" s="124">
        <f>(($C$39*$C$118*0.28)*H$41)*('Product half-life and C flows'!N86/100)</f>
        <v>2.3620812822482398</v>
      </c>
      <c r="J185" s="124">
        <f>(($C$39*$C$118*0.28)*H$41)*(+'Product half-life and C flows'!P86/100)</f>
        <v>1.1798607803437757</v>
      </c>
      <c r="K185" s="55">
        <f t="shared" si="60"/>
        <v>4.1790082234578607</v>
      </c>
      <c r="L185" s="27"/>
      <c r="M185" s="141">
        <f>(C$158-C$138)*(0.4*D$14)*('Product half-life and C flows'!B46/100)</f>
        <v>2.7468165370615378</v>
      </c>
      <c r="N185" s="83"/>
      <c r="O185" s="142">
        <f t="shared" si="40"/>
        <v>15.237354645124185</v>
      </c>
      <c r="P185" s="141">
        <f t="shared" si="41"/>
        <v>10.082834520791259</v>
      </c>
      <c r="Q185" s="141">
        <f>(C$158-C$138)*(0.6*C$15)*('Product half-life and C flows'!L46/100)</f>
        <v>20.788093614372016</v>
      </c>
      <c r="R185" s="141">
        <f>(C$158-C$138)*0.6*('Product half-life and C flows'!N46/100)</f>
        <v>7.1543233515758491</v>
      </c>
      <c r="S185" s="141">
        <f>(C$158-C$138)*0.6*('Product half-life and C flows'!P46/100)</f>
        <v>3.5735880877002244</v>
      </c>
      <c r="T185" s="141">
        <f t="shared" si="42"/>
        <v>11.849213360192048</v>
      </c>
      <c r="U185" s="3"/>
      <c r="V185" s="141">
        <f t="shared" si="43"/>
        <v>5.4936330741230757</v>
      </c>
      <c r="W185" s="141">
        <f t="shared" si="44"/>
        <v>146.77222550557104</v>
      </c>
      <c r="X185" s="141">
        <f t="shared" si="45"/>
        <v>15.237354645124185</v>
      </c>
      <c r="Y185" s="141">
        <f t="shared" si="46"/>
        <v>10.082834520791259</v>
      </c>
      <c r="Z185" s="141">
        <f t="shared" si="47"/>
        <v>28.288229913126262</v>
      </c>
      <c r="AA185" s="141">
        <f t="shared" si="48"/>
        <v>2.1492323948738465</v>
      </c>
      <c r="AB185" s="141">
        <f t="shared" si="49"/>
        <v>1.0735426547821414</v>
      </c>
      <c r="AC185" s="141">
        <f t="shared" si="50"/>
        <v>16.124291050481968</v>
      </c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CH185">
        <f t="shared" si="20"/>
        <v>27</v>
      </c>
      <c r="CI185" s="113">
        <f t="shared" si="21"/>
        <v>226.03684027822064</v>
      </c>
      <c r="CJ185" s="123">
        <f t="shared" si="51"/>
        <v>8.8567622798133332</v>
      </c>
      <c r="CK185" s="123">
        <f t="shared" si="52"/>
        <v>146.77222550557104</v>
      </c>
      <c r="CL185" s="123">
        <f t="shared" si="53"/>
        <v>49.327377967501874</v>
      </c>
      <c r="CM185" s="123">
        <f t="shared" si="54"/>
        <v>22.511778921418511</v>
      </c>
      <c r="CN185" s="123">
        <f t="shared" si="55"/>
        <v>51.68847378061065</v>
      </c>
      <c r="CO185" s="123">
        <f t="shared" si="56"/>
        <v>11.665637028697935</v>
      </c>
      <c r="CP185" s="123">
        <f t="shared" si="57"/>
        <v>5.8269915228261411</v>
      </c>
      <c r="CQ185" s="123">
        <f t="shared" si="58"/>
        <v>32.152512634131881</v>
      </c>
      <c r="CR185" s="143">
        <f t="shared" si="36"/>
        <v>328.80175964057133</v>
      </c>
    </row>
    <row r="186" spans="1:96" ht="14">
      <c r="A186">
        <f t="shared" si="39"/>
        <v>28</v>
      </c>
      <c r="B186" s="20">
        <f t="shared" si="39"/>
        <v>108</v>
      </c>
      <c r="C186" s="27">
        <f t="shared" si="31"/>
        <v>226.88069581990882</v>
      </c>
      <c r="D186" s="124">
        <f>(($C$39*$C$118*0.72)*D$40)*('Product half-life and C flows'!B87/100)</f>
        <v>0.59531879660510034</v>
      </c>
      <c r="E186" s="27"/>
      <c r="F186" s="55">
        <f t="shared" si="59"/>
        <v>18.852668677253504</v>
      </c>
      <c r="G186" s="55">
        <f t="shared" si="59"/>
        <v>2.3461098798359923</v>
      </c>
      <c r="H186" s="124">
        <f>(H$118)*('Product half-life and C flows'!L87/100)</f>
        <v>2.5722228911211626</v>
      </c>
      <c r="I186" s="124">
        <f>(($C$39*$C$118*0.28)*H$41)*('Product half-life and C flows'!N87/100)</f>
        <v>2.3820649269248406</v>
      </c>
      <c r="J186" s="124">
        <f>(($C$39*$C$118*0.28)*H$41)*(+'Product half-life and C flows'!P87/100)</f>
        <v>1.1898426208415784</v>
      </c>
      <c r="K186" s="55">
        <f t="shared" si="60"/>
        <v>4.1790082234578607</v>
      </c>
      <c r="L186" s="27"/>
      <c r="M186" s="141">
        <f>(C$158-C$138)*(0.4*D$14)*('Product half-life and C flows'!B47/100)</f>
        <v>2.6532498820392791</v>
      </c>
      <c r="N186" s="83"/>
      <c r="O186" s="142">
        <f t="shared" si="40"/>
        <v>15.237354645124185</v>
      </c>
      <c r="P186" s="141">
        <f t="shared" si="41"/>
        <v>10.082834520791259</v>
      </c>
      <c r="Q186" s="141">
        <f>(C$158-C$138)*(0.6*C$15)*('Product half-life and C flows'!L47/100)</f>
        <v>20.47034246745417</v>
      </c>
      <c r="R186" s="141">
        <f>(C$158-C$138)*0.6*('Product half-life and C flows'!N47/100)</f>
        <v>7.3663692836190231</v>
      </c>
      <c r="S186" s="141">
        <f>(C$158-C$138)*0.6*('Product half-life and C flows'!P47/100)</f>
        <v>3.6795051366728386</v>
      </c>
      <c r="T186" s="141">
        <f t="shared" si="42"/>
        <v>11.668095206448877</v>
      </c>
      <c r="U186" s="3"/>
      <c r="V186" s="141">
        <f t="shared" si="43"/>
        <v>5.3064997640785583</v>
      </c>
      <c r="W186" s="141">
        <f t="shared" si="44"/>
        <v>150.27320971417913</v>
      </c>
      <c r="X186" s="141">
        <f t="shared" si="45"/>
        <v>15.237354645124185</v>
      </c>
      <c r="Y186" s="141">
        <f t="shared" si="46"/>
        <v>10.082834520791259</v>
      </c>
      <c r="Z186" s="141">
        <f t="shared" si="47"/>
        <v>27.855837329856517</v>
      </c>
      <c r="AA186" s="141">
        <f t="shared" si="48"/>
        <v>2.4377823787758572</v>
      </c>
      <c r="AB186" s="141">
        <f t="shared" si="49"/>
        <v>1.2176735158720566</v>
      </c>
      <c r="AC186" s="141">
        <f t="shared" si="50"/>
        <v>15.877827278018213</v>
      </c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CH186">
        <f t="shared" si="20"/>
        <v>28</v>
      </c>
      <c r="CI186" s="113">
        <f t="shared" si="21"/>
        <v>226.88069581990882</v>
      </c>
      <c r="CJ186" s="123">
        <f t="shared" si="51"/>
        <v>8.5550684427229378</v>
      </c>
      <c r="CK186" s="123">
        <f t="shared" si="52"/>
        <v>150.27320971417913</v>
      </c>
      <c r="CL186" s="123">
        <f t="shared" si="53"/>
        <v>49.327377967501874</v>
      </c>
      <c r="CM186" s="123">
        <f t="shared" si="54"/>
        <v>22.511778921418511</v>
      </c>
      <c r="CN186" s="123">
        <f t="shared" si="55"/>
        <v>50.898402688431844</v>
      </c>
      <c r="CO186" s="123">
        <f t="shared" si="56"/>
        <v>12.18621658931972</v>
      </c>
      <c r="CP186" s="123">
        <f t="shared" si="57"/>
        <v>6.0870212733864735</v>
      </c>
      <c r="CQ186" s="123">
        <f t="shared" si="58"/>
        <v>31.724930707924951</v>
      </c>
      <c r="CR186" s="143">
        <f t="shared" si="36"/>
        <v>331.56400630488542</v>
      </c>
    </row>
    <row r="187" spans="1:96" ht="14">
      <c r="A187">
        <f t="shared" si="39"/>
        <v>29</v>
      </c>
      <c r="B187" s="20">
        <f t="shared" si="39"/>
        <v>109</v>
      </c>
      <c r="C187" s="27">
        <f t="shared" si="31"/>
        <v>227.70161717731571</v>
      </c>
      <c r="D187" s="124">
        <f>(($C$39*$C$118*0.72)*D$40)*('Product half-life and C flows'!B88/100)</f>
        <v>0.57504005293268756</v>
      </c>
      <c r="E187" s="27"/>
      <c r="F187" s="55">
        <f t="shared" si="59"/>
        <v>18.852668677253504</v>
      </c>
      <c r="G187" s="55">
        <f t="shared" si="59"/>
        <v>2.3461098798359923</v>
      </c>
      <c r="H187" s="124">
        <f>(H$118)*('Product half-life and C flows'!L88/100)</f>
        <v>2.5329058287226629</v>
      </c>
      <c r="I187" s="124">
        <f>(($C$39*$C$118*0.28)*H$41)*('Product half-life and C flows'!N88/100)</f>
        <v>2.4017431166552896</v>
      </c>
      <c r="J187" s="124">
        <f>(($C$39*$C$118*0.28)*H$41)*(+'Product half-life and C flows'!P88/100)</f>
        <v>1.1996718864412033</v>
      </c>
      <c r="K187" s="55">
        <f t="shared" si="60"/>
        <v>4.1790082234578607</v>
      </c>
      <c r="L187" s="27"/>
      <c r="M187" s="141">
        <f>(C$158-C$138)*(0.4*D$14)*('Product half-life and C flows'!B48/100)</f>
        <v>2.5628704507773015</v>
      </c>
      <c r="N187" s="83"/>
      <c r="O187" s="142">
        <f t="shared" si="40"/>
        <v>15.237354645124185</v>
      </c>
      <c r="P187" s="141">
        <f t="shared" si="41"/>
        <v>10.082834520791259</v>
      </c>
      <c r="Q187" s="141">
        <f>(C$158-C$138)*(0.6*C$15)*('Product half-life and C flows'!L48/100)</f>
        <v>20.157448225322327</v>
      </c>
      <c r="R187" s="141">
        <f>(C$158-C$138)*0.6*('Product half-life and C flows'!N48/100)</f>
        <v>7.5751740412016755</v>
      </c>
      <c r="S187" s="141">
        <f>(C$158-C$138)*0.6*('Product half-life and C flows'!P48/100)</f>
        <v>3.7838032173834537</v>
      </c>
      <c r="T187" s="141">
        <f t="shared" si="42"/>
        <v>11.489745488433725</v>
      </c>
      <c r="U187" s="3"/>
      <c r="V187" s="141">
        <f t="shared" si="43"/>
        <v>5.1257409015546012</v>
      </c>
      <c r="W187" s="141">
        <f t="shared" si="44"/>
        <v>153.77419392278722</v>
      </c>
      <c r="X187" s="141">
        <f t="shared" si="45"/>
        <v>15.237354645124185</v>
      </c>
      <c r="Y187" s="141">
        <f t="shared" si="46"/>
        <v>10.082834520791259</v>
      </c>
      <c r="Z187" s="141">
        <f t="shared" si="47"/>
        <v>27.430053974051365</v>
      </c>
      <c r="AA187" s="141">
        <f t="shared" si="48"/>
        <v>2.7219218048831619</v>
      </c>
      <c r="AB187" s="141">
        <f t="shared" si="49"/>
        <v>1.3596013011404406</v>
      </c>
      <c r="AC187" s="141">
        <f t="shared" si="50"/>
        <v>15.635130765209277</v>
      </c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CH187">
        <f t="shared" si="20"/>
        <v>29</v>
      </c>
      <c r="CI187" s="113">
        <f t="shared" si="21"/>
        <v>227.70161717731571</v>
      </c>
      <c r="CJ187" s="123">
        <f t="shared" si="51"/>
        <v>8.2636514052645893</v>
      </c>
      <c r="CK187" s="123">
        <f t="shared" si="52"/>
        <v>153.77419392278722</v>
      </c>
      <c r="CL187" s="123">
        <f t="shared" si="53"/>
        <v>49.327377967501874</v>
      </c>
      <c r="CM187" s="123">
        <f t="shared" si="54"/>
        <v>22.511778921418511</v>
      </c>
      <c r="CN187" s="123">
        <f t="shared" si="55"/>
        <v>50.12040802809635</v>
      </c>
      <c r="CO187" s="123">
        <f t="shared" si="56"/>
        <v>12.698838962740126</v>
      </c>
      <c r="CP187" s="123">
        <f t="shared" si="57"/>
        <v>6.3430764049650978</v>
      </c>
      <c r="CQ187" s="123">
        <f t="shared" si="58"/>
        <v>31.303884477100866</v>
      </c>
      <c r="CR187" s="143">
        <f t="shared" si="36"/>
        <v>334.34321008987456</v>
      </c>
    </row>
    <row r="188" spans="1:96" ht="14">
      <c r="A188">
        <f t="shared" si="39"/>
        <v>30</v>
      </c>
      <c r="B188" s="20">
        <f t="shared" si="39"/>
        <v>110</v>
      </c>
      <c r="C188" s="27">
        <f t="shared" si="31"/>
        <v>228.50016764181592</v>
      </c>
      <c r="D188" s="124">
        <f>(($C$39*$C$118*0.72)*D$40)*('Product half-life and C flows'!B89/100)</f>
        <v>0.55545207771454896</v>
      </c>
      <c r="E188" s="27"/>
      <c r="F188" s="55">
        <f t="shared" si="59"/>
        <v>18.852668677253504</v>
      </c>
      <c r="G188" s="55">
        <f t="shared" si="59"/>
        <v>2.3461098798359923</v>
      </c>
      <c r="H188" s="124">
        <f>(H$118)*('Product half-life and C flows'!L89/100)</f>
        <v>2.4941897373368183</v>
      </c>
      <c r="I188" s="124">
        <f>(($C$39*$C$118*0.28)*H$41)*('Product half-life and C flows'!N89/100)</f>
        <v>2.421120520393905</v>
      </c>
      <c r="J188" s="124">
        <f>(($C$39*$C$118*0.28)*H$41)*(+'Product half-life and C flows'!P89/100)</f>
        <v>1.2093509092876642</v>
      </c>
      <c r="K188" s="55">
        <f t="shared" si="60"/>
        <v>4.1790082234578607</v>
      </c>
      <c r="L188" s="27"/>
      <c r="M188" s="141">
        <f>(C$158-C$138)*(0.4*D$14)*('Product half-life and C flows'!B49/100)</f>
        <v>2.4755696747337899</v>
      </c>
      <c r="N188" s="83"/>
      <c r="O188" s="142">
        <f t="shared" si="40"/>
        <v>15.237354645124185</v>
      </c>
      <c r="P188" s="141">
        <f t="shared" si="41"/>
        <v>10.082834520791259</v>
      </c>
      <c r="Q188" s="141">
        <f>(C$158-C$138)*(0.6*C$15)*('Product half-life and C flows'!L49/100)</f>
        <v>19.849336648986867</v>
      </c>
      <c r="R188" s="141">
        <f>(C$158-C$138)*0.6*('Product half-life and C flows'!N49/100)</f>
        <v>7.7807871664762072</v>
      </c>
      <c r="S188" s="141">
        <f>(C$158-C$138)*0.6*('Product half-life and C flows'!P49/100)</f>
        <v>3.8865070761619407</v>
      </c>
      <c r="T188" s="141">
        <f t="shared" si="42"/>
        <v>11.314121889922513</v>
      </c>
      <c r="U188" s="3"/>
      <c r="V188" s="141">
        <f t="shared" si="43"/>
        <v>4.9511393494675797</v>
      </c>
      <c r="W188" s="141">
        <f t="shared" si="44"/>
        <v>157.27517813139531</v>
      </c>
      <c r="X188" s="141">
        <f t="shared" si="45"/>
        <v>15.237354645124185</v>
      </c>
      <c r="Y188" s="141">
        <f t="shared" si="46"/>
        <v>10.082834520791259</v>
      </c>
      <c r="Z188" s="141">
        <f t="shared" si="47"/>
        <v>27.010778822036098</v>
      </c>
      <c r="AA188" s="141">
        <f t="shared" si="48"/>
        <v>3.001718089661348</v>
      </c>
      <c r="AB188" s="141">
        <f t="shared" si="49"/>
        <v>1.4993596851455284</v>
      </c>
      <c r="AC188" s="141">
        <f t="shared" si="50"/>
        <v>15.396143928560575</v>
      </c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CH188">
        <f t="shared" si="20"/>
        <v>30</v>
      </c>
      <c r="CI188" s="113">
        <f t="shared" si="21"/>
        <v>228.50016764181592</v>
      </c>
      <c r="CJ188" s="123">
        <f t="shared" si="51"/>
        <v>7.9821611019159189</v>
      </c>
      <c r="CK188" s="123">
        <f t="shared" si="52"/>
        <v>157.27517813139531</v>
      </c>
      <c r="CL188" s="123">
        <f t="shared" si="53"/>
        <v>49.327377967501874</v>
      </c>
      <c r="CM188" s="123">
        <f t="shared" si="54"/>
        <v>22.511778921418511</v>
      </c>
      <c r="CN188" s="123">
        <f t="shared" si="55"/>
        <v>49.354305208359783</v>
      </c>
      <c r="CO188" s="123">
        <f t="shared" si="56"/>
        <v>13.20362577653146</v>
      </c>
      <c r="CP188" s="123">
        <f t="shared" si="57"/>
        <v>6.5952176705951331</v>
      </c>
      <c r="CQ188" s="123">
        <f t="shared" si="58"/>
        <v>30.889274041940951</v>
      </c>
      <c r="CR188" s="143">
        <f t="shared" si="36"/>
        <v>337.13891881965895</v>
      </c>
    </row>
    <row r="189" spans="1:96" ht="14">
      <c r="A189">
        <f t="shared" si="39"/>
        <v>31</v>
      </c>
      <c r="B189" s="20">
        <f t="shared" si="39"/>
        <v>111</v>
      </c>
      <c r="C189" s="27">
        <f t="shared" si="31"/>
        <v>229.27690033002406</v>
      </c>
      <c r="D189" s="124">
        <f>(($C$39*$C$118*0.72)*D$40)*('Product half-life and C flows'!B90/100)</f>
        <v>0.53653134084126941</v>
      </c>
      <c r="E189" s="27"/>
      <c r="F189" s="55">
        <f t="shared" si="59"/>
        <v>18.852668677253504</v>
      </c>
      <c r="G189" s="55">
        <f t="shared" si="59"/>
        <v>2.3461098798359923</v>
      </c>
      <c r="H189" s="124">
        <f>(H$118)*('Product half-life and C flows'!L90/100)</f>
        <v>2.4560654309732195</v>
      </c>
      <c r="I189" s="124">
        <f>(($C$39*$C$118*0.28)*H$41)*('Product half-life and C flows'!N90/100)</f>
        <v>2.4402017357288859</v>
      </c>
      <c r="J189" s="124">
        <f>(($C$39*$C$118*0.28)*H$41)*(+'Product half-life and C flows'!P90/100)</f>
        <v>1.218881985878564</v>
      </c>
      <c r="K189" s="55">
        <f t="shared" si="60"/>
        <v>4.1790082234578607</v>
      </c>
      <c r="L189" s="27"/>
      <c r="M189" s="141">
        <f>(C$158-C$138)*(0.4*D$14)*('Product half-life and C flows'!B50/100)</f>
        <v>2.3912426836100309</v>
      </c>
      <c r="N189" s="83"/>
      <c r="O189" s="142">
        <f t="shared" si="40"/>
        <v>15.237354645124185</v>
      </c>
      <c r="P189" s="141">
        <f t="shared" si="41"/>
        <v>10.082834520791259</v>
      </c>
      <c r="Q189" s="141">
        <f>(C$158-C$138)*(0.6*C$15)*('Product half-life and C flows'!L50/100)</f>
        <v>19.545934634219453</v>
      </c>
      <c r="R189" s="141">
        <f>(C$158-C$138)*0.6*('Product half-life and C flows'!N50/100)</f>
        <v>7.9832574443309934</v>
      </c>
      <c r="S189" s="141">
        <f>(C$158-C$138)*0.6*('Product half-life and C flows'!P50/100)</f>
        <v>3.9876410810844112</v>
      </c>
      <c r="T189" s="141">
        <f t="shared" si="42"/>
        <v>11.141182741505087</v>
      </c>
      <c r="U189" s="3"/>
      <c r="V189" s="141">
        <f t="shared" si="43"/>
        <v>4.7824853672200609</v>
      </c>
      <c r="W189" s="141">
        <f t="shared" si="44"/>
        <v>160.7761623400034</v>
      </c>
      <c r="X189" s="141">
        <f t="shared" si="45"/>
        <v>15.237354645124185</v>
      </c>
      <c r="Y189" s="141">
        <f t="shared" si="46"/>
        <v>10.082834520791259</v>
      </c>
      <c r="Z189" s="141">
        <f t="shared" si="47"/>
        <v>26.597912394307851</v>
      </c>
      <c r="AA189" s="141">
        <f t="shared" si="48"/>
        <v>3.2772376190986678</v>
      </c>
      <c r="AB189" s="141">
        <f t="shared" si="49"/>
        <v>1.6369818277216124</v>
      </c>
      <c r="AC189" s="141">
        <f t="shared" si="50"/>
        <v>15.160810064755474</v>
      </c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CH189">
        <f t="shared" si="20"/>
        <v>31</v>
      </c>
      <c r="CI189" s="113">
        <f t="shared" si="21"/>
        <v>229.27690033002406</v>
      </c>
      <c r="CJ189" s="123">
        <f t="shared" si="51"/>
        <v>7.7102593916713609</v>
      </c>
      <c r="CK189" s="123">
        <f t="shared" si="52"/>
        <v>160.7761623400034</v>
      </c>
      <c r="CL189" s="123">
        <f t="shared" si="53"/>
        <v>49.327377967501874</v>
      </c>
      <c r="CM189" s="123">
        <f t="shared" si="54"/>
        <v>22.511778921418511</v>
      </c>
      <c r="CN189" s="123">
        <f t="shared" si="55"/>
        <v>48.599912459500523</v>
      </c>
      <c r="CO189" s="123">
        <f t="shared" si="56"/>
        <v>13.700696799158546</v>
      </c>
      <c r="CP189" s="123">
        <f t="shared" si="57"/>
        <v>6.843504894684588</v>
      </c>
      <c r="CQ189" s="123">
        <f t="shared" si="58"/>
        <v>30.481001029718421</v>
      </c>
      <c r="CR189" s="143">
        <f t="shared" si="36"/>
        <v>339.9506938036572</v>
      </c>
    </row>
    <row r="190" spans="1:96" ht="14">
      <c r="A190">
        <f t="shared" si="39"/>
        <v>32</v>
      </c>
      <c r="B190" s="20">
        <f t="shared" si="39"/>
        <v>112</v>
      </c>
      <c r="C190" s="27">
        <f t="shared" si="31"/>
        <v>230.03235812440488</v>
      </c>
      <c r="D190" s="124">
        <f>(($C$39*$C$118*0.72)*D$40)*('Product half-life and C flows'!B91/100)</f>
        <v>0.51825511372534083</v>
      </c>
      <c r="E190" s="27"/>
      <c r="F190" s="55">
        <f t="shared" si="59"/>
        <v>18.852668677253504</v>
      </c>
      <c r="G190" s="55">
        <f t="shared" si="59"/>
        <v>2.3461098798359923</v>
      </c>
      <c r="H190" s="124">
        <f>(H$118)*('Product half-life and C flows'!L91/100)</f>
        <v>2.4185238640515911</v>
      </c>
      <c r="I190" s="124">
        <f>(($C$39*$C$118*0.28)*H$41)*('Product half-life and C flows'!N91/100)</f>
        <v>2.4589912899731612</v>
      </c>
      <c r="J190" s="124">
        <f>(($C$39*$C$118*0.28)*H$41)*(+'Product half-life and C flows'!P91/100)</f>
        <v>1.2282673776089712</v>
      </c>
      <c r="K190" s="55">
        <f t="shared" si="60"/>
        <v>4.1790082234578607</v>
      </c>
      <c r="L190" s="27"/>
      <c r="M190" s="141">
        <f>(C$158-C$138)*(0.4*D$14)*('Product half-life and C flows'!B51/100)</f>
        <v>2.3097881793746695</v>
      </c>
      <c r="N190" s="83"/>
      <c r="O190" s="142">
        <f t="shared" si="40"/>
        <v>15.237354645124185</v>
      </c>
      <c r="P190" s="141">
        <f t="shared" si="41"/>
        <v>10.082834520791259</v>
      </c>
      <c r="Q190" s="141">
        <f>(C$158-C$138)*(0.6*C$15)*('Product half-life and C flows'!L51/100)</f>
        <v>19.247170194207953</v>
      </c>
      <c r="R190" s="141">
        <f>(C$158-C$138)*0.6*('Product half-life and C flows'!N51/100)</f>
        <v>8.1826329139653353</v>
      </c>
      <c r="S190" s="141">
        <f>(C$158-C$138)*0.6*('Product half-life and C flows'!P51/100)</f>
        <v>4.0872292277549116</v>
      </c>
      <c r="T190" s="141">
        <f t="shared" si="42"/>
        <v>10.970887010698533</v>
      </c>
      <c r="U190" s="3"/>
      <c r="V190" s="141">
        <f t="shared" si="43"/>
        <v>4.6195763587493381</v>
      </c>
      <c r="W190" s="141">
        <f t="shared" si="44"/>
        <v>164.27714654861148</v>
      </c>
      <c r="X190" s="141">
        <f t="shared" si="45"/>
        <v>15.237354645124185</v>
      </c>
      <c r="Y190" s="141">
        <f t="shared" si="46"/>
        <v>10.082834520791259</v>
      </c>
      <c r="Z190" s="141">
        <f t="shared" si="47"/>
        <v>26.191356731932501</v>
      </c>
      <c r="AA190" s="141">
        <f t="shared" si="48"/>
        <v>3.5485457644571508</v>
      </c>
      <c r="AB190" s="141">
        <f t="shared" si="49"/>
        <v>1.7725003818467284</v>
      </c>
      <c r="AC190" s="141">
        <f t="shared" si="50"/>
        <v>14.929073337201524</v>
      </c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CH190">
        <f t="shared" si="20"/>
        <v>32</v>
      </c>
      <c r="CI190" s="113">
        <f t="shared" si="21"/>
        <v>230.03235812440488</v>
      </c>
      <c r="CJ190" s="123">
        <f t="shared" si="51"/>
        <v>7.4476196518493483</v>
      </c>
      <c r="CK190" s="123">
        <f t="shared" si="52"/>
        <v>164.27714654861148</v>
      </c>
      <c r="CL190" s="123">
        <f t="shared" si="53"/>
        <v>49.327377967501874</v>
      </c>
      <c r="CM190" s="123">
        <f t="shared" si="54"/>
        <v>22.511778921418511</v>
      </c>
      <c r="CN190" s="123">
        <f t="shared" si="55"/>
        <v>47.857050790192048</v>
      </c>
      <c r="CO190" s="123">
        <f t="shared" si="56"/>
        <v>14.190169968395647</v>
      </c>
      <c r="CP190" s="123">
        <f t="shared" si="57"/>
        <v>7.0879969872106114</v>
      </c>
      <c r="CQ190" s="123">
        <f t="shared" si="58"/>
        <v>30.078968571357919</v>
      </c>
      <c r="CR190" s="143">
        <f t="shared" si="36"/>
        <v>342.7781094065374</v>
      </c>
    </row>
    <row r="191" spans="1:96" ht="14">
      <c r="A191">
        <f t="shared" si="39"/>
        <v>33</v>
      </c>
      <c r="B191" s="20">
        <f t="shared" si="39"/>
        <v>113</v>
      </c>
      <c r="C191" s="27">
        <f t="shared" si="31"/>
        <v>230.76707363515857</v>
      </c>
      <c r="D191" s="124">
        <f>(($C$39*$C$118*0.72)*D$40)*('Product half-life and C flows'!B92/100)</f>
        <v>0.50060144199838408</v>
      </c>
      <c r="E191" s="27"/>
      <c r="F191" s="55">
        <f t="shared" si="59"/>
        <v>18.852668677253504</v>
      </c>
      <c r="G191" s="55">
        <f t="shared" si="59"/>
        <v>2.3461098798359923</v>
      </c>
      <c r="H191" s="124">
        <f>(H$118)*('Product half-life and C flows'!L92/100)</f>
        <v>2.3815561292555882</v>
      </c>
      <c r="I191" s="124">
        <f>(($C$39*$C$118*0.28)*H$41)*('Product half-life and C flows'!N92/100)</f>
        <v>2.4774936412385604</v>
      </c>
      <c r="J191" s="124">
        <f>(($C$39*$C$118*0.28)*H$41)*(+'Product half-life and C flows'!P92/100)</f>
        <v>1.237509311307972</v>
      </c>
      <c r="K191" s="55">
        <f t="shared" si="60"/>
        <v>4.1790082234578607</v>
      </c>
      <c r="L191" s="27"/>
      <c r="M191" s="141">
        <f>(C$158-C$138)*(0.4*D$14)*('Product half-life and C flows'!B52/100)</f>
        <v>2.2311083145791706</v>
      </c>
      <c r="N191" s="83"/>
      <c r="O191" s="142">
        <f t="shared" si="40"/>
        <v>15.237354645124185</v>
      </c>
      <c r="P191" s="141">
        <f t="shared" si="41"/>
        <v>10.082834520791259</v>
      </c>
      <c r="Q191" s="141">
        <f>(C$158-C$138)*(0.6*C$15)*('Product half-life and C flows'!L52/100)</f>
        <v>18.95297244247643</v>
      </c>
      <c r="R191" s="141">
        <f>(C$158-C$138)*0.6*('Product half-life and C flows'!N52/100)</f>
        <v>8.3789608802875026</v>
      </c>
      <c r="S191" s="141">
        <f>(C$158-C$138)*0.6*('Product half-life and C flows'!P52/100)</f>
        <v>4.1852951449987525</v>
      </c>
      <c r="T191" s="141">
        <f t="shared" si="42"/>
        <v>10.803194292211565</v>
      </c>
      <c r="U191" s="3"/>
      <c r="V191" s="141">
        <f t="shared" si="43"/>
        <v>4.4622166291583412</v>
      </c>
      <c r="W191" s="141">
        <f t="shared" si="44"/>
        <v>167.77813075721957</v>
      </c>
      <c r="X191" s="141">
        <f t="shared" si="45"/>
        <v>15.237354645124185</v>
      </c>
      <c r="Y191" s="141">
        <f t="shared" si="46"/>
        <v>10.082834520791259</v>
      </c>
      <c r="Z191" s="141">
        <f t="shared" si="47"/>
        <v>25.791015373302464</v>
      </c>
      <c r="AA191" s="141">
        <f t="shared" si="48"/>
        <v>3.8157068977829272</v>
      </c>
      <c r="AB191" s="141">
        <f t="shared" si="49"/>
        <v>1.905947501390074</v>
      </c>
      <c r="AC191" s="141">
        <f t="shared" si="50"/>
        <v>14.700878762782404</v>
      </c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CH191">
        <f t="shared" si="20"/>
        <v>33</v>
      </c>
      <c r="CI191" s="113">
        <f t="shared" si="21"/>
        <v>230.76707363515857</v>
      </c>
      <c r="CJ191" s="123">
        <f t="shared" si="51"/>
        <v>7.1939263857358959</v>
      </c>
      <c r="CK191" s="123">
        <f t="shared" si="52"/>
        <v>167.77813075721957</v>
      </c>
      <c r="CL191" s="123">
        <f t="shared" si="53"/>
        <v>49.327377967501874</v>
      </c>
      <c r="CM191" s="123">
        <f t="shared" si="54"/>
        <v>22.511778921418511</v>
      </c>
      <c r="CN191" s="123">
        <f t="shared" si="55"/>
        <v>47.12554394503448</v>
      </c>
      <c r="CO191" s="123">
        <f t="shared" si="56"/>
        <v>14.67216141930899</v>
      </c>
      <c r="CP191" s="123">
        <f t="shared" si="57"/>
        <v>7.3287519576967988</v>
      </c>
      <c r="CQ191" s="123">
        <f t="shared" si="58"/>
        <v>29.68308127845183</v>
      </c>
      <c r="CR191" s="143">
        <f t="shared" si="36"/>
        <v>345.62075263236795</v>
      </c>
    </row>
    <row r="192" spans="1:96" ht="14">
      <c r="A192">
        <f t="shared" ref="A192:B207" si="61">A191+1</f>
        <v>34</v>
      </c>
      <c r="B192" s="20">
        <f t="shared" si="61"/>
        <v>114</v>
      </c>
      <c r="C192" s="27">
        <f t="shared" si="31"/>
        <v>231.4815691817397</v>
      </c>
      <c r="D192" s="124">
        <f>(($C$39*$C$118*0.72)*D$40)*('Product half-life and C flows'!B93/100)</f>
        <v>0.48354911913840315</v>
      </c>
      <c r="E192" s="27"/>
      <c r="F192" s="55">
        <f t="shared" si="59"/>
        <v>18.852668677253504</v>
      </c>
      <c r="G192" s="55">
        <f t="shared" si="59"/>
        <v>2.3461098798359923</v>
      </c>
      <c r="H192" s="124">
        <f>(H$118)*('Product half-life and C flows'!L93/100)</f>
        <v>2.3451534554193971</v>
      </c>
      <c r="I192" s="124">
        <f>(($C$39*$C$118*0.28)*H$41)*('Product half-life and C flows'!N93/100)</f>
        <v>2.4957131794935736</v>
      </c>
      <c r="J192" s="124">
        <f>(($C$39*$C$118*0.28)*H$41)*(+'Product half-life and C flows'!P93/100)</f>
        <v>1.2466099797670198</v>
      </c>
      <c r="K192" s="55">
        <f t="shared" si="60"/>
        <v>4.1790082234578607</v>
      </c>
      <c r="L192" s="27"/>
      <c r="M192" s="141">
        <f>(C$158-C$138)*(0.4*D$14)*('Product half-life and C flows'!B53/100)</f>
        <v>2.1551085748183034</v>
      </c>
      <c r="N192" s="83"/>
      <c r="O192" s="142">
        <f t="shared" si="40"/>
        <v>15.237354645124185</v>
      </c>
      <c r="P192" s="141">
        <f t="shared" si="41"/>
        <v>10.082834520791259</v>
      </c>
      <c r="Q192" s="141">
        <f>(C$158-C$138)*(0.6*C$15)*('Product half-life and C flows'!L53/100)</f>
        <v>18.663271576066265</v>
      </c>
      <c r="R192" s="141">
        <f>(C$158-C$138)*0.6*('Product half-life and C flows'!N53/100)</f>
        <v>8.5722879251385553</v>
      </c>
      <c r="S192" s="141">
        <f>(C$158-C$138)*0.6*('Product half-life and C flows'!P53/100)</f>
        <v>4.2818621004688078</v>
      </c>
      <c r="T192" s="141">
        <f t="shared" si="42"/>
        <v>10.638064798357769</v>
      </c>
      <c r="U192" s="3"/>
      <c r="V192" s="141">
        <f t="shared" si="43"/>
        <v>4.3102171496366068</v>
      </c>
      <c r="W192" s="141">
        <f t="shared" si="44"/>
        <v>171.27911496582766</v>
      </c>
      <c r="X192" s="141">
        <f t="shared" si="45"/>
        <v>15.237354645124185</v>
      </c>
      <c r="Y192" s="141">
        <f t="shared" si="46"/>
        <v>10.082834520791259</v>
      </c>
      <c r="Z192" s="141">
        <f t="shared" si="47"/>
        <v>25.396793331249658</v>
      </c>
      <c r="AA192" s="141">
        <f t="shared" si="48"/>
        <v>4.0787844071795023</v>
      </c>
      <c r="AB192" s="141">
        <f t="shared" si="49"/>
        <v>2.03735484874101</v>
      </c>
      <c r="AC192" s="141">
        <f t="shared" si="50"/>
        <v>14.476172198812304</v>
      </c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CH192">
        <f t="shared" si="20"/>
        <v>34</v>
      </c>
      <c r="CI192" s="113">
        <f t="shared" si="21"/>
        <v>231.4815691817397</v>
      </c>
      <c r="CJ192" s="123">
        <f t="shared" si="51"/>
        <v>6.9488748435933134</v>
      </c>
      <c r="CK192" s="123">
        <f t="shared" si="52"/>
        <v>171.27911496582766</v>
      </c>
      <c r="CL192" s="123">
        <f t="shared" si="53"/>
        <v>49.327377967501874</v>
      </c>
      <c r="CM192" s="123">
        <f t="shared" si="54"/>
        <v>22.511778921418511</v>
      </c>
      <c r="CN192" s="123">
        <f t="shared" si="55"/>
        <v>46.405218362735319</v>
      </c>
      <c r="CO192" s="123">
        <f t="shared" si="56"/>
        <v>15.146785511811633</v>
      </c>
      <c r="CP192" s="123">
        <f t="shared" si="57"/>
        <v>7.5658269289768381</v>
      </c>
      <c r="CQ192" s="123">
        <f t="shared" si="58"/>
        <v>29.293245220627934</v>
      </c>
      <c r="CR192" s="143">
        <f t="shared" si="36"/>
        <v>348.478222722493</v>
      </c>
    </row>
    <row r="193" spans="1:96" ht="14">
      <c r="A193">
        <f t="shared" si="61"/>
        <v>35</v>
      </c>
      <c r="B193" s="20">
        <f t="shared" si="61"/>
        <v>115</v>
      </c>
      <c r="C193" s="27">
        <f t="shared" si="31"/>
        <v>232.17635679246646</v>
      </c>
      <c r="D193" s="124">
        <f>(($C$39*$C$118*0.72)*D$40)*('Product half-life and C flows'!B94/100)</f>
        <v>0.46707766099539189</v>
      </c>
      <c r="E193" s="27"/>
      <c r="F193" s="55">
        <f t="shared" si="59"/>
        <v>18.852668677253504</v>
      </c>
      <c r="G193" s="55">
        <f t="shared" si="59"/>
        <v>2.3461098798359923</v>
      </c>
      <c r="H193" s="124">
        <f>(H$118)*('Product half-life and C flows'!L94/100)</f>
        <v>2.3093072054466393</v>
      </c>
      <c r="I193" s="124">
        <f>(($C$39*$C$118*0.28)*H$41)*('Product half-life and C flows'!N94/100)</f>
        <v>2.5136542276049392</v>
      </c>
      <c r="J193" s="124">
        <f>(($C$39*$C$118*0.28)*H$41)*(+'Product half-life and C flows'!P94/100)</f>
        <v>1.2555715422602092</v>
      </c>
      <c r="K193" s="55">
        <f t="shared" si="60"/>
        <v>4.1790082234578607</v>
      </c>
      <c r="L193" s="27"/>
      <c r="M193" s="141">
        <f>(C$158-C$138)*(0.4*D$14)*('Product half-life and C flows'!B54/100)</f>
        <v>2.0816976651944481</v>
      </c>
      <c r="N193" s="83"/>
      <c r="O193" s="142">
        <f t="shared" si="40"/>
        <v>15.237354645124185</v>
      </c>
      <c r="P193" s="141">
        <f t="shared" si="41"/>
        <v>10.082834520791259</v>
      </c>
      <c r="Q193" s="141">
        <f>(C$158-C$138)*(0.6*C$15)*('Product half-life and C flows'!L54/100)</f>
        <v>18.377998858974284</v>
      </c>
      <c r="R193" s="141">
        <f>(C$158-C$138)*0.6*('Product half-life and C flows'!N54/100)</f>
        <v>8.7626599183446032</v>
      </c>
      <c r="S193" s="141">
        <f>(C$158-C$138)*0.6*('Product half-life and C flows'!P54/100)</f>
        <v>4.3769530061661346</v>
      </c>
      <c r="T193" s="141">
        <f t="shared" si="42"/>
        <v>10.47545934961534</v>
      </c>
      <c r="U193" s="3"/>
      <c r="V193" s="141">
        <f t="shared" si="43"/>
        <v>4.1633953303888953</v>
      </c>
      <c r="W193" s="141">
        <f t="shared" si="44"/>
        <v>174.78009917443575</v>
      </c>
      <c r="X193" s="141">
        <f t="shared" si="45"/>
        <v>15.237354645124185</v>
      </c>
      <c r="Y193" s="141">
        <f t="shared" si="46"/>
        <v>10.082834520791259</v>
      </c>
      <c r="Z193" s="141">
        <f t="shared" si="47"/>
        <v>25.008597070508316</v>
      </c>
      <c r="AA193" s="141">
        <f t="shared" si="48"/>
        <v>4.3378407118475559</v>
      </c>
      <c r="AB193" s="141">
        <f t="shared" si="49"/>
        <v>2.1667536023214562</v>
      </c>
      <c r="AC193" s="141">
        <f t="shared" si="50"/>
        <v>14.254900330189738</v>
      </c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CH193">
        <f t="shared" si="20"/>
        <v>35</v>
      </c>
      <c r="CI193" s="113">
        <f t="shared" si="21"/>
        <v>232.17635679246646</v>
      </c>
      <c r="CJ193" s="123">
        <f t="shared" si="51"/>
        <v>6.7121706565787349</v>
      </c>
      <c r="CK193" s="123">
        <f t="shared" si="52"/>
        <v>174.78009917443575</v>
      </c>
      <c r="CL193" s="123">
        <f t="shared" si="53"/>
        <v>49.327377967501874</v>
      </c>
      <c r="CM193" s="123">
        <f t="shared" si="54"/>
        <v>22.511778921418511</v>
      </c>
      <c r="CN193" s="123">
        <f t="shared" si="55"/>
        <v>45.695903134929239</v>
      </c>
      <c r="CO193" s="123">
        <f t="shared" si="56"/>
        <v>15.614154857797097</v>
      </c>
      <c r="CP193" s="123">
        <f t="shared" si="57"/>
        <v>7.7992781507477993</v>
      </c>
      <c r="CQ193" s="123">
        <f t="shared" si="58"/>
        <v>28.90936790326294</v>
      </c>
      <c r="CR193" s="143">
        <f t="shared" si="36"/>
        <v>351.3501307666719</v>
      </c>
    </row>
    <row r="194" spans="1:96" ht="14">
      <c r="A194">
        <f t="shared" si="61"/>
        <v>36</v>
      </c>
      <c r="B194" s="20">
        <f t="shared" si="61"/>
        <v>116</v>
      </c>
      <c r="C194" s="27">
        <f t="shared" si="31"/>
        <v>232.85193822076855</v>
      </c>
      <c r="D194" s="124">
        <f>(($C$39*$C$118*0.72)*D$40)*('Product half-life and C flows'!B95/100)</f>
        <v>0.45116728118469235</v>
      </c>
      <c r="E194" s="27"/>
      <c r="F194" s="55">
        <f t="shared" si="59"/>
        <v>18.852668677253504</v>
      </c>
      <c r="G194" s="55">
        <f t="shared" si="59"/>
        <v>2.3461098798359923</v>
      </c>
      <c r="H194" s="124">
        <f>(H$118)*('Product half-life and C flows'!L95/100)</f>
        <v>2.2740088742610891</v>
      </c>
      <c r="I194" s="124">
        <f>(($C$39*$C$118*0.28)*H$41)*('Product half-life and C flows'!N95/100)</f>
        <v>2.5313210423633068</v>
      </c>
      <c r="J194" s="124">
        <f>(($C$39*$C$118*0.28)*H$41)*(+'Product half-life and C flows'!P95/100)</f>
        <v>1.2643961250565967</v>
      </c>
      <c r="K194" s="55">
        <f t="shared" si="60"/>
        <v>4.1790082234578607</v>
      </c>
      <c r="L194" s="27"/>
      <c r="M194" s="141">
        <f>(C$158-C$138)*(0.4*D$14)*('Product half-life and C flows'!B55/100)</f>
        <v>2.0107874006493471</v>
      </c>
      <c r="N194" s="83"/>
      <c r="O194" s="142">
        <f t="shared" si="40"/>
        <v>15.237354645124185</v>
      </c>
      <c r="P194" s="141">
        <f t="shared" si="41"/>
        <v>10.082834520791259</v>
      </c>
      <c r="Q194" s="141">
        <f>(C$158-C$138)*(0.6*C$15)*('Product half-life and C flows'!L55/100)</f>
        <v>18.097086605844122</v>
      </c>
      <c r="R194" s="141">
        <f>(C$158-C$138)*0.6*('Product half-life and C flows'!N55/100)</f>
        <v>8.9501220286001306</v>
      </c>
      <c r="S194" s="141">
        <f>(C$158-C$138)*0.6*('Product half-life and C flows'!P55/100)</f>
        <v>4.4705904238761889</v>
      </c>
      <c r="T194" s="141">
        <f t="shared" si="42"/>
        <v>10.315339365331148</v>
      </c>
      <c r="U194" s="3"/>
      <c r="V194" s="141">
        <f t="shared" si="43"/>
        <v>4.0215748012986943</v>
      </c>
      <c r="W194" s="141">
        <f t="shared" si="44"/>
        <v>178.28108338304384</v>
      </c>
      <c r="X194" s="141">
        <f t="shared" si="45"/>
        <v>15.237354645124185</v>
      </c>
      <c r="Y194" s="141">
        <f t="shared" si="46"/>
        <v>10.082834520791259</v>
      </c>
      <c r="Z194" s="141">
        <f t="shared" si="47"/>
        <v>24.626334485522339</v>
      </c>
      <c r="AA194" s="141">
        <f t="shared" si="48"/>
        <v>4.5929372768948653</v>
      </c>
      <c r="AB194" s="141">
        <f t="shared" si="49"/>
        <v>2.2941744639834489</v>
      </c>
      <c r="AC194" s="141">
        <f t="shared" si="50"/>
        <v>14.037010656747732</v>
      </c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CH194">
        <f t="shared" si="20"/>
        <v>36</v>
      </c>
      <c r="CI194" s="113">
        <f t="shared" si="21"/>
        <v>232.85193822076855</v>
      </c>
      <c r="CJ194" s="123">
        <f t="shared" si="51"/>
        <v>6.4835294831327337</v>
      </c>
      <c r="CK194" s="123">
        <f t="shared" si="52"/>
        <v>178.28108338304384</v>
      </c>
      <c r="CL194" s="123">
        <f t="shared" si="53"/>
        <v>49.327377967501874</v>
      </c>
      <c r="CM194" s="123">
        <f t="shared" si="54"/>
        <v>22.511778921418511</v>
      </c>
      <c r="CN194" s="123">
        <f t="shared" si="55"/>
        <v>44.997429965627546</v>
      </c>
      <c r="CO194" s="123">
        <f t="shared" si="56"/>
        <v>16.074380347858302</v>
      </c>
      <c r="CP194" s="123">
        <f t="shared" si="57"/>
        <v>8.0291610129162336</v>
      </c>
      <c r="CQ194" s="123">
        <f t="shared" si="58"/>
        <v>28.53135824553674</v>
      </c>
      <c r="CR194" s="143">
        <f t="shared" si="36"/>
        <v>354.23609932703579</v>
      </c>
    </row>
    <row r="195" spans="1:96" ht="14">
      <c r="A195">
        <f t="shared" si="61"/>
        <v>37</v>
      </c>
      <c r="B195" s="20">
        <f t="shared" si="61"/>
        <v>117</v>
      </c>
      <c r="C195" s="27">
        <f t="shared" si="31"/>
        <v>233.50880497670752</v>
      </c>
      <c r="D195" s="124">
        <f>(($C$39*$C$118*0.72)*D$40)*('Product half-life and C flows'!B96/100)</f>
        <v>0.43579886731854522</v>
      </c>
      <c r="E195" s="27"/>
      <c r="F195" s="55">
        <f t="shared" si="59"/>
        <v>18.852668677253504</v>
      </c>
      <c r="G195" s="55">
        <f t="shared" si="59"/>
        <v>2.3461098798359923</v>
      </c>
      <c r="H195" s="124">
        <f>(H$118)*('Product half-life and C flows'!L96/100)</f>
        <v>2.2392500867887124</v>
      </c>
      <c r="I195" s="124">
        <f>(($C$39*$C$118*0.28)*H$41)*('Product half-life and C flows'!N96/100)</f>
        <v>2.5487178154932311</v>
      </c>
      <c r="J195" s="124">
        <f>(($C$39*$C$118*0.28)*H$41)*(+'Product half-life and C flows'!P96/100)</f>
        <v>1.273085821924691</v>
      </c>
      <c r="K195" s="55">
        <f t="shared" si="60"/>
        <v>4.1790082234578607</v>
      </c>
      <c r="L195" s="27"/>
      <c r="M195" s="141">
        <f>(C$158-C$138)*(0.4*D$14)*('Product half-life and C flows'!B56/100)</f>
        <v>1.9422926000315632</v>
      </c>
      <c r="N195" s="83"/>
      <c r="O195" s="142">
        <f t="shared" si="40"/>
        <v>15.237354645124185</v>
      </c>
      <c r="P195" s="141">
        <f t="shared" si="41"/>
        <v>10.082834520791259</v>
      </c>
      <c r="Q195" s="141">
        <f>(C$158-C$138)*(0.6*C$15)*('Product half-life and C flows'!L56/100)</f>
        <v>17.820468165906799</v>
      </c>
      <c r="R195" s="141">
        <f>(C$158-C$138)*0.6*('Product half-life and C flows'!N56/100)</f>
        <v>9.1347187341849718</v>
      </c>
      <c r="S195" s="141">
        <f>(C$158-C$138)*0.6*('Product half-life and C flows'!P56/100)</f>
        <v>4.5627965705219626</v>
      </c>
      <c r="T195" s="141">
        <f t="shared" si="42"/>
        <v>10.157666854566875</v>
      </c>
      <c r="U195" s="3"/>
      <c r="V195" s="141">
        <f t="shared" si="43"/>
        <v>3.8845852000631265</v>
      </c>
      <c r="W195" s="141">
        <f t="shared" si="44"/>
        <v>181.78206759165192</v>
      </c>
      <c r="X195" s="141">
        <f t="shared" si="45"/>
        <v>15.237354645124185</v>
      </c>
      <c r="Y195" s="141">
        <f t="shared" si="46"/>
        <v>10.082834520791259</v>
      </c>
      <c r="Z195" s="141">
        <f t="shared" si="47"/>
        <v>24.249914878591792</v>
      </c>
      <c r="AA195" s="141">
        <f t="shared" si="48"/>
        <v>4.8441346279198489</v>
      </c>
      <c r="AB195" s="141">
        <f t="shared" si="49"/>
        <v>2.4196476662936308</v>
      </c>
      <c r="AC195" s="141">
        <f t="shared" si="50"/>
        <v>13.822451480797319</v>
      </c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CH195">
        <f t="shared" si="20"/>
        <v>37</v>
      </c>
      <c r="CI195" s="113">
        <f t="shared" si="21"/>
        <v>233.50880497670752</v>
      </c>
      <c r="CJ195" s="123">
        <f t="shared" si="51"/>
        <v>6.2626766674132348</v>
      </c>
      <c r="CK195" s="123">
        <f t="shared" si="52"/>
        <v>181.78206759165192</v>
      </c>
      <c r="CL195" s="123">
        <f t="shared" si="53"/>
        <v>49.327377967501874</v>
      </c>
      <c r="CM195" s="123">
        <f t="shared" si="54"/>
        <v>22.511778921418511</v>
      </c>
      <c r="CN195" s="123">
        <f t="shared" si="55"/>
        <v>44.309633131287299</v>
      </c>
      <c r="CO195" s="123">
        <f t="shared" si="56"/>
        <v>16.527571177598052</v>
      </c>
      <c r="CP195" s="123">
        <f t="shared" si="57"/>
        <v>8.255530058740284</v>
      </c>
      <c r="CQ195" s="123">
        <f t="shared" si="58"/>
        <v>28.159126558822056</v>
      </c>
      <c r="CR195" s="143">
        <f t="shared" si="36"/>
        <v>357.13576207443327</v>
      </c>
    </row>
    <row r="196" spans="1:96" ht="14">
      <c r="A196">
        <f t="shared" si="61"/>
        <v>38</v>
      </c>
      <c r="B196" s="20">
        <f t="shared" si="61"/>
        <v>118</v>
      </c>
      <c r="C196" s="27">
        <f t="shared" si="31"/>
        <v>234.14743837249003</v>
      </c>
      <c r="D196" s="124">
        <f>(($C$39*$C$118*0.72)*D$40)*('Product half-life and C flows'!B97/100)</f>
        <v>0.42095395804728147</v>
      </c>
      <c r="E196" s="27"/>
      <c r="F196" s="55">
        <f t="shared" si="59"/>
        <v>18.852668677253504</v>
      </c>
      <c r="G196" s="55">
        <f t="shared" si="59"/>
        <v>2.3461098798359923</v>
      </c>
      <c r="H196" s="124">
        <f>(H$118)*('Product half-life and C flows'!L97/100)</f>
        <v>2.2050225959705507</v>
      </c>
      <c r="I196" s="124">
        <f>(($C$39*$C$118*0.28)*H$41)*('Product half-life and C flows'!N97/100)</f>
        <v>2.5658486746477212</v>
      </c>
      <c r="J196" s="124">
        <f>(($C$39*$C$118*0.28)*H$41)*(+'Product half-life and C flows'!P97/100)</f>
        <v>1.2816426946292314</v>
      </c>
      <c r="K196" s="55">
        <f t="shared" si="60"/>
        <v>4.1790082234578607</v>
      </c>
      <c r="L196" s="27"/>
      <c r="M196" s="141">
        <f>(C$158-C$138)*(0.4*D$14)*('Product half-life and C flows'!B57/100)</f>
        <v>1.8761309837723812</v>
      </c>
      <c r="N196" s="83"/>
      <c r="O196" s="142">
        <f t="shared" si="40"/>
        <v>15.237354645124185</v>
      </c>
      <c r="P196" s="141">
        <f t="shared" si="41"/>
        <v>10.082834520791259</v>
      </c>
      <c r="Q196" s="141">
        <f>(C$158-C$138)*(0.6*C$15)*('Product half-life and C flows'!L57/100)</f>
        <v>17.54807790716681</v>
      </c>
      <c r="R196" s="141">
        <f>(C$158-C$138)*0.6*('Product half-life and C flows'!N57/100)</f>
        <v>9.3164938335174572</v>
      </c>
      <c r="S196" s="141">
        <f>(C$158-C$138)*0.6*('Product half-life and C flows'!P57/100)</f>
        <v>4.6535933234352926</v>
      </c>
      <c r="T196" s="141">
        <f t="shared" si="42"/>
        <v>10.002404407085081</v>
      </c>
      <c r="U196" s="3"/>
      <c r="V196" s="141">
        <f t="shared" si="43"/>
        <v>3.7522619675447624</v>
      </c>
      <c r="W196" s="141">
        <f t="shared" si="44"/>
        <v>185.28305180026001</v>
      </c>
      <c r="X196" s="141">
        <f t="shared" si="45"/>
        <v>15.237354645124185</v>
      </c>
      <c r="Y196" s="141">
        <f t="shared" si="46"/>
        <v>10.082834520791259</v>
      </c>
      <c r="Z196" s="141">
        <f t="shared" si="47"/>
        <v>23.879248938353506</v>
      </c>
      <c r="AA196" s="141">
        <f t="shared" si="48"/>
        <v>5.0914923653721988</v>
      </c>
      <c r="AB196" s="141">
        <f t="shared" si="49"/>
        <v>2.5432029797063929</v>
      </c>
      <c r="AC196" s="141">
        <f t="shared" si="50"/>
        <v>13.611171894861497</v>
      </c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CH196">
        <f t="shared" si="20"/>
        <v>38</v>
      </c>
      <c r="CI196" s="113">
        <f t="shared" si="21"/>
        <v>234.14743837249003</v>
      </c>
      <c r="CJ196" s="123">
        <f t="shared" si="51"/>
        <v>6.0493469093644254</v>
      </c>
      <c r="CK196" s="123">
        <f t="shared" si="52"/>
        <v>185.28305180026001</v>
      </c>
      <c r="CL196" s="123">
        <f t="shared" si="53"/>
        <v>49.327377967501874</v>
      </c>
      <c r="CM196" s="123">
        <f t="shared" si="54"/>
        <v>22.511778921418511</v>
      </c>
      <c r="CN196" s="123">
        <f t="shared" si="55"/>
        <v>43.632349441490867</v>
      </c>
      <c r="CO196" s="123">
        <f t="shared" si="56"/>
        <v>16.973834873537378</v>
      </c>
      <c r="CP196" s="123">
        <f t="shared" si="57"/>
        <v>8.4784389977709171</v>
      </c>
      <c r="CQ196" s="123">
        <f t="shared" si="58"/>
        <v>27.792584525404436</v>
      </c>
      <c r="CR196" s="143">
        <f t="shared" si="36"/>
        <v>360.04876343674846</v>
      </c>
    </row>
    <row r="197" spans="1:96" ht="14">
      <c r="A197">
        <f t="shared" si="61"/>
        <v>39</v>
      </c>
      <c r="B197" s="20">
        <f t="shared" si="61"/>
        <v>119</v>
      </c>
      <c r="C197" s="27">
        <f t="shared" si="31"/>
        <v>234.76830958076894</v>
      </c>
      <c r="D197" s="124">
        <f>(($C$39*$C$118*0.72)*D$40)*('Product half-life and C flows'!B98/100)</f>
        <v>0.4066147208825745</v>
      </c>
      <c r="E197" s="27"/>
      <c r="F197" s="55">
        <f t="shared" si="59"/>
        <v>18.852668677253504</v>
      </c>
      <c r="G197" s="55">
        <f t="shared" si="59"/>
        <v>2.3461098798359923</v>
      </c>
      <c r="H197" s="124">
        <f>(H$118)*('Product half-life and C flows'!L98/100)</f>
        <v>2.1713182808059792</v>
      </c>
      <c r="I197" s="124">
        <f>(($C$39*$C$118*0.28)*H$41)*('Product half-life and C flows'!N98/100)</f>
        <v>2.582717684387589</v>
      </c>
      <c r="J197" s="124">
        <f>(($C$39*$C$118*0.28)*H$41)*(+'Product half-life and C flows'!P98/100)</f>
        <v>1.2900687734203744</v>
      </c>
      <c r="K197" s="55">
        <f t="shared" si="60"/>
        <v>4.1790082234578607</v>
      </c>
      <c r="L197" s="27"/>
      <c r="M197" s="141">
        <f>(C$158-C$138)*(0.4*D$14)*('Product half-life and C flows'!B58/100)</f>
        <v>1.8122230750472532</v>
      </c>
      <c r="N197" s="83"/>
      <c r="O197" s="142">
        <f t="shared" si="40"/>
        <v>15.237354645124185</v>
      </c>
      <c r="P197" s="141">
        <f t="shared" si="41"/>
        <v>10.082834520791259</v>
      </c>
      <c r="Q197" s="141">
        <f>(C$158-C$138)*(0.6*C$15)*('Product half-life and C flows'!L58/100)</f>
        <v>17.279851200829917</v>
      </c>
      <c r="R197" s="141">
        <f>(C$158-C$138)*0.6*('Product half-life and C flows'!N58/100)</f>
        <v>9.4954904555462782</v>
      </c>
      <c r="S197" s="141">
        <f>(C$158-C$138)*0.6*('Product half-life and C flows'!P58/100)</f>
        <v>4.743002225547591</v>
      </c>
      <c r="T197" s="141">
        <f t="shared" si="42"/>
        <v>9.8495151844730522</v>
      </c>
      <c r="U197" s="3"/>
      <c r="V197" s="141">
        <f t="shared" si="43"/>
        <v>3.6244461500945064</v>
      </c>
      <c r="W197" s="141">
        <f t="shared" si="44"/>
        <v>188.7840360088681</v>
      </c>
      <c r="X197" s="141">
        <f t="shared" si="45"/>
        <v>15.237354645124185</v>
      </c>
      <c r="Y197" s="141">
        <f t="shared" si="46"/>
        <v>10.082834520791259</v>
      </c>
      <c r="Z197" s="141">
        <f t="shared" si="47"/>
        <v>23.514248718590551</v>
      </c>
      <c r="AA197" s="141">
        <f t="shared" si="48"/>
        <v>5.3350691786940123</v>
      </c>
      <c r="AB197" s="141">
        <f t="shared" si="49"/>
        <v>2.664869719627379</v>
      </c>
      <c r="AC197" s="141">
        <f t="shared" si="50"/>
        <v>13.403121769596613</v>
      </c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CH197">
        <f t="shared" si="20"/>
        <v>39</v>
      </c>
      <c r="CI197" s="113">
        <f t="shared" si="21"/>
        <v>234.76830958076894</v>
      </c>
      <c r="CJ197" s="123">
        <f t="shared" si="51"/>
        <v>5.843283946024334</v>
      </c>
      <c r="CK197" s="123">
        <f t="shared" si="52"/>
        <v>188.7840360088681</v>
      </c>
      <c r="CL197" s="123">
        <f t="shared" si="53"/>
        <v>49.327377967501874</v>
      </c>
      <c r="CM197" s="123">
        <f t="shared" si="54"/>
        <v>22.511778921418511</v>
      </c>
      <c r="CN197" s="123">
        <f t="shared" si="55"/>
        <v>42.965418200226452</v>
      </c>
      <c r="CO197" s="123">
        <f t="shared" si="56"/>
        <v>17.41327731862788</v>
      </c>
      <c r="CP197" s="123">
        <f t="shared" si="57"/>
        <v>8.6979407185953441</v>
      </c>
      <c r="CQ197" s="123">
        <f t="shared" si="58"/>
        <v>27.431645177527525</v>
      </c>
      <c r="CR197" s="143">
        <f t="shared" si="36"/>
        <v>362.97475825879002</v>
      </c>
    </row>
    <row r="198" spans="1:96" s="136" customFormat="1" ht="14">
      <c r="A198" s="136">
        <f t="shared" si="61"/>
        <v>40</v>
      </c>
      <c r="B198" s="144">
        <f t="shared" si="61"/>
        <v>120</v>
      </c>
      <c r="C198" s="138">
        <f t="shared" si="31"/>
        <v>235.37187970460602</v>
      </c>
      <c r="D198" s="139">
        <f>(($C$39*$C$118*0.72)*D$40)*('Product half-life and C flows'!B99/100)</f>
        <v>0.39276393077611471</v>
      </c>
      <c r="E198" s="138"/>
      <c r="F198" s="140">
        <f t="shared" si="59"/>
        <v>18.852668677253504</v>
      </c>
      <c r="G198" s="140">
        <f t="shared" si="59"/>
        <v>2.3461098798359923</v>
      </c>
      <c r="H198" s="139">
        <f>(H$118)*('Product half-life and C flows'!L99/100)</f>
        <v>2.1381291444258737</v>
      </c>
      <c r="I198" s="139">
        <f>(($C$39*$C$118*0.28)*H$41)*('Product half-life and C flows'!N99/100)</f>
        <v>2.599328847145832</v>
      </c>
      <c r="J198" s="139">
        <f>(($C$39*$C$118*0.28)*H$41)*(+'Product half-life and C flows'!P99/100)</f>
        <v>1.2983660575154006</v>
      </c>
      <c r="K198" s="140">
        <f t="shared" si="60"/>
        <v>4.1790082234578607</v>
      </c>
      <c r="L198" s="138"/>
      <c r="M198" s="141">
        <f>(C$158-C$138)*(0.4*D$14)*('Product half-life and C flows'!B59/100)</f>
        <v>1.7504921043040385</v>
      </c>
      <c r="N198" s="141"/>
      <c r="O198" s="142">
        <f t="shared" si="40"/>
        <v>15.237354645124185</v>
      </c>
      <c r="P198" s="141">
        <f t="shared" si="41"/>
        <v>10.082834520791259</v>
      </c>
      <c r="Q198" s="141">
        <f>(C$158-C$138)*(0.6*C$15)*('Product half-life and C flows'!L59/100)</f>
        <v>17.015724405968964</v>
      </c>
      <c r="R198" s="141">
        <f>(C$158-C$138)*0.6*('Product half-life and C flows'!N59/100)</f>
        <v>9.6717510699834861</v>
      </c>
      <c r="S198" s="141">
        <f>(C$158-C$138)*0.6*('Product half-life and C flows'!P59/100)</f>
        <v>4.83104449050124</v>
      </c>
      <c r="T198" s="141">
        <f t="shared" si="42"/>
        <v>9.6989629114023082</v>
      </c>
      <c r="U198" s="143"/>
      <c r="V198" s="141">
        <f t="shared" si="43"/>
        <v>3.5009842086080769</v>
      </c>
      <c r="W198" s="141">
        <f t="shared" si="44"/>
        <v>0</v>
      </c>
      <c r="X198" s="141">
        <f t="shared" si="45"/>
        <v>15.237354645124185</v>
      </c>
      <c r="Y198" s="141">
        <f t="shared" si="46"/>
        <v>10.082834520791259</v>
      </c>
      <c r="Z198" s="141">
        <f t="shared" si="47"/>
        <v>23.154827617365658</v>
      </c>
      <c r="AA198" s="141">
        <f t="shared" si="48"/>
        <v>5.5749228602447563</v>
      </c>
      <c r="AB198" s="141">
        <f t="shared" si="49"/>
        <v>2.7846767533690091</v>
      </c>
      <c r="AC198" s="141">
        <f t="shared" si="50"/>
        <v>13.198251741898424</v>
      </c>
      <c r="AE198" s="141">
        <f>V178</f>
        <v>7.0019684172161538</v>
      </c>
      <c r="AF198" s="141">
        <f t="shared" ref="AF198:AL198" si="62">W178</f>
        <v>122.26533604531443</v>
      </c>
      <c r="AG198" s="141">
        <f t="shared" si="62"/>
        <v>15.237354645124185</v>
      </c>
      <c r="AH198" s="141">
        <f t="shared" si="62"/>
        <v>10.082834520791259</v>
      </c>
      <c r="AI198" s="141">
        <f t="shared" si="62"/>
        <v>31.508857877472686</v>
      </c>
      <c r="AJ198" s="141">
        <f t="shared" si="62"/>
        <v>0</v>
      </c>
      <c r="AK198" s="141">
        <f t="shared" si="62"/>
        <v>0</v>
      </c>
      <c r="AL198" s="141">
        <f t="shared" si="62"/>
        <v>17.960048990159429</v>
      </c>
      <c r="CH198" s="136">
        <f t="shared" si="20"/>
        <v>40</v>
      </c>
      <c r="CI198" s="143">
        <f t="shared" si="21"/>
        <v>235.37187970460602</v>
      </c>
      <c r="CJ198" s="123">
        <f t="shared" si="51"/>
        <v>12.646208660904385</v>
      </c>
      <c r="CK198" s="123">
        <f t="shared" si="52"/>
        <v>122.26533604531443</v>
      </c>
      <c r="CL198" s="123">
        <f t="shared" si="53"/>
        <v>64.564732612626059</v>
      </c>
      <c r="CM198" s="123">
        <f t="shared" si="54"/>
        <v>32.59461344220977</v>
      </c>
      <c r="CN198" s="123">
        <f t="shared" si="55"/>
        <v>73.81753904523319</v>
      </c>
      <c r="CO198" s="123">
        <f t="shared" si="56"/>
        <v>17.846002777374075</v>
      </c>
      <c r="CP198" s="123">
        <f t="shared" si="57"/>
        <v>8.9140873013856492</v>
      </c>
      <c r="CQ198" s="123">
        <f t="shared" si="58"/>
        <v>45.036271866918021</v>
      </c>
      <c r="CR198" s="143">
        <f t="shared" si="36"/>
        <v>377.68479175196558</v>
      </c>
    </row>
    <row r="199" spans="1:96" ht="14">
      <c r="A199">
        <f t="shared" si="61"/>
        <v>41</v>
      </c>
      <c r="B199" s="20">
        <f t="shared" si="61"/>
        <v>121</v>
      </c>
      <c r="C199" s="27">
        <f t="shared" si="31"/>
        <v>235.95859985803651</v>
      </c>
      <c r="D199" s="124">
        <f>(($C$39*$C$118*0.72)*D$40)*('Product half-life and C flows'!B100/100)</f>
        <v>0.37938494942797241</v>
      </c>
      <c r="E199" s="27"/>
      <c r="F199" s="55">
        <f t="shared" si="59"/>
        <v>18.852668677253504</v>
      </c>
      <c r="G199" s="55">
        <f t="shared" si="59"/>
        <v>2.3461098798359923</v>
      </c>
      <c r="H199" s="124">
        <f>(H$118)*('Product half-life and C flows'!L100/100)</f>
        <v>2.1054473121952313</v>
      </c>
      <c r="I199" s="124">
        <f>(($C$39*$C$118*0.28)*H$41)*('Product half-life and C flows'!N100/100)</f>
        <v>2.6156861041772679</v>
      </c>
      <c r="J199" s="124">
        <f>(($C$39*$C$118*0.28)*H$41)*(+'Product half-life and C flows'!P100/100)</f>
        <v>1.3065365155730613</v>
      </c>
      <c r="K199" s="55">
        <f t="shared" si="60"/>
        <v>4.1790082234578607</v>
      </c>
      <c r="L199" s="27"/>
      <c r="M199" s="141">
        <f>(C$158-C$138)*(0.4*D$14)*('Product half-life and C flows'!B60/100)</f>
        <v>1.6908639170433712</v>
      </c>
      <c r="N199" s="83"/>
      <c r="O199" s="142">
        <f t="shared" si="40"/>
        <v>15.237354645124185</v>
      </c>
      <c r="P199" s="141">
        <f t="shared" si="41"/>
        <v>10.082834520791259</v>
      </c>
      <c r="Q199" s="141">
        <f>(C$158-C$138)*(0.6*C$15)*('Product half-life and C flows'!L60/100)</f>
        <v>16.755634854424105</v>
      </c>
      <c r="R199" s="141">
        <f>(C$158-C$138)*0.6*('Product half-life and C flows'!N60/100)</f>
        <v>9.8453174973810924</v>
      </c>
      <c r="S199" s="141">
        <f>(C$158-C$138)*0.6*('Product half-life and C flows'!P60/100)</f>
        <v>4.9177410076828609</v>
      </c>
      <c r="T199" s="141">
        <f t="shared" si="42"/>
        <v>9.5507118670217395</v>
      </c>
      <c r="U199" s="3"/>
      <c r="V199" s="141">
        <f t="shared" si="43"/>
        <v>3.3817278340867416</v>
      </c>
      <c r="W199" s="141">
        <f t="shared" si="44"/>
        <v>0</v>
      </c>
      <c r="X199" s="141">
        <f t="shared" si="45"/>
        <v>15.237354645124185</v>
      </c>
      <c r="Y199" s="141">
        <f t="shared" si="46"/>
        <v>10.082834520791259</v>
      </c>
      <c r="Z199" s="141">
        <f t="shared" si="47"/>
        <v>22.800900356473569</v>
      </c>
      <c r="AA199" s="141">
        <f t="shared" si="48"/>
        <v>5.8111103190134106</v>
      </c>
      <c r="AB199" s="141">
        <f t="shared" si="49"/>
        <v>2.9026525069997051</v>
      </c>
      <c r="AC199" s="141">
        <f t="shared" si="50"/>
        <v>12.996513203189933</v>
      </c>
      <c r="AD199" s="41"/>
      <c r="AE199" s="141">
        <f t="shared" ref="AE199:AL199" si="63">V179</f>
        <v>6.7634556681734832</v>
      </c>
      <c r="AF199" s="141">
        <f t="shared" si="63"/>
        <v>125.76632025392252</v>
      </c>
      <c r="AG199" s="141">
        <f t="shared" si="63"/>
        <v>15.237354645124185</v>
      </c>
      <c r="AH199" s="141">
        <f t="shared" si="63"/>
        <v>10.082834520791259</v>
      </c>
      <c r="AI199" s="141">
        <f t="shared" si="63"/>
        <v>31.027237200061624</v>
      </c>
      <c r="AJ199" s="141">
        <f t="shared" si="63"/>
        <v>0.3214015320589832</v>
      </c>
      <c r="AK199" s="141">
        <f t="shared" si="63"/>
        <v>0.1605402258036879</v>
      </c>
      <c r="AL199" s="141">
        <f t="shared" si="63"/>
        <v>17.685525204035123</v>
      </c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CH199">
        <f t="shared" si="20"/>
        <v>41</v>
      </c>
      <c r="CI199" s="113">
        <f t="shared" si="21"/>
        <v>235.95859985803651</v>
      </c>
      <c r="CJ199" s="123">
        <f t="shared" si="51"/>
        <v>12.21543236873157</v>
      </c>
      <c r="CK199" s="123">
        <f t="shared" si="52"/>
        <v>125.76632025392252</v>
      </c>
      <c r="CL199" s="123">
        <f t="shared" si="53"/>
        <v>64.564732612626059</v>
      </c>
      <c r="CM199" s="123">
        <f t="shared" si="54"/>
        <v>32.59461344220977</v>
      </c>
      <c r="CN199" s="123">
        <f t="shared" si="55"/>
        <v>72.689219723154523</v>
      </c>
      <c r="CO199" s="123">
        <f t="shared" si="56"/>
        <v>18.593515452630751</v>
      </c>
      <c r="CP199" s="123">
        <f t="shared" si="57"/>
        <v>9.287470256059315</v>
      </c>
      <c r="CQ199" s="123">
        <f t="shared" si="58"/>
        <v>44.411758497704653</v>
      </c>
      <c r="CR199" s="143">
        <f t="shared" si="36"/>
        <v>380.12306260703917</v>
      </c>
    </row>
    <row r="200" spans="1:96" ht="14">
      <c r="A200">
        <f t="shared" si="61"/>
        <v>42</v>
      </c>
      <c r="B200" s="20">
        <f t="shared" si="61"/>
        <v>122</v>
      </c>
      <c r="C200" s="27">
        <f t="shared" si="31"/>
        <v>236.52891125624762</v>
      </c>
      <c r="D200" s="124">
        <f>(($C$39*$C$118*0.72)*D$40)*('Product half-life and C flows'!B101/100)</f>
        <v>0.36646170529979405</v>
      </c>
      <c r="E200" s="27"/>
      <c r="F200" s="55">
        <f t="shared" ref="F200:G215" si="64">F199</f>
        <v>18.852668677253504</v>
      </c>
      <c r="G200" s="55">
        <f t="shared" si="64"/>
        <v>2.3461098798359923</v>
      </c>
      <c r="H200" s="124">
        <f>(H$118)*('Product half-life and C flows'!L101/100)</f>
        <v>2.0732650298447894</v>
      </c>
      <c r="I200" s="124">
        <f>(($C$39*$C$118*0.28)*H$41)*('Product half-life and C flows'!N101/100)</f>
        <v>2.6317933364936641</v>
      </c>
      <c r="J200" s="124">
        <f>(($C$39*$C$118*0.28)*H$41)*(+'Product half-life and C flows'!P101/100)</f>
        <v>1.3145820861606718</v>
      </c>
      <c r="K200" s="55">
        <f t="shared" si="60"/>
        <v>4.1790082234578607</v>
      </c>
      <c r="L200" s="27"/>
      <c r="M200" s="141">
        <f>(C$158-C$138)*(0.4*D$14)*('Product half-life and C flows'!B61/100)</f>
        <v>1.6332668847403582</v>
      </c>
      <c r="N200" s="83"/>
      <c r="O200" s="142">
        <f t="shared" si="40"/>
        <v>15.237354645124185</v>
      </c>
      <c r="P200" s="141">
        <f t="shared" si="41"/>
        <v>10.082834520791259</v>
      </c>
      <c r="Q200" s="141">
        <f>(C$158-C$138)*(0.6*C$15)*('Product half-life and C flows'!L61/100)</f>
        <v>16.499520835933776</v>
      </c>
      <c r="R200" s="141">
        <f>(C$158-C$138)*0.6*('Product half-life and C flows'!N61/100)</f>
        <v>10.016230919053639</v>
      </c>
      <c r="S200" s="141">
        <f>(C$158-C$138)*0.6*('Product half-life and C flows'!P61/100)</f>
        <v>5.0031123471796377</v>
      </c>
      <c r="T200" s="141">
        <f t="shared" si="42"/>
        <v>9.4047268764822523</v>
      </c>
      <c r="U200" s="3"/>
      <c r="V200" s="141">
        <f t="shared" si="43"/>
        <v>3.2665337694807164</v>
      </c>
      <c r="W200" s="141">
        <f t="shared" si="44"/>
        <v>0</v>
      </c>
      <c r="X200" s="141">
        <f t="shared" si="45"/>
        <v>15.237354645124185</v>
      </c>
      <c r="Y200" s="141">
        <f t="shared" si="46"/>
        <v>10.082834520791259</v>
      </c>
      <c r="Z200" s="141">
        <f t="shared" si="47"/>
        <v>22.452382961207462</v>
      </c>
      <c r="AA200" s="141">
        <f t="shared" si="48"/>
        <v>6.0436875941209944</v>
      </c>
      <c r="AB200" s="141">
        <f t="shared" si="49"/>
        <v>3.0188249720884088</v>
      </c>
      <c r="AC200" s="141">
        <f t="shared" si="50"/>
        <v>12.797858287888252</v>
      </c>
      <c r="AD200" s="41"/>
      <c r="AE200" s="141">
        <f t="shared" ref="AE200:AL200" si="65">V180</f>
        <v>6.5330675389614328</v>
      </c>
      <c r="AF200" s="141">
        <f t="shared" si="65"/>
        <v>129.2673044625306</v>
      </c>
      <c r="AG200" s="141">
        <f t="shared" si="65"/>
        <v>15.237354645124185</v>
      </c>
      <c r="AH200" s="141">
        <f t="shared" si="65"/>
        <v>10.082834520791259</v>
      </c>
      <c r="AI200" s="141">
        <f t="shared" si="65"/>
        <v>30.552978213696676</v>
      </c>
      <c r="AJ200" s="141">
        <f t="shared" si="65"/>
        <v>0.63789036229319074</v>
      </c>
      <c r="AK200" s="141">
        <f t="shared" si="65"/>
        <v>0.3186265545920034</v>
      </c>
      <c r="AL200" s="141">
        <f t="shared" si="65"/>
        <v>17.415197581807103</v>
      </c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CH200">
        <f t="shared" si="20"/>
        <v>42</v>
      </c>
      <c r="CI200" s="113">
        <f t="shared" si="21"/>
        <v>236.52891125624762</v>
      </c>
      <c r="CJ200" s="123">
        <f t="shared" si="51"/>
        <v>11.799329898482302</v>
      </c>
      <c r="CK200" s="123">
        <f t="shared" si="52"/>
        <v>129.2673044625306</v>
      </c>
      <c r="CL200" s="123">
        <f t="shared" si="53"/>
        <v>64.564732612626059</v>
      </c>
      <c r="CM200" s="123">
        <f t="shared" si="54"/>
        <v>32.59461344220977</v>
      </c>
      <c r="CN200" s="123">
        <f t="shared" si="55"/>
        <v>71.578147040682708</v>
      </c>
      <c r="CO200" s="123">
        <f t="shared" si="56"/>
        <v>19.329602211961486</v>
      </c>
      <c r="CP200" s="123">
        <f t="shared" si="57"/>
        <v>9.6551459600207217</v>
      </c>
      <c r="CQ200" s="123">
        <f t="shared" si="58"/>
        <v>43.796790969635467</v>
      </c>
      <c r="CR200" s="143">
        <f t="shared" si="36"/>
        <v>382.58566659814915</v>
      </c>
    </row>
    <row r="201" spans="1:96" ht="14">
      <c r="A201">
        <f t="shared" si="61"/>
        <v>43</v>
      </c>
      <c r="B201" s="20">
        <f t="shared" si="61"/>
        <v>123</v>
      </c>
      <c r="C201" s="27">
        <f t="shared" si="31"/>
        <v>237.08324531444146</v>
      </c>
      <c r="D201" s="124">
        <f>(($C$39*$C$118*0.72)*D$40)*('Product half-life and C flows'!B102/100)</f>
        <v>0.35397867430882135</v>
      </c>
      <c r="E201" s="27"/>
      <c r="F201" s="55">
        <f t="shared" si="64"/>
        <v>18.852668677253504</v>
      </c>
      <c r="G201" s="55">
        <f t="shared" si="64"/>
        <v>2.3461098798359923</v>
      </c>
      <c r="H201" s="124">
        <f>(H$118)*('Product half-life and C flows'!L102/100)</f>
        <v>2.0415746616312078</v>
      </c>
      <c r="I201" s="124">
        <f>(($C$39*$C$118*0.28)*H$41)*('Product half-life and C flows'!N102/100)</f>
        <v>2.6476543657845619</v>
      </c>
      <c r="J201" s="124">
        <f>(($C$39*$C$118*0.28)*H$41)*(+'Product half-life and C flows'!P102/100)</f>
        <v>1.3225046782140668</v>
      </c>
      <c r="K201" s="55">
        <f t="shared" si="60"/>
        <v>4.1790082234578607</v>
      </c>
      <c r="L201" s="27"/>
      <c r="M201" s="141">
        <f>(C$158-C$138)*(0.4*D$14)*('Product half-life and C flows'!B62/100)</f>
        <v>1.5776318188006204</v>
      </c>
      <c r="N201" s="83"/>
      <c r="O201" s="142">
        <f t="shared" si="40"/>
        <v>15.237354645124185</v>
      </c>
      <c r="P201" s="141">
        <f t="shared" si="41"/>
        <v>10.082834520791259</v>
      </c>
      <c r="Q201" s="141">
        <f>(C$158-C$138)*(0.6*C$15)*('Product half-life and C flows'!L62/100)</f>
        <v>16.247321583493029</v>
      </c>
      <c r="R201" s="141">
        <f>(C$158-C$138)*0.6*('Product half-life and C flows'!N62/100)</f>
        <v>10.184531886849097</v>
      </c>
      <c r="S201" s="141">
        <f>(C$158-C$138)*0.6*('Product half-life and C flows'!P62/100)</f>
        <v>5.0871787646598872</v>
      </c>
      <c r="T201" s="141">
        <f t="shared" si="42"/>
        <v>9.2609733025910259</v>
      </c>
      <c r="U201" s="3"/>
      <c r="V201" s="141">
        <f t="shared" si="43"/>
        <v>3.1552636376012408</v>
      </c>
      <c r="W201" s="141">
        <f t="shared" si="44"/>
        <v>0</v>
      </c>
      <c r="X201" s="141">
        <f t="shared" si="45"/>
        <v>15.237354645124185</v>
      </c>
      <c r="Y201" s="141">
        <f t="shared" si="46"/>
        <v>10.082834520791259</v>
      </c>
      <c r="Z201" s="141">
        <f t="shared" si="47"/>
        <v>22.109192740434636</v>
      </c>
      <c r="AA201" s="141">
        <f t="shared" si="48"/>
        <v>6.2727098681167268</v>
      </c>
      <c r="AB201" s="141">
        <f t="shared" si="49"/>
        <v>3.1332217123460167</v>
      </c>
      <c r="AC201" s="141">
        <f t="shared" si="50"/>
        <v>12.602239862047742</v>
      </c>
      <c r="AD201" s="41"/>
      <c r="AE201" s="141">
        <f t="shared" ref="AE201:AL201" si="66">V181</f>
        <v>6.3105272752024808</v>
      </c>
      <c r="AF201" s="141">
        <f t="shared" si="66"/>
        <v>132.76828867113869</v>
      </c>
      <c r="AG201" s="141">
        <f t="shared" si="66"/>
        <v>15.237354645124185</v>
      </c>
      <c r="AH201" s="141">
        <f t="shared" si="66"/>
        <v>10.082834520791259</v>
      </c>
      <c r="AI201" s="141">
        <f t="shared" si="66"/>
        <v>30.085968393111379</v>
      </c>
      <c r="AJ201" s="141">
        <f t="shared" si="66"/>
        <v>0.94954158256377652</v>
      </c>
      <c r="AK201" s="141">
        <f t="shared" si="66"/>
        <v>0.47429649478710112</v>
      </c>
      <c r="AL201" s="141">
        <f t="shared" si="66"/>
        <v>17.149001984073486</v>
      </c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CH201">
        <f t="shared" si="20"/>
        <v>43</v>
      </c>
      <c r="CI201" s="113">
        <f t="shared" si="21"/>
        <v>237.08324531444146</v>
      </c>
      <c r="CJ201" s="123">
        <f t="shared" si="51"/>
        <v>11.397401405913165</v>
      </c>
      <c r="CK201" s="123">
        <f t="shared" si="52"/>
        <v>132.76828867113869</v>
      </c>
      <c r="CL201" s="123">
        <f t="shared" si="53"/>
        <v>64.564732612626059</v>
      </c>
      <c r="CM201" s="123">
        <f t="shared" si="54"/>
        <v>32.59461344220977</v>
      </c>
      <c r="CN201" s="123">
        <f t="shared" si="55"/>
        <v>70.484057378670258</v>
      </c>
      <c r="CO201" s="123">
        <f t="shared" si="56"/>
        <v>20.054437703314161</v>
      </c>
      <c r="CP201" s="123">
        <f t="shared" si="57"/>
        <v>10.01720165000707</v>
      </c>
      <c r="CQ201" s="123">
        <f t="shared" si="58"/>
        <v>43.191223372170114</v>
      </c>
      <c r="CR201" s="143">
        <f t="shared" si="36"/>
        <v>385.07195623604929</v>
      </c>
    </row>
    <row r="202" spans="1:96" ht="14">
      <c r="A202">
        <f t="shared" si="61"/>
        <v>44</v>
      </c>
      <c r="B202" s="20">
        <f t="shared" si="61"/>
        <v>124</v>
      </c>
      <c r="C202" s="27">
        <f t="shared" si="31"/>
        <v>237.6220237545175</v>
      </c>
      <c r="D202" s="124">
        <f>(($C$39*$C$118*0.72)*D$40)*('Product half-life and C flows'!B103/100)</f>
        <v>0.34192086117954662</v>
      </c>
      <c r="E202" s="27"/>
      <c r="F202" s="55">
        <f t="shared" si="64"/>
        <v>18.852668677253504</v>
      </c>
      <c r="G202" s="55">
        <f t="shared" si="64"/>
        <v>2.3461098798359923</v>
      </c>
      <c r="H202" s="124">
        <f>(H$118)*('Product half-life and C flows'!L103/100)</f>
        <v>2.0103686885253698</v>
      </c>
      <c r="I202" s="124">
        <f>(($C$39*$C$118*0.28)*H$41)*('Product half-life and C flows'!N103/100)</f>
        <v>2.6632729553240346</v>
      </c>
      <c r="J202" s="124">
        <f>(($C$39*$C$118*0.28)*H$41)*(+'Product half-life and C flows'!P103/100)</f>
        <v>1.3303061714905264</v>
      </c>
      <c r="K202" s="55">
        <f t="shared" si="60"/>
        <v>4.1790082234578607</v>
      </c>
      <c r="L202" s="27"/>
      <c r="M202" s="141">
        <f>(C$158-C$138)*(0.4*D$14)*('Product half-life and C flows'!B63/100)</f>
        <v>1.5238918874472984</v>
      </c>
      <c r="N202" s="83"/>
      <c r="O202" s="142">
        <f t="shared" si="40"/>
        <v>15.237354645124185</v>
      </c>
      <c r="P202" s="141">
        <f t="shared" si="41"/>
        <v>10.082834520791259</v>
      </c>
      <c r="Q202" s="141">
        <f>(C$158-C$138)*(0.6*C$15)*('Product half-life and C flows'!L63/100)</f>
        <v>15.998977258935591</v>
      </c>
      <c r="R202" s="141">
        <f>(C$158-C$138)*0.6*('Product half-life and C flows'!N63/100)</f>
        <v>10.350260332770429</v>
      </c>
      <c r="S202" s="141">
        <f>(C$158-C$138)*0.6*('Product half-life and C flows'!P63/100)</f>
        <v>5.1699602061790326</v>
      </c>
      <c r="T202" s="141">
        <f t="shared" si="42"/>
        <v>9.119417037593287</v>
      </c>
      <c r="U202" s="3"/>
      <c r="V202" s="141">
        <f t="shared" si="43"/>
        <v>3.0477837748945968</v>
      </c>
      <c r="W202" s="141">
        <f t="shared" si="44"/>
        <v>0</v>
      </c>
      <c r="X202" s="141">
        <f t="shared" si="45"/>
        <v>15.237354645124185</v>
      </c>
      <c r="Y202" s="141">
        <f t="shared" si="46"/>
        <v>10.082834520791259</v>
      </c>
      <c r="Z202" s="141">
        <f t="shared" si="47"/>
        <v>21.771248266976809</v>
      </c>
      <c r="AA202" s="141">
        <f t="shared" si="48"/>
        <v>6.498231480070916</v>
      </c>
      <c r="AB202" s="141">
        <f t="shared" si="49"/>
        <v>3.2458698701652922</v>
      </c>
      <c r="AC202" s="141">
        <f t="shared" si="50"/>
        <v>12.409611512176779</v>
      </c>
      <c r="AD202" s="41"/>
      <c r="AE202" s="141">
        <f t="shared" ref="AE202:AL202" si="67">V182</f>
        <v>6.0955675497891937</v>
      </c>
      <c r="AF202" s="141">
        <f t="shared" si="67"/>
        <v>136.26927287974678</v>
      </c>
      <c r="AG202" s="141">
        <f t="shared" si="67"/>
        <v>15.237354645124185</v>
      </c>
      <c r="AH202" s="141">
        <f t="shared" si="67"/>
        <v>10.082834520791259</v>
      </c>
      <c r="AI202" s="141">
        <f t="shared" si="67"/>
        <v>29.626096933015784</v>
      </c>
      <c r="AJ202" s="141">
        <f t="shared" si="67"/>
        <v>1.2564291369342389</v>
      </c>
      <c r="AK202" s="141">
        <f t="shared" si="67"/>
        <v>0.62758698148563374</v>
      </c>
      <c r="AL202" s="141">
        <f t="shared" si="67"/>
        <v>16.886875251818996</v>
      </c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CH202">
        <f t="shared" si="20"/>
        <v>44</v>
      </c>
      <c r="CI202" s="113">
        <f t="shared" si="21"/>
        <v>237.6220237545175</v>
      </c>
      <c r="CJ202" s="123">
        <f t="shared" si="51"/>
        <v>11.009164073310636</v>
      </c>
      <c r="CK202" s="123">
        <f t="shared" si="52"/>
        <v>136.26927287974678</v>
      </c>
      <c r="CL202" s="123">
        <f t="shared" si="53"/>
        <v>64.564732612626059</v>
      </c>
      <c r="CM202" s="123">
        <f t="shared" si="54"/>
        <v>32.59461344220977</v>
      </c>
      <c r="CN202" s="123">
        <f t="shared" si="55"/>
        <v>69.406691147453557</v>
      </c>
      <c r="CO202" s="123">
        <f t="shared" si="56"/>
        <v>20.768193905099615</v>
      </c>
      <c r="CP202" s="123">
        <f t="shared" si="57"/>
        <v>10.373723229320484</v>
      </c>
      <c r="CQ202" s="123">
        <f t="shared" si="58"/>
        <v>42.594912025046924</v>
      </c>
      <c r="CR202" s="143">
        <f t="shared" si="36"/>
        <v>387.58130331481385</v>
      </c>
    </row>
    <row r="203" spans="1:96" ht="14">
      <c r="A203">
        <f t="shared" si="61"/>
        <v>45</v>
      </c>
      <c r="B203" s="20">
        <f t="shared" si="61"/>
        <v>125</v>
      </c>
      <c r="C203" s="27">
        <f t="shared" si="31"/>
        <v>238.14565871876283</v>
      </c>
      <c r="D203" s="124">
        <f>(($C$39*$C$118*0.72)*D$40)*('Product half-life and C flows'!B104/100)</f>
        <v>0.33027378143059299</v>
      </c>
      <c r="E203" s="27"/>
      <c r="F203" s="55">
        <f t="shared" si="64"/>
        <v>18.852668677253504</v>
      </c>
      <c r="G203" s="55">
        <f t="shared" si="64"/>
        <v>2.3461098798359923</v>
      </c>
      <c r="H203" s="124">
        <f>(H$118)*('Product half-life and C flows'!L104/100)</f>
        <v>1.9796397064283762</v>
      </c>
      <c r="I203" s="124">
        <f>(($C$39*$C$118*0.28)*H$41)*('Product half-life and C flows'!N104/100)</f>
        <v>2.6786528108635799</v>
      </c>
      <c r="J203" s="124">
        <f>(($C$39*$C$118*0.28)*H$41)*(+'Product half-life and C flows'!P104/100)</f>
        <v>1.3379884170147747</v>
      </c>
      <c r="K203" s="55">
        <f t="shared" si="60"/>
        <v>4.1790082234578607</v>
      </c>
      <c r="L203" s="27"/>
      <c r="M203" s="141">
        <f>(C$158-C$138)*(0.4*D$14)*('Product half-life and C flows'!B64/100)</f>
        <v>1.4719825354391973</v>
      </c>
      <c r="N203" s="83"/>
      <c r="O203" s="142">
        <f t="shared" si="40"/>
        <v>15.237354645124185</v>
      </c>
      <c r="P203" s="141">
        <f t="shared" si="41"/>
        <v>10.082834520791259</v>
      </c>
      <c r="Q203" s="141">
        <f>(C$158-C$138)*(0.6*C$15)*('Product half-life and C flows'!L64/100)</f>
        <v>15.754428938736343</v>
      </c>
      <c r="R203" s="141">
        <f>(C$158-C$138)*0.6*('Product half-life and C flows'!N64/100)</f>
        <v>10.51345557845006</v>
      </c>
      <c r="S203" s="141">
        <f>(C$158-C$138)*0.6*('Product half-life and C flows'!P64/100)</f>
        <v>5.2514763129121151</v>
      </c>
      <c r="T203" s="141">
        <f t="shared" si="42"/>
        <v>8.9800244950797143</v>
      </c>
      <c r="U203" s="3"/>
      <c r="V203" s="141">
        <f t="shared" si="43"/>
        <v>2.9439650708783947</v>
      </c>
      <c r="W203" s="141">
        <f t="shared" si="44"/>
        <v>0</v>
      </c>
      <c r="X203" s="141">
        <f t="shared" si="45"/>
        <v>15.237354645124185</v>
      </c>
      <c r="Y203" s="141">
        <f t="shared" si="46"/>
        <v>10.082834520791259</v>
      </c>
      <c r="Z203" s="141">
        <f t="shared" si="47"/>
        <v>21.438469358290238</v>
      </c>
      <c r="AA203" s="141">
        <f t="shared" si="48"/>
        <v>6.7203059384677566</v>
      </c>
      <c r="AB203" s="141">
        <f t="shared" si="49"/>
        <v>3.3567961730608169</v>
      </c>
      <c r="AC203" s="141">
        <f t="shared" si="50"/>
        <v>12.219927534225434</v>
      </c>
      <c r="AD203" s="41"/>
      <c r="AE203" s="141">
        <f t="shared" ref="AE203:AL203" si="68">V183</f>
        <v>5.8879301417567893</v>
      </c>
      <c r="AF203" s="141">
        <f t="shared" si="68"/>
        <v>139.77025708835487</v>
      </c>
      <c r="AG203" s="141">
        <f t="shared" si="68"/>
        <v>15.237354645124185</v>
      </c>
      <c r="AH203" s="141">
        <f t="shared" si="68"/>
        <v>10.082834520791259</v>
      </c>
      <c r="AI203" s="141">
        <f t="shared" si="68"/>
        <v>29.173254721806149</v>
      </c>
      <c r="AJ203" s="141">
        <f t="shared" si="68"/>
        <v>1.5586258392148034</v>
      </c>
      <c r="AK203" s="141">
        <f t="shared" si="68"/>
        <v>0.77853438522217955</v>
      </c>
      <c r="AL203" s="141">
        <f t="shared" si="68"/>
        <v>16.628755191429505</v>
      </c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CH203">
        <f t="shared" si="20"/>
        <v>45</v>
      </c>
      <c r="CI203" s="113">
        <f t="shared" si="21"/>
        <v>238.14565871876283</v>
      </c>
      <c r="CJ203" s="123">
        <f t="shared" si="51"/>
        <v>10.634151529504974</v>
      </c>
      <c r="CK203" s="123">
        <f t="shared" si="52"/>
        <v>139.77025708835487</v>
      </c>
      <c r="CL203" s="123">
        <f t="shared" si="53"/>
        <v>64.564732612626059</v>
      </c>
      <c r="CM203" s="123">
        <f t="shared" si="54"/>
        <v>32.59461344220977</v>
      </c>
      <c r="CN203" s="123">
        <f t="shared" si="55"/>
        <v>68.345792725261106</v>
      </c>
      <c r="CO203" s="123">
        <f t="shared" si="56"/>
        <v>21.4710401669962</v>
      </c>
      <c r="CP203" s="123">
        <f t="shared" si="57"/>
        <v>10.724795288209886</v>
      </c>
      <c r="CQ203" s="123">
        <f t="shared" si="58"/>
        <v>42.007715444192513</v>
      </c>
      <c r="CR203" s="143">
        <f t="shared" si="36"/>
        <v>390.11309829735535</v>
      </c>
    </row>
    <row r="204" spans="1:96" ht="14">
      <c r="A204">
        <f t="shared" si="61"/>
        <v>46</v>
      </c>
      <c r="B204" s="20">
        <f t="shared" si="61"/>
        <v>126</v>
      </c>
      <c r="C204" s="27">
        <f t="shared" si="31"/>
        <v>238.65455288979527</v>
      </c>
      <c r="D204" s="124">
        <f>(($C$39*$C$118*0.72)*D$40)*('Product half-life and C flows'!B105/100)</f>
        <v>0.31902344397519378</v>
      </c>
      <c r="E204" s="27"/>
      <c r="F204" s="55">
        <f t="shared" si="64"/>
        <v>18.852668677253504</v>
      </c>
      <c r="G204" s="55">
        <f t="shared" si="64"/>
        <v>2.3461098798359923</v>
      </c>
      <c r="H204" s="124">
        <f>(H$118)*('Product half-life and C flows'!L105/100)</f>
        <v>1.9493804244148087</v>
      </c>
      <c r="I204" s="124">
        <f>(($C$39*$C$118*0.28)*H$41)*('Product half-life and C flows'!N105/100)</f>
        <v>2.6937975815113702</v>
      </c>
      <c r="J204" s="124">
        <f>(($C$39*$C$118*0.28)*H$41)*(+'Product half-life and C flows'!P105/100)</f>
        <v>1.3455532375181667</v>
      </c>
      <c r="K204" s="55">
        <f t="shared" si="60"/>
        <v>4.1790082234578607</v>
      </c>
      <c r="L204" s="27"/>
      <c r="M204" s="141">
        <f>(C$158-C$138)*(0.4*D$14)*('Product half-life and C flows'!B65/100)</f>
        <v>1.4218414065236249</v>
      </c>
      <c r="N204" s="83"/>
      <c r="O204" s="142">
        <f t="shared" si="40"/>
        <v>15.237354645124185</v>
      </c>
      <c r="P204" s="141">
        <f t="shared" si="41"/>
        <v>10.082834520791259</v>
      </c>
      <c r="Q204" s="141">
        <f>(C$158-C$138)*(0.6*C$15)*('Product half-life and C flows'!L65/100)</f>
        <v>15.513618600030814</v>
      </c>
      <c r="R204" s="141">
        <f>(C$158-C$138)*0.6*('Product half-life and C flows'!N65/100)</f>
        <v>10.674156344479551</v>
      </c>
      <c r="S204" s="141">
        <f>(C$158-C$138)*0.6*('Product half-life and C flows'!P65/100)</f>
        <v>5.3317464258139582</v>
      </c>
      <c r="T204" s="141">
        <f t="shared" si="42"/>
        <v>8.8427626020175634</v>
      </c>
      <c r="U204" s="3"/>
      <c r="V204" s="141">
        <f t="shared" si="43"/>
        <v>2.8436828130472489</v>
      </c>
      <c r="W204" s="141">
        <f t="shared" si="44"/>
        <v>0</v>
      </c>
      <c r="X204" s="141">
        <f t="shared" si="45"/>
        <v>15.237354645124185</v>
      </c>
      <c r="Y204" s="141">
        <f t="shared" si="46"/>
        <v>10.082834520791259</v>
      </c>
      <c r="Z204" s="141">
        <f t="shared" si="47"/>
        <v>21.110777057441151</v>
      </c>
      <c r="AA204" s="141">
        <f t="shared" si="48"/>
        <v>6.9389859339010469</v>
      </c>
      <c r="AB204" s="141">
        <f t="shared" si="49"/>
        <v>3.4660269400105128</v>
      </c>
      <c r="AC204" s="141">
        <f t="shared" si="50"/>
        <v>12.033142922741455</v>
      </c>
      <c r="AD204" s="41"/>
      <c r="AE204" s="141">
        <f t="shared" ref="AE204:AL204" si="69">V184</f>
        <v>5.6873656260944978</v>
      </c>
      <c r="AF204" s="141">
        <f t="shared" si="69"/>
        <v>143.27124129696296</v>
      </c>
      <c r="AG204" s="141">
        <f t="shared" si="69"/>
        <v>15.237354645124185</v>
      </c>
      <c r="AH204" s="141">
        <f t="shared" si="69"/>
        <v>10.082834520791259</v>
      </c>
      <c r="AI204" s="141">
        <f t="shared" si="69"/>
        <v>28.727334315676568</v>
      </c>
      <c r="AJ204" s="141">
        <f t="shared" si="69"/>
        <v>1.8562033902386086</v>
      </c>
      <c r="AK204" s="141">
        <f t="shared" si="69"/>
        <v>0.92717452059870564</v>
      </c>
      <c r="AL204" s="141">
        <f t="shared" si="69"/>
        <v>16.374580559935641</v>
      </c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CH204">
        <f t="shared" si="20"/>
        <v>46</v>
      </c>
      <c r="CI204" s="113">
        <f t="shared" si="21"/>
        <v>238.65455288979527</v>
      </c>
      <c r="CJ204" s="123">
        <f t="shared" si="51"/>
        <v>10.271913289640565</v>
      </c>
      <c r="CK204" s="123">
        <f t="shared" si="52"/>
        <v>143.27124129696296</v>
      </c>
      <c r="CL204" s="123">
        <f t="shared" si="53"/>
        <v>64.564732612626059</v>
      </c>
      <c r="CM204" s="123">
        <f t="shared" si="54"/>
        <v>32.59461344220977</v>
      </c>
      <c r="CN204" s="123">
        <f t="shared" si="55"/>
        <v>67.301110397563349</v>
      </c>
      <c r="CO204" s="123">
        <f t="shared" si="56"/>
        <v>22.163143250130577</v>
      </c>
      <c r="CP204" s="123">
        <f t="shared" si="57"/>
        <v>11.070501123941344</v>
      </c>
      <c r="CQ204" s="123">
        <f t="shared" si="58"/>
        <v>41.42949430815252</v>
      </c>
      <c r="CR204" s="143">
        <f t="shared" si="36"/>
        <v>392.66674972122723</v>
      </c>
    </row>
    <row r="205" spans="1:96" ht="14">
      <c r="A205">
        <f t="shared" si="61"/>
        <v>47</v>
      </c>
      <c r="B205" s="20">
        <f t="shared" si="61"/>
        <v>127</v>
      </c>
      <c r="C205" s="27">
        <f t="shared" si="31"/>
        <v>239.14909961605196</v>
      </c>
      <c r="D205" s="124">
        <f>(($C$39*$C$118*0.72)*D$40)*('Product half-life and C flows'!B106/100)</f>
        <v>0.30815633431436001</v>
      </c>
      <c r="E205" s="27"/>
      <c r="F205" s="55">
        <f t="shared" si="64"/>
        <v>18.852668677253504</v>
      </c>
      <c r="G205" s="55">
        <f t="shared" si="64"/>
        <v>2.3461098798359923</v>
      </c>
      <c r="H205" s="124">
        <f>(H$118)*('Product half-life and C flows'!L106/100)</f>
        <v>1.9195836630028453</v>
      </c>
      <c r="I205" s="124">
        <f>(($C$39*$C$118*0.28)*H$41)*('Product half-life and C flows'!N106/100)</f>
        <v>2.7087108605980581</v>
      </c>
      <c r="J205" s="124">
        <f>(($C$39*$C$118*0.28)*H$41)*(+'Product half-life and C flows'!P106/100)</f>
        <v>1.3530024278711574</v>
      </c>
      <c r="K205" s="55">
        <f t="shared" si="60"/>
        <v>4.1790082234578607</v>
      </c>
      <c r="L205" s="27"/>
      <c r="M205" s="141">
        <f>(C$158-C$138)*(0.4*D$14)*('Product half-life and C flows'!B66/100)</f>
        <v>1.3734082685307689</v>
      </c>
      <c r="N205" s="83"/>
      <c r="O205" s="142">
        <f t="shared" si="40"/>
        <v>15.237354645124185</v>
      </c>
      <c r="P205" s="141">
        <f t="shared" si="41"/>
        <v>10.082834520791259</v>
      </c>
      <c r="Q205" s="141">
        <f>(C$158-C$138)*(0.6*C$15)*('Product half-life and C flows'!L66/100)</f>
        <v>15.276489106848338</v>
      </c>
      <c r="R205" s="141">
        <f>(C$158-C$138)*0.6*('Product half-life and C flows'!N66/100)</f>
        <v>10.832400759596656</v>
      </c>
      <c r="S205" s="141">
        <f>(C$158-C$138)*0.6*('Product half-life and C flows'!P66/100)</f>
        <v>5.4107895902081173</v>
      </c>
      <c r="T205" s="141">
        <f t="shared" si="42"/>
        <v>8.7075987909035515</v>
      </c>
      <c r="U205" s="3"/>
      <c r="V205" s="141">
        <f t="shared" si="43"/>
        <v>2.7468165370615378</v>
      </c>
      <c r="W205" s="141">
        <f t="shared" si="44"/>
        <v>0</v>
      </c>
      <c r="X205" s="141">
        <f t="shared" si="45"/>
        <v>15.237354645124185</v>
      </c>
      <c r="Y205" s="141">
        <f t="shared" si="46"/>
        <v>10.082834520791259</v>
      </c>
      <c r="Z205" s="141">
        <f t="shared" si="47"/>
        <v>20.788093614372016</v>
      </c>
      <c r="AA205" s="141">
        <f t="shared" si="48"/>
        <v>7.1543233515758491</v>
      </c>
      <c r="AB205" s="141">
        <f t="shared" si="49"/>
        <v>3.5735880877002244</v>
      </c>
      <c r="AC205" s="141">
        <f t="shared" si="50"/>
        <v>11.849213360192048</v>
      </c>
      <c r="AD205" s="41"/>
      <c r="AE205" s="141">
        <f t="shared" ref="AE205:AL205" si="70">V185</f>
        <v>5.4936330741230757</v>
      </c>
      <c r="AF205" s="141">
        <f t="shared" si="70"/>
        <v>146.77222550557104</v>
      </c>
      <c r="AG205" s="141">
        <f t="shared" si="70"/>
        <v>15.237354645124185</v>
      </c>
      <c r="AH205" s="141">
        <f t="shared" si="70"/>
        <v>10.082834520791259</v>
      </c>
      <c r="AI205" s="141">
        <f t="shared" si="70"/>
        <v>28.288229913126262</v>
      </c>
      <c r="AJ205" s="141">
        <f t="shared" si="70"/>
        <v>2.1492323948738465</v>
      </c>
      <c r="AK205" s="141">
        <f t="shared" si="70"/>
        <v>1.0735426547821414</v>
      </c>
      <c r="AL205" s="141">
        <f t="shared" si="70"/>
        <v>16.124291050481968</v>
      </c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CH205">
        <f t="shared" si="20"/>
        <v>47</v>
      </c>
      <c r="CI205" s="113">
        <f t="shared" si="21"/>
        <v>239.14909961605196</v>
      </c>
      <c r="CJ205" s="123">
        <f t="shared" si="51"/>
        <v>9.9220142140297423</v>
      </c>
      <c r="CK205" s="123">
        <f t="shared" si="52"/>
        <v>146.77222550557104</v>
      </c>
      <c r="CL205" s="123">
        <f t="shared" si="53"/>
        <v>64.564732612626059</v>
      </c>
      <c r="CM205" s="123">
        <f t="shared" si="54"/>
        <v>32.59461344220977</v>
      </c>
      <c r="CN205" s="123">
        <f t="shared" si="55"/>
        <v>66.272396297349459</v>
      </c>
      <c r="CO205" s="123">
        <f t="shared" si="56"/>
        <v>22.844667366644408</v>
      </c>
      <c r="CP205" s="123">
        <f t="shared" si="57"/>
        <v>11.41092276056164</v>
      </c>
      <c r="CQ205" s="123">
        <f t="shared" si="58"/>
        <v>40.860111425035427</v>
      </c>
      <c r="CR205" s="143">
        <f t="shared" si="36"/>
        <v>395.24168362402753</v>
      </c>
    </row>
    <row r="206" spans="1:96" ht="14">
      <c r="A206">
        <f t="shared" si="61"/>
        <v>48</v>
      </c>
      <c r="B206" s="20">
        <f t="shared" si="61"/>
        <v>128</v>
      </c>
      <c r="C206" s="27">
        <f t="shared" si="31"/>
        <v>239.6296830421669</v>
      </c>
      <c r="D206" s="124">
        <f>(($C$39*$C$118*0.72)*D$40)*('Product half-life and C flows'!B107/100)</f>
        <v>0.29765939830255017</v>
      </c>
      <c r="E206" s="27"/>
      <c r="F206" s="55">
        <f t="shared" si="64"/>
        <v>18.852668677253504</v>
      </c>
      <c r="G206" s="55">
        <f t="shared" si="64"/>
        <v>2.3461098798359923</v>
      </c>
      <c r="H206" s="124">
        <f>(H$118)*('Product half-life and C flows'!L107/100)</f>
        <v>1.8902423524508172</v>
      </c>
      <c r="I206" s="124">
        <f>(($C$39*$C$118*0.28)*H$41)*('Product half-life and C flows'!N107/100)</f>
        <v>2.7233961865293477</v>
      </c>
      <c r="J206" s="124">
        <f>(($C$39*$C$118*0.28)*H$41)*(+'Product half-life and C flows'!P107/100)</f>
        <v>1.3603377555091642</v>
      </c>
      <c r="K206" s="55">
        <f t="shared" si="60"/>
        <v>4.1790082234578607</v>
      </c>
      <c r="L206" s="27"/>
      <c r="M206" s="141">
        <f>(C$158-C$138)*(0.4*D$14)*('Product half-life and C flows'!B67/100)</f>
        <v>1.3266249410196393</v>
      </c>
      <c r="N206" s="83"/>
      <c r="O206" s="142">
        <f t="shared" si="40"/>
        <v>15.237354645124185</v>
      </c>
      <c r="P206" s="141">
        <f t="shared" si="41"/>
        <v>10.082834520791259</v>
      </c>
      <c r="Q206" s="141">
        <f>(C$158-C$138)*(0.6*C$15)*('Product half-life and C flows'!L67/100)</f>
        <v>15.04298419655569</v>
      </c>
      <c r="R206" s="141">
        <f>(C$158-C$138)*0.6*('Product half-life and C flows'!N67/100)</f>
        <v>10.988226369731949</v>
      </c>
      <c r="S206" s="141">
        <f>(C$158-C$138)*0.6*('Product half-life and C flows'!P67/100)</f>
        <v>5.4886245603056656</v>
      </c>
      <c r="T206" s="141">
        <f t="shared" si="42"/>
        <v>8.574500992036743</v>
      </c>
      <c r="U206" s="3"/>
      <c r="V206" s="141">
        <f t="shared" si="43"/>
        <v>2.6532498820392791</v>
      </c>
      <c r="W206" s="141">
        <f t="shared" si="44"/>
        <v>0</v>
      </c>
      <c r="X206" s="141">
        <f t="shared" si="45"/>
        <v>15.237354645124185</v>
      </c>
      <c r="Y206" s="141">
        <f t="shared" si="46"/>
        <v>10.082834520791259</v>
      </c>
      <c r="Z206" s="141">
        <f t="shared" si="47"/>
        <v>20.47034246745417</v>
      </c>
      <c r="AA206" s="141">
        <f t="shared" si="48"/>
        <v>7.3663692836190231</v>
      </c>
      <c r="AB206" s="141">
        <f t="shared" si="49"/>
        <v>3.6795051366728386</v>
      </c>
      <c r="AC206" s="141">
        <f t="shared" si="50"/>
        <v>11.668095206448877</v>
      </c>
      <c r="AD206" s="41"/>
      <c r="AE206" s="141">
        <f t="shared" ref="AE206:AL206" si="71">V186</f>
        <v>5.3064997640785583</v>
      </c>
      <c r="AF206" s="141">
        <f t="shared" si="71"/>
        <v>150.27320971417913</v>
      </c>
      <c r="AG206" s="141">
        <f t="shared" si="71"/>
        <v>15.237354645124185</v>
      </c>
      <c r="AH206" s="141">
        <f t="shared" si="71"/>
        <v>10.082834520791259</v>
      </c>
      <c r="AI206" s="141">
        <f t="shared" si="71"/>
        <v>27.855837329856517</v>
      </c>
      <c r="AJ206" s="141">
        <f t="shared" si="71"/>
        <v>2.4377823787758572</v>
      </c>
      <c r="AK206" s="141">
        <f t="shared" si="71"/>
        <v>1.2176735158720566</v>
      </c>
      <c r="AL206" s="141">
        <f t="shared" si="71"/>
        <v>15.877827278018213</v>
      </c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CH206">
        <f t="shared" ref="CH206:CH269" si="72">A206</f>
        <v>48</v>
      </c>
      <c r="CI206" s="113">
        <f t="shared" ref="CI206:CI269" si="73">C206</f>
        <v>239.6296830421669</v>
      </c>
      <c r="CJ206" s="123">
        <f t="shared" si="51"/>
        <v>9.5840339854400263</v>
      </c>
      <c r="CK206" s="123">
        <f t="shared" si="52"/>
        <v>150.27320971417913</v>
      </c>
      <c r="CL206" s="123">
        <f t="shared" si="53"/>
        <v>64.564732612626059</v>
      </c>
      <c r="CM206" s="123">
        <f t="shared" si="54"/>
        <v>32.59461344220977</v>
      </c>
      <c r="CN206" s="123">
        <f t="shared" si="55"/>
        <v>65.259406346317192</v>
      </c>
      <c r="CO206" s="123">
        <f t="shared" si="56"/>
        <v>23.515774218656176</v>
      </c>
      <c r="CP206" s="123">
        <f t="shared" si="57"/>
        <v>11.746140968359725</v>
      </c>
      <c r="CQ206" s="123">
        <f t="shared" si="58"/>
        <v>40.299431699961687</v>
      </c>
      <c r="CR206" s="143">
        <f t="shared" si="36"/>
        <v>397.83734298774976</v>
      </c>
    </row>
    <row r="207" spans="1:96" ht="14">
      <c r="A207">
        <f t="shared" si="61"/>
        <v>49</v>
      </c>
      <c r="B207" s="20">
        <f t="shared" si="61"/>
        <v>129</v>
      </c>
      <c r="C207" s="27">
        <f t="shared" si="31"/>
        <v>240.09667824362376</v>
      </c>
      <c r="D207" s="124">
        <f>(($C$39*$C$118*0.72)*D$40)*('Product half-life and C flows'!B108/100)</f>
        <v>0.28752002646634367</v>
      </c>
      <c r="E207" s="27"/>
      <c r="F207" s="55">
        <f t="shared" si="64"/>
        <v>18.852668677253504</v>
      </c>
      <c r="G207" s="55">
        <f t="shared" si="64"/>
        <v>2.3461098798359923</v>
      </c>
      <c r="H207" s="124">
        <f>(H$118)*('Product half-life and C flows'!L108/100)</f>
        <v>1.8613495310798043</v>
      </c>
      <c r="I207" s="124">
        <f>(($C$39*$C$118*0.28)*H$41)*('Product half-life and C flows'!N108/100)</f>
        <v>2.7378570436255396</v>
      </c>
      <c r="J207" s="124">
        <f>(($C$39*$C$118*0.28)*H$41)*(+'Product half-life and C flows'!P108/100)</f>
        <v>1.3675609608519175</v>
      </c>
      <c r="K207" s="55">
        <f t="shared" si="60"/>
        <v>4.1790082234578607</v>
      </c>
      <c r="L207" s="27"/>
      <c r="M207" s="141">
        <f>(C$158-C$138)*(0.4*D$14)*('Product half-life and C flows'!B68/100)</f>
        <v>1.2814352253886503</v>
      </c>
      <c r="N207" s="83"/>
      <c r="O207" s="142">
        <f t="shared" si="40"/>
        <v>15.237354645124185</v>
      </c>
      <c r="P207" s="141">
        <f t="shared" si="41"/>
        <v>10.082834520791259</v>
      </c>
      <c r="Q207" s="141">
        <f>(C$158-C$138)*(0.6*C$15)*('Product half-life and C flows'!L68/100)</f>
        <v>14.813048466507892</v>
      </c>
      <c r="R207" s="141">
        <f>(C$158-C$138)*0.6*('Product half-life and C flows'!N68/100)</f>
        <v>11.14167014691718</v>
      </c>
      <c r="S207" s="141">
        <f>(C$158-C$138)*0.6*('Product half-life and C flows'!P68/100)</f>
        <v>5.5652698036549317</v>
      </c>
      <c r="T207" s="141">
        <f t="shared" si="42"/>
        <v>8.4434376259094979</v>
      </c>
      <c r="U207" s="3"/>
      <c r="V207" s="141">
        <f t="shared" si="43"/>
        <v>2.5628704507773015</v>
      </c>
      <c r="W207" s="141">
        <f t="shared" si="44"/>
        <v>0</v>
      </c>
      <c r="X207" s="141">
        <f t="shared" si="45"/>
        <v>15.237354645124185</v>
      </c>
      <c r="Y207" s="141">
        <f t="shared" si="46"/>
        <v>10.082834520791259</v>
      </c>
      <c r="Z207" s="141">
        <f t="shared" si="47"/>
        <v>20.157448225322327</v>
      </c>
      <c r="AA207" s="141">
        <f t="shared" si="48"/>
        <v>7.5751740412016755</v>
      </c>
      <c r="AB207" s="141">
        <f t="shared" si="49"/>
        <v>3.7838032173834537</v>
      </c>
      <c r="AC207" s="141">
        <f t="shared" si="50"/>
        <v>11.489745488433725</v>
      </c>
      <c r="AD207" s="41"/>
      <c r="AE207" s="141">
        <f t="shared" ref="AE207:AL207" si="74">V187</f>
        <v>5.1257409015546012</v>
      </c>
      <c r="AF207" s="141">
        <f t="shared" si="74"/>
        <v>153.77419392278722</v>
      </c>
      <c r="AG207" s="141">
        <f t="shared" si="74"/>
        <v>15.237354645124185</v>
      </c>
      <c r="AH207" s="141">
        <f t="shared" si="74"/>
        <v>10.082834520791259</v>
      </c>
      <c r="AI207" s="141">
        <f t="shared" si="74"/>
        <v>27.430053974051365</v>
      </c>
      <c r="AJ207" s="141">
        <f t="shared" si="74"/>
        <v>2.7219218048831619</v>
      </c>
      <c r="AK207" s="141">
        <f t="shared" si="74"/>
        <v>1.3596013011404406</v>
      </c>
      <c r="AL207" s="141">
        <f t="shared" si="74"/>
        <v>15.635130765209277</v>
      </c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CH207">
        <f t="shared" si="72"/>
        <v>49</v>
      </c>
      <c r="CI207" s="113">
        <f t="shared" si="73"/>
        <v>240.09667824362376</v>
      </c>
      <c r="CJ207" s="123">
        <f t="shared" si="51"/>
        <v>9.2575666041868967</v>
      </c>
      <c r="CK207" s="123">
        <f t="shared" si="52"/>
        <v>153.77419392278722</v>
      </c>
      <c r="CL207" s="123">
        <f t="shared" si="53"/>
        <v>64.564732612626059</v>
      </c>
      <c r="CM207" s="123">
        <f t="shared" si="54"/>
        <v>32.59461344220977</v>
      </c>
      <c r="CN207" s="123">
        <f t="shared" si="55"/>
        <v>64.261900196961392</v>
      </c>
      <c r="CO207" s="123">
        <f t="shared" si="56"/>
        <v>24.176623036627557</v>
      </c>
      <c r="CP207" s="123">
        <f t="shared" si="57"/>
        <v>12.076235283030742</v>
      </c>
      <c r="CQ207" s="123">
        <f t="shared" si="58"/>
        <v>39.747322103010362</v>
      </c>
      <c r="CR207" s="143">
        <f t="shared" si="36"/>
        <v>400.45318720144007</v>
      </c>
    </row>
    <row r="208" spans="1:96" ht="14">
      <c r="A208">
        <f t="shared" ref="A208:B223" si="75">A207+1</f>
        <v>50</v>
      </c>
      <c r="B208" s="20">
        <f t="shared" si="75"/>
        <v>130</v>
      </c>
      <c r="C208" s="27">
        <f t="shared" si="31"/>
        <v>240.5504513651141</v>
      </c>
      <c r="D208" s="124">
        <f>(($C$39*$C$118*0.72)*D$40)*('Product half-life and C flows'!B109/100)</f>
        <v>0.27772603885727448</v>
      </c>
      <c r="E208" s="27"/>
      <c r="F208" s="55">
        <f t="shared" si="64"/>
        <v>18.852668677253504</v>
      </c>
      <c r="G208" s="55">
        <f t="shared" si="64"/>
        <v>2.3461098798359923</v>
      </c>
      <c r="H208" s="124">
        <f>(H$118)*('Product half-life and C flows'!L109/100)</f>
        <v>1.8328983436218689</v>
      </c>
      <c r="I208" s="124">
        <f>(($C$39*$C$118*0.28)*H$41)*('Product half-life and C flows'!N109/100)</f>
        <v>2.7520968629482363</v>
      </c>
      <c r="J208" s="124">
        <f>(($C$39*$C$118*0.28)*H$41)*(+'Product half-life and C flows'!P109/100)</f>
        <v>1.3746737577164014</v>
      </c>
      <c r="K208" s="55">
        <f t="shared" si="60"/>
        <v>4.1790082234578607</v>
      </c>
      <c r="L208" s="27"/>
      <c r="M208" s="141">
        <f>(C$158-C$138)*(0.4*D$14)*('Product half-life and C flows'!B69/100)</f>
        <v>1.2377848373668949</v>
      </c>
      <c r="N208" s="83"/>
      <c r="O208" s="142">
        <f t="shared" si="40"/>
        <v>15.237354645124185</v>
      </c>
      <c r="P208" s="141">
        <f t="shared" si="41"/>
        <v>10.082834520791259</v>
      </c>
      <c r="Q208" s="141">
        <f>(C$158-C$138)*(0.6*C$15)*('Product half-life and C flows'!L69/100)</f>
        <v>14.586627360903075</v>
      </c>
      <c r="R208" s="141">
        <f>(C$158-C$138)*0.6*('Product half-life and C flows'!N69/100)</f>
        <v>11.292768498057461</v>
      </c>
      <c r="S208" s="141">
        <f>(C$158-C$138)*0.6*('Product half-life and C flows'!P69/100)</f>
        <v>5.6407435055232051</v>
      </c>
      <c r="T208" s="141">
        <f t="shared" si="42"/>
        <v>8.3143775957147525</v>
      </c>
      <c r="U208" s="3"/>
      <c r="V208" s="141">
        <f t="shared" si="43"/>
        <v>2.4755696747337899</v>
      </c>
      <c r="W208" s="141">
        <f t="shared" si="44"/>
        <v>0</v>
      </c>
      <c r="X208" s="141">
        <f t="shared" si="45"/>
        <v>15.237354645124185</v>
      </c>
      <c r="Y208" s="141">
        <f t="shared" si="46"/>
        <v>10.082834520791259</v>
      </c>
      <c r="Z208" s="141">
        <f t="shared" si="47"/>
        <v>19.849336648986867</v>
      </c>
      <c r="AA208" s="141">
        <f t="shared" si="48"/>
        <v>7.7807871664762072</v>
      </c>
      <c r="AB208" s="141">
        <f t="shared" si="49"/>
        <v>3.8865070761619407</v>
      </c>
      <c r="AC208" s="141">
        <f t="shared" si="50"/>
        <v>11.314121889922513</v>
      </c>
      <c r="AD208" s="41"/>
      <c r="AE208" s="141">
        <f t="shared" ref="AE208:AL208" si="76">V188</f>
        <v>4.9511393494675797</v>
      </c>
      <c r="AF208" s="141">
        <f t="shared" si="76"/>
        <v>157.27517813139531</v>
      </c>
      <c r="AG208" s="141">
        <f t="shared" si="76"/>
        <v>15.237354645124185</v>
      </c>
      <c r="AH208" s="141">
        <f t="shared" si="76"/>
        <v>10.082834520791259</v>
      </c>
      <c r="AI208" s="141">
        <f t="shared" si="76"/>
        <v>27.010778822036098</v>
      </c>
      <c r="AJ208" s="141">
        <f t="shared" si="76"/>
        <v>3.001718089661348</v>
      </c>
      <c r="AK208" s="141">
        <f t="shared" si="76"/>
        <v>1.4993596851455284</v>
      </c>
      <c r="AL208" s="141">
        <f t="shared" si="76"/>
        <v>15.396143928560575</v>
      </c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CH208">
        <f t="shared" si="72"/>
        <v>50</v>
      </c>
      <c r="CI208" s="113">
        <f t="shared" si="73"/>
        <v>240.5504513651141</v>
      </c>
      <c r="CJ208" s="123">
        <f t="shared" si="51"/>
        <v>8.9422199004255383</v>
      </c>
      <c r="CK208" s="123">
        <f t="shared" si="52"/>
        <v>157.27517813139531</v>
      </c>
      <c r="CL208" s="123">
        <f t="shared" si="53"/>
        <v>64.564732612626059</v>
      </c>
      <c r="CM208" s="123">
        <f t="shared" si="54"/>
        <v>32.59461344220977</v>
      </c>
      <c r="CN208" s="123">
        <f t="shared" si="55"/>
        <v>63.279641175547908</v>
      </c>
      <c r="CO208" s="123">
        <f t="shared" si="56"/>
        <v>24.827370617143256</v>
      </c>
      <c r="CP208" s="123">
        <f t="shared" si="57"/>
        <v>12.401284024547074</v>
      </c>
      <c r="CQ208" s="123">
        <f t="shared" si="58"/>
        <v>39.203651637655703</v>
      </c>
      <c r="CR208" s="143">
        <f t="shared" si="36"/>
        <v>403.08869154155059</v>
      </c>
    </row>
    <row r="209" spans="1:96" ht="14">
      <c r="A209">
        <f t="shared" si="75"/>
        <v>51</v>
      </c>
      <c r="B209" s="20">
        <f t="shared" si="75"/>
        <v>131</v>
      </c>
      <c r="C209" s="27">
        <f t="shared" si="31"/>
        <v>240.99135976207148</v>
      </c>
      <c r="D209" s="124">
        <f>(($C$39*$C$118*0.72)*D$40)*('Product half-life and C flows'!B110/100)</f>
        <v>0.26826567042063471</v>
      </c>
      <c r="E209" s="27"/>
      <c r="F209" s="55">
        <f t="shared" si="64"/>
        <v>18.852668677253504</v>
      </c>
      <c r="G209" s="55">
        <f t="shared" si="64"/>
        <v>2.3461098798359923</v>
      </c>
      <c r="H209" s="124">
        <f>(H$118)*('Product half-life and C flows'!L110/100)</f>
        <v>1.804882039593537</v>
      </c>
      <c r="I209" s="124">
        <f>(($C$39*$C$118*0.28)*H$41)*('Product half-life and C flows'!N110/100)</f>
        <v>2.7661190231144164</v>
      </c>
      <c r="J209" s="124">
        <f>(($C$39*$C$118*0.28)*H$41)*(+'Product half-life and C flows'!P110/100)</f>
        <v>1.3816778337234845</v>
      </c>
      <c r="K209" s="55">
        <f t="shared" si="60"/>
        <v>4.1790082234578607</v>
      </c>
      <c r="L209" s="27"/>
      <c r="M209" s="141">
        <f>(C$158-C$138)*(0.4*D$14)*('Product half-life and C flows'!B70/100)</f>
        <v>1.1956213418050159</v>
      </c>
      <c r="N209" s="83"/>
      <c r="O209" s="142">
        <f t="shared" si="40"/>
        <v>15.237354645124185</v>
      </c>
      <c r="P209" s="141">
        <f t="shared" si="41"/>
        <v>10.082834520791259</v>
      </c>
      <c r="Q209" s="141">
        <f>(C$158-C$138)*(0.6*C$15)*('Product half-life and C flows'!L70/100)</f>
        <v>14.363667157838286</v>
      </c>
      <c r="R209" s="141">
        <f>(C$158-C$138)*0.6*('Product half-life and C flows'!N70/100)</f>
        <v>11.441557273569362</v>
      </c>
      <c r="S209" s="141">
        <f>(C$158-C$138)*0.6*('Product half-life and C flows'!P70/100)</f>
        <v>5.7150635732114674</v>
      </c>
      <c r="T209" s="141">
        <f t="shared" si="42"/>
        <v>8.1872902799678222</v>
      </c>
      <c r="U209" s="3"/>
      <c r="V209" s="141">
        <f t="shared" si="43"/>
        <v>2.3912426836100309</v>
      </c>
      <c r="W209" s="141">
        <f t="shared" si="44"/>
        <v>0</v>
      </c>
      <c r="X209" s="141">
        <f t="shared" si="45"/>
        <v>15.237354645124185</v>
      </c>
      <c r="Y209" s="141">
        <f t="shared" si="46"/>
        <v>10.082834520791259</v>
      </c>
      <c r="Z209" s="141">
        <f t="shared" si="47"/>
        <v>19.545934634219453</v>
      </c>
      <c r="AA209" s="141">
        <f t="shared" si="48"/>
        <v>7.9832574443309934</v>
      </c>
      <c r="AB209" s="141">
        <f t="shared" si="49"/>
        <v>3.9876410810844112</v>
      </c>
      <c r="AC209" s="141">
        <f t="shared" si="50"/>
        <v>11.141182741505087</v>
      </c>
      <c r="AD209" s="41"/>
      <c r="AE209" s="141">
        <f t="shared" ref="AE209:AL209" si="77">V189</f>
        <v>4.7824853672200609</v>
      </c>
      <c r="AF209" s="141">
        <f t="shared" si="77"/>
        <v>160.7761623400034</v>
      </c>
      <c r="AG209" s="141">
        <f t="shared" si="77"/>
        <v>15.237354645124185</v>
      </c>
      <c r="AH209" s="141">
        <f t="shared" si="77"/>
        <v>10.082834520791259</v>
      </c>
      <c r="AI209" s="141">
        <f t="shared" si="77"/>
        <v>26.597912394307851</v>
      </c>
      <c r="AJ209" s="141">
        <f t="shared" si="77"/>
        <v>3.2772376190986678</v>
      </c>
      <c r="AK209" s="141">
        <f t="shared" si="77"/>
        <v>1.6369818277216124</v>
      </c>
      <c r="AL209" s="141">
        <f t="shared" si="77"/>
        <v>15.160810064755474</v>
      </c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CH209">
        <f t="shared" si="72"/>
        <v>51</v>
      </c>
      <c r="CI209" s="113">
        <f t="shared" si="73"/>
        <v>240.99135976207148</v>
      </c>
      <c r="CJ209" s="123">
        <f t="shared" si="51"/>
        <v>8.6376150630557422</v>
      </c>
      <c r="CK209" s="123">
        <f t="shared" si="52"/>
        <v>160.7761623400034</v>
      </c>
      <c r="CL209" s="123">
        <f t="shared" si="53"/>
        <v>64.564732612626059</v>
      </c>
      <c r="CM209" s="123">
        <f t="shared" si="54"/>
        <v>32.59461344220977</v>
      </c>
      <c r="CN209" s="123">
        <f t="shared" si="55"/>
        <v>62.312396225959134</v>
      </c>
      <c r="CO209" s="123">
        <f t="shared" si="56"/>
        <v>25.468171360113441</v>
      </c>
      <c r="CP209" s="123">
        <f t="shared" si="57"/>
        <v>12.721364315740976</v>
      </c>
      <c r="CQ209" s="123">
        <f t="shared" si="58"/>
        <v>38.668291309686239</v>
      </c>
      <c r="CR209" s="143">
        <f t="shared" si="36"/>
        <v>405.74334666939478</v>
      </c>
    </row>
    <row r="210" spans="1:96" ht="14">
      <c r="A210">
        <f t="shared" si="75"/>
        <v>52</v>
      </c>
      <c r="B210" s="20">
        <f t="shared" si="75"/>
        <v>132</v>
      </c>
      <c r="C210" s="27">
        <f t="shared" si="31"/>
        <v>241.41975214488835</v>
      </c>
      <c r="D210" s="124">
        <f>(($C$39*$C$118*0.72)*D$40)*('Product half-life and C flows'!B111/100)</f>
        <v>0.25912755686267053</v>
      </c>
      <c r="E210" s="27"/>
      <c r="F210" s="55">
        <f t="shared" si="64"/>
        <v>18.852668677253504</v>
      </c>
      <c r="G210" s="55">
        <f t="shared" si="64"/>
        <v>2.3461098798359923</v>
      </c>
      <c r="H210" s="124">
        <f>(H$118)*('Product half-life and C flows'!L111/100)</f>
        <v>1.7772939716941423</v>
      </c>
      <c r="I210" s="124">
        <f>(($C$39*$C$118*0.28)*H$41)*('Product half-life and C flows'!N111/100)</f>
        <v>2.7799268510980633</v>
      </c>
      <c r="J210" s="124">
        <f>(($C$39*$C$118*0.28)*H$41)*(+'Product half-life and C flows'!P111/100)</f>
        <v>1.3885748506983331</v>
      </c>
      <c r="K210" s="55">
        <f t="shared" si="60"/>
        <v>4.1790082234578607</v>
      </c>
      <c r="L210" s="27"/>
      <c r="M210" s="141">
        <f>(C$158-C$138)*(0.4*D$14)*('Product half-life and C flows'!B71/100)</f>
        <v>1.1548940896873345</v>
      </c>
      <c r="N210" s="83"/>
      <c r="O210" s="142">
        <f t="shared" ref="O210:O241" si="78">(C$158-C$138)*((0.4*B$14))-(C$158*0.03)</f>
        <v>15.237354645124185</v>
      </c>
      <c r="P210" s="141">
        <f t="shared" ref="P210:P241" si="79">(C$158-C$138)*((0.6*B$15))</f>
        <v>10.082834520791259</v>
      </c>
      <c r="Q210" s="141">
        <f>(C$158-C$138)*(0.6*C$15)*('Product half-life and C flows'!L71/100)</f>
        <v>14.144114956563131</v>
      </c>
      <c r="R210" s="141">
        <f>(C$158-C$138)*0.6*('Product half-life and C flows'!N71/100)</f>
        <v>11.588071775886982</v>
      </c>
      <c r="S210" s="141">
        <f>(C$158-C$138)*0.6*('Product half-life and C flows'!P71/100)</f>
        <v>5.7882476403031857</v>
      </c>
      <c r="T210" s="141">
        <f t="shared" si="42"/>
        <v>8.0621455252409842</v>
      </c>
      <c r="U210" s="3"/>
      <c r="V210" s="141">
        <f t="shared" si="43"/>
        <v>2.3097881793746695</v>
      </c>
      <c r="W210" s="141">
        <f t="shared" si="44"/>
        <v>0</v>
      </c>
      <c r="X210" s="141">
        <f t="shared" si="45"/>
        <v>15.237354645124185</v>
      </c>
      <c r="Y210" s="141">
        <f t="shared" si="46"/>
        <v>10.082834520791259</v>
      </c>
      <c r="Z210" s="141">
        <f t="shared" si="47"/>
        <v>19.247170194207953</v>
      </c>
      <c r="AA210" s="141">
        <f t="shared" si="48"/>
        <v>8.1826329139653353</v>
      </c>
      <c r="AB210" s="141">
        <f t="shared" si="49"/>
        <v>4.0872292277549116</v>
      </c>
      <c r="AC210" s="141">
        <f t="shared" si="50"/>
        <v>10.970887010698533</v>
      </c>
      <c r="AD210" s="41"/>
      <c r="AE210" s="141">
        <f t="shared" ref="AE210:AL210" si="80">V190</f>
        <v>4.6195763587493381</v>
      </c>
      <c r="AF210" s="141">
        <f t="shared" si="80"/>
        <v>164.27714654861148</v>
      </c>
      <c r="AG210" s="141">
        <f t="shared" si="80"/>
        <v>15.237354645124185</v>
      </c>
      <c r="AH210" s="141">
        <f t="shared" si="80"/>
        <v>10.082834520791259</v>
      </c>
      <c r="AI210" s="141">
        <f t="shared" si="80"/>
        <v>26.191356731932501</v>
      </c>
      <c r="AJ210" s="141">
        <f t="shared" si="80"/>
        <v>3.5485457644571508</v>
      </c>
      <c r="AK210" s="141">
        <f t="shared" si="80"/>
        <v>1.7725003818467284</v>
      </c>
      <c r="AL210" s="141">
        <f t="shared" si="80"/>
        <v>14.929073337201524</v>
      </c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CH210">
        <f t="shared" si="72"/>
        <v>52</v>
      </c>
      <c r="CI210" s="113">
        <f t="shared" si="73"/>
        <v>241.41975214488835</v>
      </c>
      <c r="CJ210" s="123">
        <f t="shared" si="51"/>
        <v>8.3433861846740136</v>
      </c>
      <c r="CK210" s="123">
        <f t="shared" si="52"/>
        <v>164.27714654861148</v>
      </c>
      <c r="CL210" s="123">
        <f t="shared" si="53"/>
        <v>64.564732612626059</v>
      </c>
      <c r="CM210" s="123">
        <f t="shared" si="54"/>
        <v>32.59461344220977</v>
      </c>
      <c r="CN210" s="123">
        <f t="shared" si="55"/>
        <v>61.359935854397726</v>
      </c>
      <c r="CO210" s="123">
        <f t="shared" si="56"/>
        <v>26.09917730540753</v>
      </c>
      <c r="CP210" s="123">
        <f t="shared" si="57"/>
        <v>13.03655210060316</v>
      </c>
      <c r="CQ210" s="123">
        <f t="shared" si="58"/>
        <v>38.141114096598905</v>
      </c>
      <c r="CR210" s="143">
        <f t="shared" si="36"/>
        <v>408.41665814512868</v>
      </c>
    </row>
    <row r="211" spans="1:96" ht="14">
      <c r="A211">
        <f t="shared" si="75"/>
        <v>53</v>
      </c>
      <c r="B211" s="20">
        <f t="shared" si="75"/>
        <v>133</v>
      </c>
      <c r="C211" s="27">
        <f t="shared" si="31"/>
        <v>241.83596872535963</v>
      </c>
      <c r="D211" s="124">
        <f>(($C$39*$C$118*0.72)*D$40)*('Product half-life and C flows'!B112/100)</f>
        <v>0.25030072099919204</v>
      </c>
      <c r="E211" s="27"/>
      <c r="F211" s="55">
        <f t="shared" si="64"/>
        <v>18.852668677253504</v>
      </c>
      <c r="G211" s="55">
        <f t="shared" si="64"/>
        <v>2.3461098798359923</v>
      </c>
      <c r="H211" s="124">
        <f>(H$118)*('Product half-life and C flows'!L112/100)</f>
        <v>1.7501275942286509</v>
      </c>
      <c r="I211" s="124">
        <f>(($C$39*$C$118*0.28)*H$41)*('Product half-life and C flows'!N112/100)</f>
        <v>2.7935236230195417</v>
      </c>
      <c r="J211" s="124">
        <f>(($C$39*$C$118*0.28)*H$41)*(+'Product half-life and C flows'!P112/100)</f>
        <v>1.3953664450647059</v>
      </c>
      <c r="K211" s="55">
        <f t="shared" si="60"/>
        <v>4.1790082234578607</v>
      </c>
      <c r="L211" s="27"/>
      <c r="M211" s="141">
        <f>(C$158-C$138)*(0.4*D$14)*('Product half-life and C flows'!B72/100)</f>
        <v>1.1155541572895855</v>
      </c>
      <c r="N211" s="83"/>
      <c r="O211" s="142">
        <f t="shared" si="78"/>
        <v>15.237354645124185</v>
      </c>
      <c r="P211" s="141">
        <f t="shared" si="79"/>
        <v>10.082834520791259</v>
      </c>
      <c r="Q211" s="141">
        <f>(C$158-C$138)*(0.6*C$15)*('Product half-life and C flows'!L72/100)</f>
        <v>13.927918664928256</v>
      </c>
      <c r="R211" s="141">
        <f>(C$158-C$138)*0.6*('Product half-life and C flows'!N72/100)</f>
        <v>11.73234676783799</v>
      </c>
      <c r="S211" s="141">
        <f>(C$158-C$138)*0.6*('Product half-life and C flows'!P72/100)</f>
        <v>5.8603130708481448</v>
      </c>
      <c r="T211" s="141">
        <f t="shared" si="42"/>
        <v>7.9389136390091055</v>
      </c>
      <c r="U211" s="3"/>
      <c r="V211" s="141">
        <f t="shared" si="43"/>
        <v>2.2311083145791706</v>
      </c>
      <c r="W211" s="141">
        <f t="shared" si="44"/>
        <v>0</v>
      </c>
      <c r="X211" s="141">
        <f t="shared" si="45"/>
        <v>15.237354645124185</v>
      </c>
      <c r="Y211" s="141">
        <f t="shared" si="46"/>
        <v>10.082834520791259</v>
      </c>
      <c r="Z211" s="141">
        <f t="shared" si="47"/>
        <v>18.95297244247643</v>
      </c>
      <c r="AA211" s="141">
        <f t="shared" si="48"/>
        <v>8.3789608802875026</v>
      </c>
      <c r="AB211" s="141">
        <f t="shared" si="49"/>
        <v>4.1852951449987525</v>
      </c>
      <c r="AC211" s="141">
        <f t="shared" si="50"/>
        <v>10.803194292211565</v>
      </c>
      <c r="AD211" s="41"/>
      <c r="AE211" s="141">
        <f t="shared" ref="AE211:AL211" si="81">V191</f>
        <v>4.4622166291583412</v>
      </c>
      <c r="AF211" s="141">
        <f t="shared" si="81"/>
        <v>167.77813075721957</v>
      </c>
      <c r="AG211" s="141">
        <f t="shared" si="81"/>
        <v>15.237354645124185</v>
      </c>
      <c r="AH211" s="141">
        <f t="shared" si="81"/>
        <v>10.082834520791259</v>
      </c>
      <c r="AI211" s="141">
        <f t="shared" si="81"/>
        <v>25.791015373302464</v>
      </c>
      <c r="AJ211" s="141">
        <f t="shared" si="81"/>
        <v>3.8157068977829272</v>
      </c>
      <c r="AK211" s="141">
        <f t="shared" si="81"/>
        <v>1.905947501390074</v>
      </c>
      <c r="AL211" s="141">
        <f t="shared" si="81"/>
        <v>14.700878762782404</v>
      </c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CH211">
        <f t="shared" si="72"/>
        <v>53</v>
      </c>
      <c r="CI211" s="113">
        <f t="shared" si="73"/>
        <v>241.83596872535963</v>
      </c>
      <c r="CJ211" s="123">
        <f t="shared" si="51"/>
        <v>8.0591798220262891</v>
      </c>
      <c r="CK211" s="123">
        <f t="shared" si="52"/>
        <v>167.77813075721957</v>
      </c>
      <c r="CL211" s="123">
        <f t="shared" si="53"/>
        <v>64.564732612626059</v>
      </c>
      <c r="CM211" s="123">
        <f t="shared" si="54"/>
        <v>32.59461344220977</v>
      </c>
      <c r="CN211" s="123">
        <f t="shared" si="55"/>
        <v>60.422034074935802</v>
      </c>
      <c r="CO211" s="123">
        <f t="shared" si="56"/>
        <v>26.720538168927963</v>
      </c>
      <c r="CP211" s="123">
        <f t="shared" si="57"/>
        <v>13.346922162301677</v>
      </c>
      <c r="CQ211" s="123">
        <f t="shared" si="58"/>
        <v>37.621994917460931</v>
      </c>
      <c r="CR211" s="143">
        <f t="shared" si="36"/>
        <v>411.10814595770813</v>
      </c>
    </row>
    <row r="212" spans="1:96" ht="14">
      <c r="A212">
        <f t="shared" si="75"/>
        <v>54</v>
      </c>
      <c r="B212" s="20">
        <f t="shared" si="75"/>
        <v>134</v>
      </c>
      <c r="C212" s="27">
        <f t="shared" si="31"/>
        <v>242.2403413649302</v>
      </c>
      <c r="D212" s="124">
        <f>(($C$39*$C$118*0.72)*D$40)*('Product half-life and C flows'!B113/100)</f>
        <v>0.24177455956920155</v>
      </c>
      <c r="E212" s="27"/>
      <c r="F212" s="55">
        <f t="shared" si="64"/>
        <v>18.852668677253504</v>
      </c>
      <c r="G212" s="55">
        <f t="shared" si="64"/>
        <v>2.3461098798359923</v>
      </c>
      <c r="H212" s="124">
        <f>(H$118)*('Product half-life and C flows'!L113/100)</f>
        <v>1.7233764615545968</v>
      </c>
      <c r="I212" s="124">
        <f>(($C$39*$C$118*0.28)*H$41)*('Product half-life and C flows'!N113/100)</f>
        <v>2.8069125649229063</v>
      </c>
      <c r="J212" s="124">
        <f>(($C$39*$C$118*0.28)*H$41)*(+'Product half-life and C flows'!P113/100)</f>
        <v>1.4020542282332196</v>
      </c>
      <c r="K212" s="55">
        <f t="shared" si="60"/>
        <v>4.1790082234578607</v>
      </c>
      <c r="L212" s="27"/>
      <c r="M212" s="141">
        <f>(C$158-C$138)*(0.4*D$14)*('Product half-life and C flows'!B73/100)</f>
        <v>1.0775542874091517</v>
      </c>
      <c r="N212" s="83"/>
      <c r="O212" s="142">
        <f t="shared" si="78"/>
        <v>15.237354645124185</v>
      </c>
      <c r="P212" s="141">
        <f t="shared" si="79"/>
        <v>10.082834520791259</v>
      </c>
      <c r="Q212" s="141">
        <f>(C$158-C$138)*(0.6*C$15)*('Product half-life and C flows'!L73/100)</f>
        <v>13.715026987025682</v>
      </c>
      <c r="R212" s="141">
        <f>(C$158-C$138)*0.6*('Product half-life and C flows'!N73/100)</f>
        <v>11.874416480891639</v>
      </c>
      <c r="S212" s="141">
        <f>(C$158-C$138)*0.6*('Product half-life and C flows'!P73/100)</f>
        <v>5.9312769634823352</v>
      </c>
      <c r="T212" s="141">
        <f t="shared" si="42"/>
        <v>7.8175653826046387</v>
      </c>
      <c r="U212" s="3"/>
      <c r="V212" s="141">
        <f t="shared" si="43"/>
        <v>2.1551085748183034</v>
      </c>
      <c r="W212" s="141">
        <f t="shared" si="44"/>
        <v>0</v>
      </c>
      <c r="X212" s="141">
        <f t="shared" si="45"/>
        <v>15.237354645124185</v>
      </c>
      <c r="Y212" s="141">
        <f t="shared" si="46"/>
        <v>10.082834520791259</v>
      </c>
      <c r="Z212" s="141">
        <f t="shared" si="47"/>
        <v>18.663271576066265</v>
      </c>
      <c r="AA212" s="141">
        <f t="shared" si="48"/>
        <v>8.5722879251385553</v>
      </c>
      <c r="AB212" s="141">
        <f t="shared" si="49"/>
        <v>4.2818621004688078</v>
      </c>
      <c r="AC212" s="141">
        <f t="shared" si="50"/>
        <v>10.638064798357769</v>
      </c>
      <c r="AD212" s="41"/>
      <c r="AE212" s="141">
        <f t="shared" ref="AE212:AL212" si="82">V192</f>
        <v>4.3102171496366068</v>
      </c>
      <c r="AF212" s="141">
        <f t="shared" si="82"/>
        <v>171.27911496582766</v>
      </c>
      <c r="AG212" s="141">
        <f t="shared" si="82"/>
        <v>15.237354645124185</v>
      </c>
      <c r="AH212" s="141">
        <f t="shared" si="82"/>
        <v>10.082834520791259</v>
      </c>
      <c r="AI212" s="141">
        <f t="shared" si="82"/>
        <v>25.396793331249658</v>
      </c>
      <c r="AJ212" s="141">
        <f t="shared" si="82"/>
        <v>4.0787844071795023</v>
      </c>
      <c r="AK212" s="141">
        <f t="shared" si="82"/>
        <v>2.03735484874101</v>
      </c>
      <c r="AL212" s="141">
        <f t="shared" si="82"/>
        <v>14.476172198812304</v>
      </c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CH212">
        <f t="shared" si="72"/>
        <v>54</v>
      </c>
      <c r="CI212" s="113">
        <f t="shared" si="73"/>
        <v>242.2403413649302</v>
      </c>
      <c r="CJ212" s="123">
        <f t="shared" si="51"/>
        <v>7.7846545714332631</v>
      </c>
      <c r="CK212" s="123">
        <f t="shared" si="52"/>
        <v>171.27911496582766</v>
      </c>
      <c r="CL212" s="123">
        <f t="shared" si="53"/>
        <v>64.564732612626059</v>
      </c>
      <c r="CM212" s="123">
        <f t="shared" si="54"/>
        <v>32.59461344220977</v>
      </c>
      <c r="CN212" s="123">
        <f t="shared" si="55"/>
        <v>59.498468355896208</v>
      </c>
      <c r="CO212" s="123">
        <f t="shared" si="56"/>
        <v>27.332401378132605</v>
      </c>
      <c r="CP212" s="123">
        <f t="shared" si="57"/>
        <v>13.652548140925372</v>
      </c>
      <c r="CQ212" s="123">
        <f t="shared" si="58"/>
        <v>37.110810603232572</v>
      </c>
      <c r="CR212" s="143">
        <f t="shared" si="36"/>
        <v>413.81734407028347</v>
      </c>
    </row>
    <row r="213" spans="1:96" ht="14">
      <c r="A213">
        <f t="shared" si="75"/>
        <v>55</v>
      </c>
      <c r="B213" s="20">
        <f t="shared" si="75"/>
        <v>135</v>
      </c>
      <c r="C213" s="27">
        <f t="shared" si="31"/>
        <v>242.63319372435444</v>
      </c>
      <c r="D213" s="124">
        <f>(($C$39*$C$118*0.72)*D$40)*('Product half-life and C flows'!B114/100)</f>
        <v>0.23353883049769592</v>
      </c>
      <c r="E213" s="27"/>
      <c r="F213" s="55">
        <f t="shared" si="64"/>
        <v>18.852668677253504</v>
      </c>
      <c r="G213" s="55">
        <f t="shared" si="64"/>
        <v>2.3461098798359923</v>
      </c>
      <c r="H213" s="124">
        <f>(H$118)*('Product half-life and C flows'!L114/100)</f>
        <v>1.6970342265527492</v>
      </c>
      <c r="I213" s="124">
        <f>(($C$39*$C$118*0.28)*H$41)*('Product half-life and C flows'!N114/100)</f>
        <v>2.8200968535413309</v>
      </c>
      <c r="J213" s="124">
        <f>(($C$39*$C$118*0.28)*H$41)*(+'Product half-life and C flows'!P114/100)</f>
        <v>1.4086397869836815</v>
      </c>
      <c r="K213" s="55">
        <f t="shared" si="60"/>
        <v>4.1790082234578607</v>
      </c>
      <c r="L213" s="27"/>
      <c r="M213" s="141">
        <f>(C$158-C$138)*(0.4*D$14)*('Product half-life and C flows'!B74/100)</f>
        <v>1.0408488325972238</v>
      </c>
      <c r="N213" s="83"/>
      <c r="O213" s="142">
        <f t="shared" si="78"/>
        <v>15.237354645124185</v>
      </c>
      <c r="P213" s="141">
        <f t="shared" si="79"/>
        <v>10.082834520791259</v>
      </c>
      <c r="Q213" s="141">
        <f>(C$158-C$138)*(0.6*C$15)*('Product half-life and C flows'!L74/100)</f>
        <v>13.505389411018049</v>
      </c>
      <c r="R213" s="141">
        <f>(C$158-C$138)*0.6*('Product half-life and C flows'!N74/100)</f>
        <v>12.014314623280733</v>
      </c>
      <c r="S213" s="141">
        <f>(C$158-C$138)*0.6*('Product half-life and C flows'!P74/100)</f>
        <v>6.00115615548488</v>
      </c>
      <c r="T213" s="141">
        <f t="shared" si="42"/>
        <v>7.6980719642802873</v>
      </c>
      <c r="U213" s="3"/>
      <c r="V213" s="141">
        <f t="shared" si="43"/>
        <v>2.0816976651944481</v>
      </c>
      <c r="W213" s="141">
        <f t="shared" si="44"/>
        <v>0</v>
      </c>
      <c r="X213" s="141">
        <f t="shared" si="45"/>
        <v>15.237354645124185</v>
      </c>
      <c r="Y213" s="141">
        <f t="shared" si="46"/>
        <v>10.082834520791259</v>
      </c>
      <c r="Z213" s="141">
        <f t="shared" si="47"/>
        <v>18.377998858974284</v>
      </c>
      <c r="AA213" s="141">
        <f t="shared" si="48"/>
        <v>8.7626599183446032</v>
      </c>
      <c r="AB213" s="141">
        <f t="shared" si="49"/>
        <v>4.3769530061661346</v>
      </c>
      <c r="AC213" s="141">
        <f t="shared" si="50"/>
        <v>10.47545934961534</v>
      </c>
      <c r="AD213" s="41"/>
      <c r="AE213" s="141">
        <f t="shared" ref="AE213:AL213" si="83">V193</f>
        <v>4.1633953303888953</v>
      </c>
      <c r="AF213" s="141">
        <f t="shared" si="83"/>
        <v>174.78009917443575</v>
      </c>
      <c r="AG213" s="141">
        <f t="shared" si="83"/>
        <v>15.237354645124185</v>
      </c>
      <c r="AH213" s="141">
        <f t="shared" si="83"/>
        <v>10.082834520791259</v>
      </c>
      <c r="AI213" s="141">
        <f t="shared" si="83"/>
        <v>25.008597070508316</v>
      </c>
      <c r="AJ213" s="141">
        <f t="shared" si="83"/>
        <v>4.3378407118475559</v>
      </c>
      <c r="AK213" s="141">
        <f t="shared" si="83"/>
        <v>2.1667536023214562</v>
      </c>
      <c r="AL213" s="141">
        <f t="shared" si="83"/>
        <v>14.254900330189738</v>
      </c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CH213">
        <f t="shared" si="72"/>
        <v>55</v>
      </c>
      <c r="CI213" s="113">
        <f t="shared" si="73"/>
        <v>242.63319372435444</v>
      </c>
      <c r="CJ213" s="123">
        <f t="shared" si="51"/>
        <v>7.5194806586782637</v>
      </c>
      <c r="CK213" s="123">
        <f t="shared" si="52"/>
        <v>174.78009917443575</v>
      </c>
      <c r="CL213" s="123">
        <f t="shared" si="53"/>
        <v>64.564732612626059</v>
      </c>
      <c r="CM213" s="123">
        <f t="shared" si="54"/>
        <v>32.59461344220977</v>
      </c>
      <c r="CN213" s="123">
        <f t="shared" si="55"/>
        <v>58.589019567053398</v>
      </c>
      <c r="CO213" s="123">
        <f t="shared" si="56"/>
        <v>27.93491210701422</v>
      </c>
      <c r="CP213" s="123">
        <f t="shared" si="57"/>
        <v>13.953502550956152</v>
      </c>
      <c r="CQ213" s="123">
        <f t="shared" si="58"/>
        <v>36.607439867543221</v>
      </c>
      <c r="CR213" s="143">
        <f t="shared" si="36"/>
        <v>416.54379998051689</v>
      </c>
    </row>
    <row r="214" spans="1:96" ht="14">
      <c r="A214">
        <f t="shared" si="75"/>
        <v>56</v>
      </c>
      <c r="B214" s="20">
        <f t="shared" si="75"/>
        <v>136</v>
      </c>
      <c r="C214" s="27">
        <f t="shared" si="31"/>
        <v>243.01484141440559</v>
      </c>
      <c r="D214" s="124">
        <f>(($C$39*$C$118*0.72)*D$40)*('Product half-life and C flows'!B115/100)</f>
        <v>0.22558364059234617</v>
      </c>
      <c r="E214" s="27"/>
      <c r="F214" s="55">
        <f t="shared" si="64"/>
        <v>18.852668677253504</v>
      </c>
      <c r="G214" s="55">
        <f t="shared" si="64"/>
        <v>2.3461098798359923</v>
      </c>
      <c r="H214" s="124">
        <f>(H$118)*('Product half-life and C flows'!L115/100)</f>
        <v>1.6710946391211641</v>
      </c>
      <c r="I214" s="124">
        <f>(($C$39*$C$118*0.28)*H$41)*('Product half-life and C flows'!N115/100)</f>
        <v>2.8330796170508386</v>
      </c>
      <c r="J214" s="124">
        <f>(($C$39*$C$118*0.28)*H$41)*(+'Product half-life and C flows'!P115/100)</f>
        <v>1.4151246838415776</v>
      </c>
      <c r="K214" s="55">
        <f t="shared" si="60"/>
        <v>4.1790082234578607</v>
      </c>
      <c r="L214" s="27"/>
      <c r="M214" s="141">
        <f>(C$158-C$138)*(0.4*D$14)*('Product half-life and C flows'!B75/100)</f>
        <v>1.0053937003246738</v>
      </c>
      <c r="N214" s="83"/>
      <c r="O214" s="142">
        <f t="shared" si="78"/>
        <v>15.237354645124185</v>
      </c>
      <c r="P214" s="141">
        <f t="shared" si="79"/>
        <v>10.082834520791259</v>
      </c>
      <c r="Q214" s="141">
        <f>(C$158-C$138)*(0.6*C$15)*('Product half-life and C flows'!L75/100)</f>
        <v>13.298956197153926</v>
      </c>
      <c r="R214" s="141">
        <f>(C$158-C$138)*0.6*('Product half-life and C flows'!N75/100)</f>
        <v>12.152074387999393</v>
      </c>
      <c r="S214" s="141">
        <f>(C$158-C$138)*0.6*('Product half-life and C flows'!P75/100)</f>
        <v>6.0699672267729214</v>
      </c>
      <c r="T214" s="141">
        <f t="shared" si="42"/>
        <v>7.5804050323777368</v>
      </c>
      <c r="U214" s="3"/>
      <c r="V214" s="141">
        <f t="shared" si="43"/>
        <v>2.0107874006493471</v>
      </c>
      <c r="W214" s="141">
        <f t="shared" si="44"/>
        <v>0</v>
      </c>
      <c r="X214" s="141">
        <f t="shared" si="45"/>
        <v>15.237354645124185</v>
      </c>
      <c r="Y214" s="141">
        <f t="shared" si="46"/>
        <v>10.082834520791259</v>
      </c>
      <c r="Z214" s="141">
        <f t="shared" si="47"/>
        <v>18.097086605844122</v>
      </c>
      <c r="AA214" s="141">
        <f t="shared" si="48"/>
        <v>8.9501220286001306</v>
      </c>
      <c r="AB214" s="141">
        <f t="shared" si="49"/>
        <v>4.4705904238761889</v>
      </c>
      <c r="AC214" s="141">
        <f t="shared" si="50"/>
        <v>10.315339365331148</v>
      </c>
      <c r="AD214" s="41"/>
      <c r="AE214" s="141">
        <f t="shared" ref="AE214:AL214" si="84">V194</f>
        <v>4.0215748012986943</v>
      </c>
      <c r="AF214" s="141">
        <f t="shared" si="84"/>
        <v>178.28108338304384</v>
      </c>
      <c r="AG214" s="141">
        <f t="shared" si="84"/>
        <v>15.237354645124185</v>
      </c>
      <c r="AH214" s="141">
        <f t="shared" si="84"/>
        <v>10.082834520791259</v>
      </c>
      <c r="AI214" s="141">
        <f t="shared" si="84"/>
        <v>24.626334485522339</v>
      </c>
      <c r="AJ214" s="141">
        <f t="shared" si="84"/>
        <v>4.5929372768948653</v>
      </c>
      <c r="AK214" s="141">
        <f t="shared" si="84"/>
        <v>2.2941744639834489</v>
      </c>
      <c r="AL214" s="141">
        <f t="shared" si="84"/>
        <v>14.037010656747732</v>
      </c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CH214">
        <f t="shared" si="72"/>
        <v>56</v>
      </c>
      <c r="CI214" s="113">
        <f t="shared" si="73"/>
        <v>243.01484141440559</v>
      </c>
      <c r="CJ214" s="123">
        <f t="shared" ref="CJ214:CJ245" si="85">D214+M214+V214+AE214+AN214+AW214+BF214+BO214+BX214</f>
        <v>7.2633395428650616</v>
      </c>
      <c r="CK214" s="123">
        <f t="shared" ref="CK214:CK245" si="86">E214+N214+W214+AF214+AO214+AX214+BG214+BP214+BY214</f>
        <v>178.28108338304384</v>
      </c>
      <c r="CL214" s="123">
        <f t="shared" ref="CL214:CL245" si="87">F214+O214+X214+AG214+AP214+AY214+BH214+BQ214+BZ214</f>
        <v>64.564732612626059</v>
      </c>
      <c r="CM214" s="123">
        <f t="shared" ref="CM214:CM245" si="88">G214+P214+Y214+AH214+AQ214+AZ214+BI214+BR214+CA214</f>
        <v>32.59461344220977</v>
      </c>
      <c r="CN214" s="123">
        <f t="shared" ref="CN214:CN245" si="89">H214+Q214+Z214+AI214+AR214+BA214+BJ214+BS214+CB214</f>
        <v>57.693471927641554</v>
      </c>
      <c r="CO214" s="123">
        <f t="shared" ref="CO214:CO245" si="90">I214+R214+AA214+AJ214+AS214+BB214+BK214+BT214+CC214</f>
        <v>28.528213310545226</v>
      </c>
      <c r="CP214" s="123">
        <f t="shared" ref="CP214:CP245" si="91">J214+S214+AB214+AK214+AT214+BC214+BL214+BU214+CD214</f>
        <v>14.249856798474138</v>
      </c>
      <c r="CQ214" s="123">
        <f t="shared" ref="CQ214:CQ245" si="92">K214+T214+AC214+AL214+AU214+BD214+BM214+BV214+CE214</f>
        <v>36.111763277914477</v>
      </c>
      <c r="CR214" s="143">
        <f t="shared" si="36"/>
        <v>419.28707429532005</v>
      </c>
    </row>
    <row r="215" spans="1:96" ht="14">
      <c r="A215">
        <f t="shared" si="75"/>
        <v>57</v>
      </c>
      <c r="B215" s="20">
        <f t="shared" si="75"/>
        <v>137</v>
      </c>
      <c r="C215" s="27">
        <f t="shared" si="31"/>
        <v>243.38559214730228</v>
      </c>
      <c r="D215" s="124">
        <f>(($C$39*$C$118*0.72)*D$40)*('Product half-life and C flows'!B116/100)</f>
        <v>0.21789943365927272</v>
      </c>
      <c r="E215" s="27"/>
      <c r="F215" s="55">
        <f t="shared" si="64"/>
        <v>18.852668677253504</v>
      </c>
      <c r="G215" s="55">
        <f t="shared" si="64"/>
        <v>2.3461098798359923</v>
      </c>
      <c r="H215" s="124">
        <f>(H$118)*('Product half-life and C flows'!L116/100)</f>
        <v>1.6455515446922497</v>
      </c>
      <c r="I215" s="124">
        <f>(($C$39*$C$118*0.28)*H$41)*('Product half-life and C flows'!N116/100)</f>
        <v>2.8458639358125102</v>
      </c>
      <c r="J215" s="124">
        <f>(($C$39*$C$118*0.28)*H$41)*(+'Product half-life and C flows'!P116/100)</f>
        <v>1.4215104574488062</v>
      </c>
      <c r="K215" s="55">
        <f t="shared" si="60"/>
        <v>4.1790082234578607</v>
      </c>
      <c r="L215" s="27"/>
      <c r="M215" s="141">
        <f>(C$158-C$138)*(0.4*D$14)*('Product half-life and C flows'!B76/100)</f>
        <v>0.97114630001578162</v>
      </c>
      <c r="N215" s="83"/>
      <c r="O215" s="142">
        <f t="shared" si="78"/>
        <v>15.237354645124185</v>
      </c>
      <c r="P215" s="141">
        <f t="shared" si="79"/>
        <v>10.082834520791259</v>
      </c>
      <c r="Q215" s="141">
        <f>(C$158-C$138)*(0.6*C$15)*('Product half-life and C flows'!L76/100)</f>
        <v>13.095678365966251</v>
      </c>
      <c r="R215" s="141">
        <f>(C$158-C$138)*0.6*('Product half-life and C flows'!N76/100)</f>
        <v>12.287728460678634</v>
      </c>
      <c r="S215" s="141">
        <f>(C$158-C$138)*0.6*('Product half-life and C flows'!P76/100)</f>
        <v>6.1377265038354798</v>
      </c>
      <c r="T215" s="141">
        <f t="shared" si="42"/>
        <v>7.4645366686007621</v>
      </c>
      <c r="U215" s="3"/>
      <c r="V215" s="141">
        <f t="shared" si="43"/>
        <v>1.9422926000315632</v>
      </c>
      <c r="W215" s="141">
        <f t="shared" si="44"/>
        <v>0</v>
      </c>
      <c r="X215" s="141">
        <f t="shared" si="45"/>
        <v>15.237354645124185</v>
      </c>
      <c r="Y215" s="141">
        <f t="shared" si="46"/>
        <v>10.082834520791259</v>
      </c>
      <c r="Z215" s="141">
        <f t="shared" si="47"/>
        <v>17.820468165906799</v>
      </c>
      <c r="AA215" s="141">
        <f t="shared" si="48"/>
        <v>9.1347187341849718</v>
      </c>
      <c r="AB215" s="141">
        <f t="shared" si="49"/>
        <v>4.5627965705219626</v>
      </c>
      <c r="AC215" s="141">
        <f t="shared" si="50"/>
        <v>10.157666854566875</v>
      </c>
      <c r="AD215" s="41"/>
      <c r="AE215" s="141">
        <f t="shared" ref="AE215:AL215" si="93">V195</f>
        <v>3.8845852000631265</v>
      </c>
      <c r="AF215" s="141">
        <f t="shared" si="93"/>
        <v>181.78206759165192</v>
      </c>
      <c r="AG215" s="141">
        <f t="shared" si="93"/>
        <v>15.237354645124185</v>
      </c>
      <c r="AH215" s="141">
        <f t="shared" si="93"/>
        <v>10.082834520791259</v>
      </c>
      <c r="AI215" s="141">
        <f t="shared" si="93"/>
        <v>24.249914878591792</v>
      </c>
      <c r="AJ215" s="141">
        <f t="shared" si="93"/>
        <v>4.8441346279198489</v>
      </c>
      <c r="AK215" s="141">
        <f t="shared" si="93"/>
        <v>2.4196476662936308</v>
      </c>
      <c r="AL215" s="141">
        <f t="shared" si="93"/>
        <v>13.822451480797319</v>
      </c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CH215">
        <f t="shared" si="72"/>
        <v>57</v>
      </c>
      <c r="CI215" s="113">
        <f t="shared" si="73"/>
        <v>243.38559214730228</v>
      </c>
      <c r="CJ215" s="123">
        <f t="shared" si="85"/>
        <v>7.0159235337697439</v>
      </c>
      <c r="CK215" s="123">
        <f t="shared" si="86"/>
        <v>181.78206759165192</v>
      </c>
      <c r="CL215" s="123">
        <f t="shared" si="87"/>
        <v>64.564732612626059</v>
      </c>
      <c r="CM215" s="123">
        <f t="shared" si="88"/>
        <v>32.59461344220977</v>
      </c>
      <c r="CN215" s="123">
        <f t="shared" si="89"/>
        <v>56.811612955157088</v>
      </c>
      <c r="CO215" s="123">
        <f t="shared" si="90"/>
        <v>29.112445758595968</v>
      </c>
      <c r="CP215" s="123">
        <f t="shared" si="91"/>
        <v>14.54168119809988</v>
      </c>
      <c r="CQ215" s="123">
        <f t="shared" si="92"/>
        <v>35.623663227422817</v>
      </c>
      <c r="CR215" s="143">
        <f t="shared" si="36"/>
        <v>422.04674031953328</v>
      </c>
    </row>
    <row r="216" spans="1:96" ht="14">
      <c r="A216">
        <f t="shared" si="75"/>
        <v>58</v>
      </c>
      <c r="B216" s="20">
        <f t="shared" si="75"/>
        <v>138</v>
      </c>
      <c r="C216" s="27">
        <f t="shared" si="31"/>
        <v>243.74574588854202</v>
      </c>
      <c r="D216" s="124">
        <f>(($C$39*$C$118*0.72)*D$40)*('Product half-life and C flows'!B117/100)</f>
        <v>0.21047697902364071</v>
      </c>
      <c r="E216" s="27"/>
      <c r="F216" s="55">
        <f t="shared" ref="F216:G231" si="94">F215</f>
        <v>18.852668677253504</v>
      </c>
      <c r="G216" s="55">
        <f t="shared" si="94"/>
        <v>2.3461098798359923</v>
      </c>
      <c r="H216" s="124">
        <f>(H$118)*('Product half-life and C flows'!L117/100)</f>
        <v>1.6203988827725004</v>
      </c>
      <c r="I216" s="124">
        <f>(($C$39*$C$118*0.28)*H$41)*('Product half-life and C flows'!N117/100)</f>
        <v>2.8584528431033451</v>
      </c>
      <c r="J216" s="124">
        <f>(($C$39*$C$118*0.28)*H$41)*(+'Product half-life and C flows'!P117/100)</f>
        <v>1.4277986229287438</v>
      </c>
      <c r="K216" s="55">
        <f t="shared" si="60"/>
        <v>4.1790082234578607</v>
      </c>
      <c r="L216" s="27"/>
      <c r="M216" s="141">
        <f>(C$158-C$138)*(0.4*D$14)*('Product half-life and C flows'!B77/100)</f>
        <v>0.93806549188619082</v>
      </c>
      <c r="N216" s="83"/>
      <c r="O216" s="142">
        <f t="shared" si="78"/>
        <v>15.237354645124185</v>
      </c>
      <c r="P216" s="141">
        <f t="shared" si="79"/>
        <v>10.082834520791259</v>
      </c>
      <c r="Q216" s="141">
        <f>(C$158-C$138)*(0.6*C$15)*('Product half-life and C flows'!L77/100)</f>
        <v>12.895507686651232</v>
      </c>
      <c r="R216" s="141">
        <f>(C$158-C$138)*0.6*('Product half-life and C flows'!N77/100)</f>
        <v>12.421309027341524</v>
      </c>
      <c r="S216" s="141">
        <f>(C$158-C$138)*0.6*('Product half-life and C flows'!P77/100)</f>
        <v>6.2044500636071511</v>
      </c>
      <c r="T216" s="141">
        <f t="shared" si="42"/>
        <v>7.3504393813912019</v>
      </c>
      <c r="U216" s="3"/>
      <c r="V216" s="141">
        <f t="shared" si="43"/>
        <v>1.8761309837723812</v>
      </c>
      <c r="W216" s="141">
        <f t="shared" si="44"/>
        <v>0</v>
      </c>
      <c r="X216" s="141">
        <f t="shared" si="45"/>
        <v>15.237354645124185</v>
      </c>
      <c r="Y216" s="141">
        <f t="shared" si="46"/>
        <v>10.082834520791259</v>
      </c>
      <c r="Z216" s="141">
        <f t="shared" si="47"/>
        <v>17.54807790716681</v>
      </c>
      <c r="AA216" s="141">
        <f t="shared" si="48"/>
        <v>9.3164938335174572</v>
      </c>
      <c r="AB216" s="141">
        <f t="shared" si="49"/>
        <v>4.6535933234352926</v>
      </c>
      <c r="AC216" s="141">
        <f t="shared" si="50"/>
        <v>10.002404407085081</v>
      </c>
      <c r="AD216" s="41"/>
      <c r="AE216" s="141">
        <f t="shared" ref="AE216:AL216" si="95">V196</f>
        <v>3.7522619675447624</v>
      </c>
      <c r="AF216" s="141">
        <f t="shared" si="95"/>
        <v>185.28305180026001</v>
      </c>
      <c r="AG216" s="141">
        <f t="shared" si="95"/>
        <v>15.237354645124185</v>
      </c>
      <c r="AH216" s="141">
        <f t="shared" si="95"/>
        <v>10.082834520791259</v>
      </c>
      <c r="AI216" s="141">
        <f t="shared" si="95"/>
        <v>23.879248938353506</v>
      </c>
      <c r="AJ216" s="141">
        <f t="shared" si="95"/>
        <v>5.0914923653721988</v>
      </c>
      <c r="AK216" s="141">
        <f t="shared" si="95"/>
        <v>2.5432029797063929</v>
      </c>
      <c r="AL216" s="141">
        <f t="shared" si="95"/>
        <v>13.611171894861497</v>
      </c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CH216">
        <f t="shared" si="72"/>
        <v>58</v>
      </c>
      <c r="CI216" s="113">
        <f t="shared" si="73"/>
        <v>243.74574588854202</v>
      </c>
      <c r="CJ216" s="123">
        <f t="shared" si="85"/>
        <v>6.7769354222269751</v>
      </c>
      <c r="CK216" s="123">
        <f t="shared" si="86"/>
        <v>185.28305180026001</v>
      </c>
      <c r="CL216" s="123">
        <f t="shared" si="87"/>
        <v>64.564732612626059</v>
      </c>
      <c r="CM216" s="123">
        <f t="shared" si="88"/>
        <v>32.59461344220977</v>
      </c>
      <c r="CN216" s="123">
        <f t="shared" si="89"/>
        <v>55.943233414944046</v>
      </c>
      <c r="CO216" s="123">
        <f t="shared" si="90"/>
        <v>29.687748069334525</v>
      </c>
      <c r="CP216" s="123">
        <f t="shared" si="91"/>
        <v>14.82904498967758</v>
      </c>
      <c r="CQ216" s="123">
        <f t="shared" si="92"/>
        <v>35.143023906795641</v>
      </c>
      <c r="CR216" s="143">
        <f t="shared" si="36"/>
        <v>424.82238365807461</v>
      </c>
    </row>
    <row r="217" spans="1:96" ht="14">
      <c r="A217">
        <f t="shared" si="75"/>
        <v>59</v>
      </c>
      <c r="B217" s="20">
        <f t="shared" si="75"/>
        <v>139</v>
      </c>
      <c r="C217" s="27">
        <f t="shared" si="31"/>
        <v>244.09559500886112</v>
      </c>
      <c r="D217" s="124">
        <f>(($C$39*$C$118*0.72)*D$40)*('Product half-life and C flows'!B118/100)</f>
        <v>0.20330736044128725</v>
      </c>
      <c r="E217" s="27"/>
      <c r="F217" s="55">
        <f t="shared" si="94"/>
        <v>18.852668677253504</v>
      </c>
      <c r="G217" s="55">
        <f t="shared" si="94"/>
        <v>2.3461098798359923</v>
      </c>
      <c r="H217" s="124">
        <f>(H$118)*('Product half-life and C flows'!L118/100)</f>
        <v>1.5956306855045508</v>
      </c>
      <c r="I217" s="124">
        <f>(($C$39*$C$118*0.28)*H$41)*('Product half-life and C flows'!N118/100)</f>
        <v>2.870849325835954</v>
      </c>
      <c r="J217" s="124">
        <f>(($C$39*$C$118*0.28)*H$41)*(+'Product half-life and C flows'!P118/100)</f>
        <v>1.433990672245731</v>
      </c>
      <c r="K217" s="55">
        <f t="shared" si="60"/>
        <v>4.1790082234578607</v>
      </c>
      <c r="L217" s="27"/>
      <c r="M217" s="141">
        <f>(C$158-C$138)*(0.4*D$14)*('Product half-life and C flows'!B78/100)</f>
        <v>0.90611153752362616</v>
      </c>
      <c r="N217" s="83"/>
      <c r="O217" s="142">
        <f t="shared" si="78"/>
        <v>15.237354645124185</v>
      </c>
      <c r="P217" s="141">
        <f t="shared" si="79"/>
        <v>10.082834520791259</v>
      </c>
      <c r="Q217" s="141">
        <f>(C$158-C$138)*(0.6*C$15)*('Product half-life and C flows'!L78/100)</f>
        <v>12.698396665624829</v>
      </c>
      <c r="R217" s="141">
        <f>(C$158-C$138)*0.6*('Product half-life and C flows'!N78/100)</f>
        <v>12.552847782039811</v>
      </c>
      <c r="S217" s="141">
        <f>(C$158-C$138)*0.6*('Product half-life and C flows'!P78/100)</f>
        <v>6.2701537372826204</v>
      </c>
      <c r="T217" s="141">
        <f t="shared" si="42"/>
        <v>7.2380860994061518</v>
      </c>
      <c r="U217" s="3"/>
      <c r="V217" s="141">
        <f t="shared" si="43"/>
        <v>1.8122230750472532</v>
      </c>
      <c r="W217" s="141">
        <f t="shared" si="44"/>
        <v>0</v>
      </c>
      <c r="X217" s="141">
        <f t="shared" si="45"/>
        <v>15.237354645124185</v>
      </c>
      <c r="Y217" s="141">
        <f t="shared" si="46"/>
        <v>10.082834520791259</v>
      </c>
      <c r="Z217" s="141">
        <f t="shared" si="47"/>
        <v>17.279851200829917</v>
      </c>
      <c r="AA217" s="141">
        <f t="shared" si="48"/>
        <v>9.4954904555462782</v>
      </c>
      <c r="AB217" s="141">
        <f t="shared" si="49"/>
        <v>4.743002225547591</v>
      </c>
      <c r="AC217" s="141">
        <f t="shared" si="50"/>
        <v>9.8495151844730522</v>
      </c>
      <c r="AD217" s="41"/>
      <c r="AE217" s="141">
        <f t="shared" ref="AE217:AL217" si="96">V197</f>
        <v>3.6244461500945064</v>
      </c>
      <c r="AF217" s="141">
        <f t="shared" si="96"/>
        <v>188.7840360088681</v>
      </c>
      <c r="AG217" s="141">
        <f t="shared" si="96"/>
        <v>15.237354645124185</v>
      </c>
      <c r="AH217" s="141">
        <f t="shared" si="96"/>
        <v>10.082834520791259</v>
      </c>
      <c r="AI217" s="141">
        <f t="shared" si="96"/>
        <v>23.514248718590551</v>
      </c>
      <c r="AJ217" s="141">
        <f t="shared" si="96"/>
        <v>5.3350691786940123</v>
      </c>
      <c r="AK217" s="141">
        <f t="shared" si="96"/>
        <v>2.664869719627379</v>
      </c>
      <c r="AL217" s="141">
        <f t="shared" si="96"/>
        <v>13.403121769596613</v>
      </c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CH217">
        <f t="shared" si="72"/>
        <v>59</v>
      </c>
      <c r="CI217" s="113">
        <f t="shared" si="73"/>
        <v>244.09559500886112</v>
      </c>
      <c r="CJ217" s="123">
        <f t="shared" si="85"/>
        <v>6.5460881231066725</v>
      </c>
      <c r="CK217" s="123">
        <f t="shared" si="86"/>
        <v>188.7840360088681</v>
      </c>
      <c r="CL217" s="123">
        <f t="shared" si="87"/>
        <v>64.564732612626059</v>
      </c>
      <c r="CM217" s="123">
        <f t="shared" si="88"/>
        <v>32.59461344220977</v>
      </c>
      <c r="CN217" s="123">
        <f t="shared" si="89"/>
        <v>55.088127270549847</v>
      </c>
      <c r="CO217" s="123">
        <f t="shared" si="90"/>
        <v>30.254256742116056</v>
      </c>
      <c r="CP217" s="123">
        <f t="shared" si="91"/>
        <v>15.112016354703321</v>
      </c>
      <c r="CQ217" s="123">
        <f t="shared" si="92"/>
        <v>34.669731276933675</v>
      </c>
      <c r="CR217" s="143">
        <f t="shared" si="36"/>
        <v>427.61360183111344</v>
      </c>
    </row>
    <row r="218" spans="1:96" s="136" customFormat="1" ht="14">
      <c r="A218" s="136">
        <f t="shared" si="75"/>
        <v>60</v>
      </c>
      <c r="B218" s="144">
        <f t="shared" si="75"/>
        <v>140</v>
      </c>
      <c r="C218" s="138">
        <f t="shared" si="31"/>
        <v>244.4354244360585</v>
      </c>
      <c r="D218" s="139">
        <f>(($C$39*$C$118*0.72)*D$40)*('Product half-life and C flows'!B119/100)</f>
        <v>0.19638196538805736</v>
      </c>
      <c r="E218" s="138"/>
      <c r="F218" s="140">
        <f t="shared" si="94"/>
        <v>18.852668677253504</v>
      </c>
      <c r="G218" s="140">
        <f t="shared" si="94"/>
        <v>2.3461098798359923</v>
      </c>
      <c r="H218" s="139">
        <f>(H$118)*('Product half-life and C flows'!L119/100)</f>
        <v>1.571241076251211</v>
      </c>
      <c r="I218" s="139">
        <f>(($C$39*$C$118*0.28)*H$41)*('Product half-life and C flows'!N119/100)</f>
        <v>2.8830563252672503</v>
      </c>
      <c r="J218" s="139">
        <f>(($C$39*$C$118*0.28)*H$41)*(+'Product half-life and C flows'!P119/100)</f>
        <v>1.4400880745590661</v>
      </c>
      <c r="K218" s="140">
        <f t="shared" si="60"/>
        <v>4.1790082234578607</v>
      </c>
      <c r="L218" s="138"/>
      <c r="M218" s="141">
        <f>(C$158-C$138)*(0.4*D$14)*('Product half-life and C flows'!B79/100)</f>
        <v>0.87524605215201923</v>
      </c>
      <c r="N218" s="141"/>
      <c r="O218" s="142">
        <f t="shared" si="78"/>
        <v>15.237354645124185</v>
      </c>
      <c r="P218" s="141">
        <f t="shared" si="79"/>
        <v>10.082834520791259</v>
      </c>
      <c r="Q218" s="141">
        <f>(C$158-C$138)*(0.6*C$15)*('Product half-life and C flows'!L79/100)</f>
        <v>12.504298535254158</v>
      </c>
      <c r="R218" s="141">
        <f>(C$158-C$138)*0.6*('Product half-life and C flows'!N79/100)</f>
        <v>12.682375934373837</v>
      </c>
      <c r="S218" s="141">
        <f>(C$158-C$138)*0.6*('Product half-life and C flows'!P79/100)</f>
        <v>6.3348531140728426</v>
      </c>
      <c r="T218" s="141">
        <f t="shared" si="42"/>
        <v>7.127450165094869</v>
      </c>
      <c r="U218" s="143"/>
      <c r="V218" s="141">
        <f t="shared" si="43"/>
        <v>1.7504921043040385</v>
      </c>
      <c r="W218" s="141">
        <f t="shared" si="44"/>
        <v>0</v>
      </c>
      <c r="X218" s="141">
        <f t="shared" si="45"/>
        <v>15.237354645124185</v>
      </c>
      <c r="Y218" s="141">
        <f t="shared" si="46"/>
        <v>10.082834520791259</v>
      </c>
      <c r="Z218" s="141">
        <f t="shared" si="47"/>
        <v>17.015724405968964</v>
      </c>
      <c r="AA218" s="141">
        <f t="shared" si="48"/>
        <v>9.6717510699834861</v>
      </c>
      <c r="AB218" s="141">
        <f t="shared" si="49"/>
        <v>4.83104449050124</v>
      </c>
      <c r="AC218" s="141">
        <f t="shared" si="50"/>
        <v>9.6989629114023082</v>
      </c>
      <c r="AE218" s="141">
        <f t="shared" ref="AE218:AL218" si="97">V198</f>
        <v>3.5009842086080769</v>
      </c>
      <c r="AF218" s="141">
        <f t="shared" si="97"/>
        <v>0</v>
      </c>
      <c r="AG218" s="141">
        <f t="shared" si="97"/>
        <v>15.237354645124185</v>
      </c>
      <c r="AH218" s="141">
        <f t="shared" si="97"/>
        <v>10.082834520791259</v>
      </c>
      <c r="AI218" s="141">
        <f t="shared" si="97"/>
        <v>23.154827617365658</v>
      </c>
      <c r="AJ218" s="141">
        <f t="shared" si="97"/>
        <v>5.5749228602447563</v>
      </c>
      <c r="AK218" s="141">
        <f t="shared" si="97"/>
        <v>2.7846767533690091</v>
      </c>
      <c r="AL218" s="141">
        <f t="shared" si="97"/>
        <v>13.198251741898424</v>
      </c>
      <c r="AN218" s="143">
        <f>AE198</f>
        <v>7.0019684172161538</v>
      </c>
      <c r="AO218" s="143">
        <f t="shared" ref="AO218:AU218" si="98">AF198</f>
        <v>122.26533604531443</v>
      </c>
      <c r="AP218" s="143">
        <f t="shared" si="98"/>
        <v>15.237354645124185</v>
      </c>
      <c r="AQ218" s="143">
        <f t="shared" si="98"/>
        <v>10.082834520791259</v>
      </c>
      <c r="AR218" s="143">
        <f t="shared" si="98"/>
        <v>31.508857877472686</v>
      </c>
      <c r="AS218" s="143">
        <f t="shared" si="98"/>
        <v>0</v>
      </c>
      <c r="AT218" s="143">
        <f t="shared" si="98"/>
        <v>0</v>
      </c>
      <c r="AU218" s="143">
        <f t="shared" si="98"/>
        <v>17.960048990159429</v>
      </c>
      <c r="CH218" s="136">
        <f t="shared" si="72"/>
        <v>60</v>
      </c>
      <c r="CI218" s="143">
        <f t="shared" si="73"/>
        <v>244.4354244360585</v>
      </c>
      <c r="CJ218" s="123">
        <f t="shared" si="85"/>
        <v>13.325072747668347</v>
      </c>
      <c r="CK218" s="123">
        <f t="shared" si="86"/>
        <v>122.26533604531443</v>
      </c>
      <c r="CL218" s="123">
        <f t="shared" si="87"/>
        <v>79.802087257750244</v>
      </c>
      <c r="CM218" s="123">
        <f t="shared" si="88"/>
        <v>42.677447963001029</v>
      </c>
      <c r="CN218" s="123">
        <f t="shared" si="89"/>
        <v>85.754949512312663</v>
      </c>
      <c r="CO218" s="123">
        <f t="shared" si="90"/>
        <v>30.812106189869333</v>
      </c>
      <c r="CP218" s="123">
        <f t="shared" si="91"/>
        <v>15.390662432502157</v>
      </c>
      <c r="CQ218" s="123">
        <f t="shared" si="92"/>
        <v>52.163722032012892</v>
      </c>
      <c r="CR218" s="143">
        <f t="shared" si="36"/>
        <v>442.1913841804311</v>
      </c>
    </row>
    <row r="219" spans="1:96" ht="14">
      <c r="A219">
        <f t="shared" si="75"/>
        <v>61</v>
      </c>
      <c r="B219" s="20">
        <f t="shared" si="75"/>
        <v>141</v>
      </c>
      <c r="C219" s="27">
        <f t="shared" si="31"/>
        <v>244.76551180644583</v>
      </c>
      <c r="D219" s="124">
        <f>(($C$39*$C$118*0.72)*D$40)*('Product half-life and C flows'!B120/100)</f>
        <v>0.18969247471398629</v>
      </c>
      <c r="E219" s="27"/>
      <c r="F219" s="55">
        <f t="shared" si="94"/>
        <v>18.852668677253504</v>
      </c>
      <c r="G219" s="55">
        <f t="shared" si="94"/>
        <v>2.3461098798359923</v>
      </c>
      <c r="H219" s="124">
        <f>(H$118)*('Product half-life and C flows'!L120/100)</f>
        <v>1.5472242682011412</v>
      </c>
      <c r="I219" s="124">
        <f>(($C$39*$C$118*0.28)*H$41)*('Product half-life and C flows'!N120/100)</f>
        <v>2.8950767376963102</v>
      </c>
      <c r="J219" s="124">
        <f>(($C$39*$C$118*0.28)*H$41)*(+'Product half-life and C flows'!P120/100)</f>
        <v>1.4460922765715833</v>
      </c>
      <c r="K219" s="55">
        <f t="shared" si="60"/>
        <v>4.1790082234578607</v>
      </c>
      <c r="L219" s="27"/>
      <c r="M219" s="141">
        <f>(C$158-C$138)*(0.4*D$14)*('Product half-life and C flows'!B80/100)</f>
        <v>0.84543195852168562</v>
      </c>
      <c r="N219" s="83"/>
      <c r="O219" s="142">
        <f t="shared" si="78"/>
        <v>15.237354645124185</v>
      </c>
      <c r="P219" s="141">
        <f t="shared" si="79"/>
        <v>10.082834520791259</v>
      </c>
      <c r="Q219" s="141">
        <f>(C$158-C$138)*(0.6*C$15)*('Product half-life and C flows'!L80/100)</f>
        <v>12.313167242761169</v>
      </c>
      <c r="R219" s="141">
        <f>(C$158-C$138)*0.6*('Product half-life and C flows'!N80/100)</f>
        <v>12.809924216897494</v>
      </c>
      <c r="S219" s="141">
        <f>(C$158-C$138)*0.6*('Product half-life and C flows'!P80/100)</f>
        <v>6.3985635449038405</v>
      </c>
      <c r="T219" s="141">
        <f t="shared" si="42"/>
        <v>7.0185053283738661</v>
      </c>
      <c r="U219" s="3"/>
      <c r="V219" s="141">
        <f t="shared" si="43"/>
        <v>1.6908639170433712</v>
      </c>
      <c r="W219" s="141">
        <f t="shared" si="44"/>
        <v>0</v>
      </c>
      <c r="X219" s="141">
        <f t="shared" si="45"/>
        <v>15.237354645124185</v>
      </c>
      <c r="Y219" s="141">
        <f t="shared" si="46"/>
        <v>10.082834520791259</v>
      </c>
      <c r="Z219" s="141">
        <f t="shared" si="47"/>
        <v>16.755634854424105</v>
      </c>
      <c r="AA219" s="141">
        <f t="shared" si="48"/>
        <v>9.8453174973810924</v>
      </c>
      <c r="AB219" s="141">
        <f t="shared" si="49"/>
        <v>4.9177410076828609</v>
      </c>
      <c r="AC219" s="141">
        <f t="shared" si="50"/>
        <v>9.5507118670217395</v>
      </c>
      <c r="AD219" s="41"/>
      <c r="AE219" s="141">
        <f t="shared" ref="AE219:AL219" si="99">V199</f>
        <v>3.3817278340867416</v>
      </c>
      <c r="AF219" s="141">
        <f t="shared" si="99"/>
        <v>0</v>
      </c>
      <c r="AG219" s="141">
        <f t="shared" si="99"/>
        <v>15.237354645124185</v>
      </c>
      <c r="AH219" s="141">
        <f t="shared" si="99"/>
        <v>10.082834520791259</v>
      </c>
      <c r="AI219" s="141">
        <f t="shared" si="99"/>
        <v>22.800900356473569</v>
      </c>
      <c r="AJ219" s="141">
        <f t="shared" si="99"/>
        <v>5.8111103190134106</v>
      </c>
      <c r="AK219" s="141">
        <f t="shared" si="99"/>
        <v>2.9026525069997051</v>
      </c>
      <c r="AL219" s="141">
        <f t="shared" si="99"/>
        <v>12.996513203189933</v>
      </c>
      <c r="AM219" s="41"/>
      <c r="AN219" s="143">
        <f t="shared" ref="AN219:AU219" si="100">AE199</f>
        <v>6.7634556681734832</v>
      </c>
      <c r="AO219" s="143">
        <f t="shared" si="100"/>
        <v>125.76632025392252</v>
      </c>
      <c r="AP219" s="143">
        <f t="shared" si="100"/>
        <v>15.237354645124185</v>
      </c>
      <c r="AQ219" s="143">
        <f t="shared" si="100"/>
        <v>10.082834520791259</v>
      </c>
      <c r="AR219" s="143">
        <f t="shared" si="100"/>
        <v>31.027237200061624</v>
      </c>
      <c r="AS219" s="143">
        <f t="shared" si="100"/>
        <v>0.3214015320589832</v>
      </c>
      <c r="AT219" s="143">
        <f t="shared" si="100"/>
        <v>0.1605402258036879</v>
      </c>
      <c r="AU219" s="143">
        <f t="shared" si="100"/>
        <v>17.685525204035123</v>
      </c>
      <c r="AV219" s="41"/>
      <c r="AW219" s="41"/>
      <c r="AX219" s="41"/>
      <c r="CH219">
        <f t="shared" si="72"/>
        <v>61</v>
      </c>
      <c r="CI219" s="113">
        <f t="shared" si="73"/>
        <v>244.76551180644583</v>
      </c>
      <c r="CJ219" s="123">
        <f t="shared" si="85"/>
        <v>12.871171852539268</v>
      </c>
      <c r="CK219" s="123">
        <f t="shared" si="86"/>
        <v>125.76632025392252</v>
      </c>
      <c r="CL219" s="123">
        <f t="shared" si="87"/>
        <v>79.802087257750244</v>
      </c>
      <c r="CM219" s="123">
        <f t="shared" si="88"/>
        <v>42.677447963001029</v>
      </c>
      <c r="CN219" s="123">
        <f t="shared" si="89"/>
        <v>84.444163921921614</v>
      </c>
      <c r="CO219" s="123">
        <f t="shared" si="90"/>
        <v>31.682830303047286</v>
      </c>
      <c r="CP219" s="123">
        <f t="shared" si="91"/>
        <v>15.825589561961676</v>
      </c>
      <c r="CQ219" s="123">
        <f t="shared" si="92"/>
        <v>51.430263826078523</v>
      </c>
      <c r="CR219" s="143">
        <f t="shared" si="36"/>
        <v>444.49987494022224</v>
      </c>
    </row>
    <row r="220" spans="1:96" ht="14">
      <c r="A220">
        <f t="shared" si="75"/>
        <v>62</v>
      </c>
      <c r="B220" s="20">
        <f t="shared" si="75"/>
        <v>142</v>
      </c>
      <c r="C220" s="27">
        <f t="shared" si="31"/>
        <v>245.08612761570569</v>
      </c>
      <c r="D220" s="124">
        <f>(($C$39*$C$118*0.72)*D$40)*('Product half-life and C flows'!B121/100)</f>
        <v>0.18323085264989702</v>
      </c>
      <c r="E220" s="27"/>
      <c r="F220" s="55">
        <f t="shared" si="94"/>
        <v>18.852668677253504</v>
      </c>
      <c r="G220" s="55">
        <f t="shared" si="94"/>
        <v>2.3461098798359923</v>
      </c>
      <c r="H220" s="124">
        <f>(H$118)*('Product half-life and C flows'!L121/100)</f>
        <v>1.523574562995843</v>
      </c>
      <c r="I220" s="124">
        <f>(($C$39*$C$118*0.28)*H$41)*('Product half-life and C flows'!N121/100)</f>
        <v>2.9069134151515619</v>
      </c>
      <c r="J220" s="124">
        <f>(($C$39*$C$118*0.28)*H$41)*(+'Product half-life and C flows'!P121/100)</f>
        <v>1.4520047028729077</v>
      </c>
      <c r="K220" s="55">
        <f t="shared" si="60"/>
        <v>4.1790082234578607</v>
      </c>
      <c r="L220" s="27"/>
      <c r="M220" s="141">
        <f>(C$158-C$138)*(0.4*D$14)*('Product half-life and C flows'!B81/100)</f>
        <v>0.8166334423701791</v>
      </c>
      <c r="N220" s="83"/>
      <c r="O220" s="142">
        <f t="shared" si="78"/>
        <v>15.237354645124185</v>
      </c>
      <c r="P220" s="141">
        <f t="shared" si="79"/>
        <v>10.082834520791259</v>
      </c>
      <c r="Q220" s="141">
        <f>(C$158-C$138)*(0.6*C$15)*('Product half-life and C flows'!L81/100)</f>
        <v>12.124957439295896</v>
      </c>
      <c r="R220" s="141">
        <f>(C$158-C$138)*0.6*('Product half-life and C flows'!N81/100)</f>
        <v>12.935522892409985</v>
      </c>
      <c r="S220" s="141">
        <f>(C$158-C$138)*0.6*('Product half-life and C flows'!P81/100)</f>
        <v>6.4613001460589308</v>
      </c>
      <c r="T220" s="141">
        <f t="shared" si="42"/>
        <v>6.9112257403986597</v>
      </c>
      <c r="U220" s="3"/>
      <c r="V220" s="141">
        <f t="shared" si="43"/>
        <v>1.6332668847403582</v>
      </c>
      <c r="W220" s="141">
        <f t="shared" si="44"/>
        <v>0</v>
      </c>
      <c r="X220" s="141">
        <f t="shared" si="45"/>
        <v>15.237354645124185</v>
      </c>
      <c r="Y220" s="141">
        <f t="shared" si="46"/>
        <v>10.082834520791259</v>
      </c>
      <c r="Z220" s="141">
        <f t="shared" si="47"/>
        <v>16.499520835933776</v>
      </c>
      <c r="AA220" s="141">
        <f t="shared" si="48"/>
        <v>10.016230919053639</v>
      </c>
      <c r="AB220" s="141">
        <f t="shared" si="49"/>
        <v>5.0031123471796377</v>
      </c>
      <c r="AC220" s="141">
        <f t="shared" si="50"/>
        <v>9.4047268764822523</v>
      </c>
      <c r="AD220" s="41"/>
      <c r="AE220" s="141">
        <f t="shared" ref="AE220:AL220" si="101">V200</f>
        <v>3.2665337694807164</v>
      </c>
      <c r="AF220" s="141">
        <f t="shared" si="101"/>
        <v>0</v>
      </c>
      <c r="AG220" s="141">
        <f t="shared" si="101"/>
        <v>15.237354645124185</v>
      </c>
      <c r="AH220" s="141">
        <f t="shared" si="101"/>
        <v>10.082834520791259</v>
      </c>
      <c r="AI220" s="141">
        <f t="shared" si="101"/>
        <v>22.452382961207462</v>
      </c>
      <c r="AJ220" s="141">
        <f t="shared" si="101"/>
        <v>6.0436875941209944</v>
      </c>
      <c r="AK220" s="141">
        <f t="shared" si="101"/>
        <v>3.0188249720884088</v>
      </c>
      <c r="AL220" s="141">
        <f t="shared" si="101"/>
        <v>12.797858287888252</v>
      </c>
      <c r="AM220" s="41"/>
      <c r="AN220" s="143">
        <f t="shared" ref="AN220:AU220" si="102">AE200</f>
        <v>6.5330675389614328</v>
      </c>
      <c r="AO220" s="143">
        <f t="shared" si="102"/>
        <v>129.2673044625306</v>
      </c>
      <c r="AP220" s="143">
        <f t="shared" si="102"/>
        <v>15.237354645124185</v>
      </c>
      <c r="AQ220" s="143">
        <f t="shared" si="102"/>
        <v>10.082834520791259</v>
      </c>
      <c r="AR220" s="143">
        <f t="shared" si="102"/>
        <v>30.552978213696676</v>
      </c>
      <c r="AS220" s="143">
        <f t="shared" si="102"/>
        <v>0.63789036229319074</v>
      </c>
      <c r="AT220" s="143">
        <f t="shared" si="102"/>
        <v>0.3186265545920034</v>
      </c>
      <c r="AU220" s="143">
        <f t="shared" si="102"/>
        <v>17.415197581807103</v>
      </c>
      <c r="AV220" s="41"/>
      <c r="AW220" s="41"/>
      <c r="AX220" s="41"/>
      <c r="CH220">
        <f t="shared" si="72"/>
        <v>62</v>
      </c>
      <c r="CI220" s="113">
        <f t="shared" si="73"/>
        <v>245.08612761570569</v>
      </c>
      <c r="CJ220" s="123">
        <f t="shared" si="85"/>
        <v>12.432732488202584</v>
      </c>
      <c r="CK220" s="123">
        <f t="shared" si="86"/>
        <v>129.2673044625306</v>
      </c>
      <c r="CL220" s="123">
        <f t="shared" si="87"/>
        <v>79.802087257750244</v>
      </c>
      <c r="CM220" s="123">
        <f t="shared" si="88"/>
        <v>42.677447963001029</v>
      </c>
      <c r="CN220" s="123">
        <f t="shared" si="89"/>
        <v>83.153414013129662</v>
      </c>
      <c r="CO220" s="123">
        <f t="shared" si="90"/>
        <v>32.54024518302937</v>
      </c>
      <c r="CP220" s="123">
        <f t="shared" si="91"/>
        <v>16.253868722791889</v>
      </c>
      <c r="CQ220" s="123">
        <f t="shared" si="92"/>
        <v>50.70801671003413</v>
      </c>
      <c r="CR220" s="143">
        <f t="shared" si="36"/>
        <v>446.83511680046951</v>
      </c>
    </row>
    <row r="221" spans="1:96" ht="14">
      <c r="A221">
        <f t="shared" si="75"/>
        <v>63</v>
      </c>
      <c r="B221" s="20">
        <f t="shared" si="75"/>
        <v>143</v>
      </c>
      <c r="C221" s="27">
        <f t="shared" si="31"/>
        <v>245.39753536895708</v>
      </c>
      <c r="D221" s="124">
        <f>(($C$39*$C$118*0.72)*D$40)*('Product half-life and C flows'!B122/100)</f>
        <v>0.17698933715441073</v>
      </c>
      <c r="E221" s="27"/>
      <c r="F221" s="55">
        <f t="shared" si="94"/>
        <v>18.852668677253504</v>
      </c>
      <c r="G221" s="55">
        <f t="shared" si="94"/>
        <v>2.3461098798359923</v>
      </c>
      <c r="H221" s="124">
        <f>(H$118)*('Product half-life and C flows'!L122/100)</f>
        <v>1.5002863493776355</v>
      </c>
      <c r="I221" s="124">
        <f>(($C$39*$C$118*0.28)*H$41)*('Product half-life and C flows'!N122/100)</f>
        <v>2.9185691660674746</v>
      </c>
      <c r="J221" s="124">
        <f>(($C$39*$C$118*0.28)*H$41)*(+'Product half-life and C flows'!P122/100)</f>
        <v>1.4578267562774596</v>
      </c>
      <c r="K221" s="55">
        <f t="shared" si="60"/>
        <v>4.1790082234578607</v>
      </c>
      <c r="L221" s="27"/>
      <c r="M221" s="141">
        <f>(C$158-C$138)*(0.4*D$14)*('Product half-life and C flows'!B82/100)</f>
        <v>0.78881590940031032</v>
      </c>
      <c r="N221" s="83"/>
      <c r="O221" s="142">
        <f t="shared" si="78"/>
        <v>15.237354645124185</v>
      </c>
      <c r="P221" s="141">
        <f t="shared" si="79"/>
        <v>10.082834520791259</v>
      </c>
      <c r="Q221" s="141">
        <f>(C$158-C$138)*(0.6*C$15)*('Product half-life and C flows'!L82/100)</f>
        <v>11.939624469176753</v>
      </c>
      <c r="R221" s="141">
        <f>(C$158-C$138)*0.6*('Product half-life and C flows'!N82/100)</f>
        <v>13.05920176113616</v>
      </c>
      <c r="S221" s="141">
        <f>(C$158-C$138)*0.6*('Product half-life and C flows'!P82/100)</f>
        <v>6.5230778027653109</v>
      </c>
      <c r="T221" s="141">
        <f t="shared" si="42"/>
        <v>6.8055859474307487</v>
      </c>
      <c r="U221" s="3"/>
      <c r="V221" s="141">
        <f t="shared" si="43"/>
        <v>1.5776318188006204</v>
      </c>
      <c r="W221" s="141">
        <f t="shared" si="44"/>
        <v>0</v>
      </c>
      <c r="X221" s="141">
        <f t="shared" si="45"/>
        <v>15.237354645124185</v>
      </c>
      <c r="Y221" s="141">
        <f t="shared" si="46"/>
        <v>10.082834520791259</v>
      </c>
      <c r="Z221" s="141">
        <f t="shared" si="47"/>
        <v>16.247321583493029</v>
      </c>
      <c r="AA221" s="141">
        <f t="shared" si="48"/>
        <v>10.184531886849097</v>
      </c>
      <c r="AB221" s="141">
        <f t="shared" si="49"/>
        <v>5.0871787646598872</v>
      </c>
      <c r="AC221" s="141">
        <f t="shared" si="50"/>
        <v>9.2609733025910259</v>
      </c>
      <c r="AD221" s="41"/>
      <c r="AE221" s="141">
        <f t="shared" ref="AE221:AL221" si="103">V201</f>
        <v>3.1552636376012408</v>
      </c>
      <c r="AF221" s="141">
        <f t="shared" si="103"/>
        <v>0</v>
      </c>
      <c r="AG221" s="141">
        <f t="shared" si="103"/>
        <v>15.237354645124185</v>
      </c>
      <c r="AH221" s="141">
        <f t="shared" si="103"/>
        <v>10.082834520791259</v>
      </c>
      <c r="AI221" s="141">
        <f t="shared" si="103"/>
        <v>22.109192740434636</v>
      </c>
      <c r="AJ221" s="141">
        <f t="shared" si="103"/>
        <v>6.2727098681167268</v>
      </c>
      <c r="AK221" s="141">
        <f t="shared" si="103"/>
        <v>3.1332217123460167</v>
      </c>
      <c r="AL221" s="141">
        <f t="shared" si="103"/>
        <v>12.602239862047742</v>
      </c>
      <c r="AM221" s="41"/>
      <c r="AN221" s="143">
        <f t="shared" ref="AN221:AU221" si="104">AE201</f>
        <v>6.3105272752024808</v>
      </c>
      <c r="AO221" s="143">
        <f t="shared" si="104"/>
        <v>132.76828867113869</v>
      </c>
      <c r="AP221" s="143">
        <f t="shared" si="104"/>
        <v>15.237354645124185</v>
      </c>
      <c r="AQ221" s="143">
        <f t="shared" si="104"/>
        <v>10.082834520791259</v>
      </c>
      <c r="AR221" s="143">
        <f t="shared" si="104"/>
        <v>30.085968393111379</v>
      </c>
      <c r="AS221" s="143">
        <f t="shared" si="104"/>
        <v>0.94954158256377652</v>
      </c>
      <c r="AT221" s="143">
        <f t="shared" si="104"/>
        <v>0.47429649478710112</v>
      </c>
      <c r="AU221" s="143">
        <f t="shared" si="104"/>
        <v>17.149001984073486</v>
      </c>
      <c r="AV221" s="41"/>
      <c r="AW221" s="41"/>
      <c r="AX221" s="41"/>
      <c r="CH221">
        <f t="shared" si="72"/>
        <v>63</v>
      </c>
      <c r="CI221" s="113">
        <f t="shared" si="73"/>
        <v>245.39753536895708</v>
      </c>
      <c r="CJ221" s="123">
        <f t="shared" si="85"/>
        <v>12.009227978159064</v>
      </c>
      <c r="CK221" s="123">
        <f t="shared" si="86"/>
        <v>132.76828867113869</v>
      </c>
      <c r="CL221" s="123">
        <f t="shared" si="87"/>
        <v>79.802087257750244</v>
      </c>
      <c r="CM221" s="123">
        <f t="shared" si="88"/>
        <v>42.677447963001029</v>
      </c>
      <c r="CN221" s="123">
        <f t="shared" si="89"/>
        <v>81.882393535593422</v>
      </c>
      <c r="CO221" s="123">
        <f t="shared" si="90"/>
        <v>33.384554264733232</v>
      </c>
      <c r="CP221" s="123">
        <f t="shared" si="91"/>
        <v>16.675601530835774</v>
      </c>
      <c r="CQ221" s="123">
        <f t="shared" si="92"/>
        <v>49.996809319600864</v>
      </c>
      <c r="CR221" s="143">
        <f t="shared" si="36"/>
        <v>449.19641052081238</v>
      </c>
    </row>
    <row r="222" spans="1:96" ht="14">
      <c r="A222">
        <f t="shared" si="75"/>
        <v>64</v>
      </c>
      <c r="B222" s="20">
        <f t="shared" si="75"/>
        <v>144</v>
      </c>
      <c r="C222" s="27">
        <f t="shared" ref="C222:C285" si="105">B$8*(1-EXP(-B$9*$B222))^3</f>
        <v>245.69999172984836</v>
      </c>
      <c r="D222" s="124">
        <f>(($C$39*$C$118*0.72)*D$40)*('Product half-life and C flows'!B123/100)</f>
        <v>0.17096043058977328</v>
      </c>
      <c r="E222" s="27"/>
      <c r="F222" s="55">
        <f t="shared" si="94"/>
        <v>18.852668677253504</v>
      </c>
      <c r="G222" s="55">
        <f t="shared" si="94"/>
        <v>2.3461098798359923</v>
      </c>
      <c r="H222" s="124">
        <f>(H$118)*('Product half-life and C flows'!L123/100)</f>
        <v>1.4773541018582983</v>
      </c>
      <c r="I222" s="124">
        <f>(($C$39*$C$118*0.28)*H$41)*('Product half-life and C flows'!N123/100)</f>
        <v>2.9300467559509031</v>
      </c>
      <c r="J222" s="124">
        <f>(($C$39*$C$118*0.28)*H$41)*(+'Product half-life and C flows'!P123/100)</f>
        <v>1.463559818157294</v>
      </c>
      <c r="K222" s="55">
        <f t="shared" si="60"/>
        <v>4.1790082234578607</v>
      </c>
      <c r="L222" s="27"/>
      <c r="M222" s="141">
        <f>(C$158-C$138)*(0.4*D$14)*('Product half-life and C flows'!B83/100)</f>
        <v>0.76194594372364932</v>
      </c>
      <c r="N222" s="83"/>
      <c r="O222" s="142">
        <f t="shared" si="78"/>
        <v>15.237354645124185</v>
      </c>
      <c r="P222" s="141">
        <f t="shared" si="79"/>
        <v>10.082834520791259</v>
      </c>
      <c r="Q222" s="141">
        <f>(C$158-C$138)*(0.6*C$15)*('Product half-life and C flows'!L83/100)</f>
        <v>11.757124359295275</v>
      </c>
      <c r="R222" s="141">
        <f>(C$158-C$138)*0.6*('Product half-life and C flows'!N83/100)</f>
        <v>13.180990167797065</v>
      </c>
      <c r="S222" s="141">
        <f>(C$158-C$138)*0.6*('Product half-life and C flows'!P83/100)</f>
        <v>6.583911172725804</v>
      </c>
      <c r="T222" s="141">
        <f t="shared" si="42"/>
        <v>6.7015608847983064</v>
      </c>
      <c r="U222" s="3"/>
      <c r="V222" s="141">
        <f t="shared" si="43"/>
        <v>1.5238918874472984</v>
      </c>
      <c r="W222" s="141">
        <f t="shared" si="44"/>
        <v>0</v>
      </c>
      <c r="X222" s="141">
        <f t="shared" si="45"/>
        <v>15.237354645124185</v>
      </c>
      <c r="Y222" s="141">
        <f t="shared" si="46"/>
        <v>10.082834520791259</v>
      </c>
      <c r="Z222" s="141">
        <f t="shared" si="47"/>
        <v>15.998977258935591</v>
      </c>
      <c r="AA222" s="141">
        <f t="shared" si="48"/>
        <v>10.350260332770429</v>
      </c>
      <c r="AB222" s="141">
        <f t="shared" si="49"/>
        <v>5.1699602061790326</v>
      </c>
      <c r="AC222" s="141">
        <f t="shared" si="50"/>
        <v>9.119417037593287</v>
      </c>
      <c r="AD222" s="41"/>
      <c r="AE222" s="141">
        <f t="shared" ref="AE222:AL222" si="106">V202</f>
        <v>3.0477837748945968</v>
      </c>
      <c r="AF222" s="141">
        <f t="shared" si="106"/>
        <v>0</v>
      </c>
      <c r="AG222" s="141">
        <f t="shared" si="106"/>
        <v>15.237354645124185</v>
      </c>
      <c r="AH222" s="141">
        <f t="shared" si="106"/>
        <v>10.082834520791259</v>
      </c>
      <c r="AI222" s="141">
        <f t="shared" si="106"/>
        <v>21.771248266976809</v>
      </c>
      <c r="AJ222" s="141">
        <f t="shared" si="106"/>
        <v>6.498231480070916</v>
      </c>
      <c r="AK222" s="141">
        <f t="shared" si="106"/>
        <v>3.2458698701652922</v>
      </c>
      <c r="AL222" s="141">
        <f t="shared" si="106"/>
        <v>12.409611512176779</v>
      </c>
      <c r="AM222" s="41"/>
      <c r="AN222" s="143">
        <f t="shared" ref="AN222:AU222" si="107">AE202</f>
        <v>6.0955675497891937</v>
      </c>
      <c r="AO222" s="143">
        <f t="shared" si="107"/>
        <v>136.26927287974678</v>
      </c>
      <c r="AP222" s="143">
        <f t="shared" si="107"/>
        <v>15.237354645124185</v>
      </c>
      <c r="AQ222" s="143">
        <f t="shared" si="107"/>
        <v>10.082834520791259</v>
      </c>
      <c r="AR222" s="143">
        <f t="shared" si="107"/>
        <v>29.626096933015784</v>
      </c>
      <c r="AS222" s="143">
        <f t="shared" si="107"/>
        <v>1.2564291369342389</v>
      </c>
      <c r="AT222" s="143">
        <f t="shared" si="107"/>
        <v>0.62758698148563374</v>
      </c>
      <c r="AU222" s="143">
        <f t="shared" si="107"/>
        <v>16.886875251818996</v>
      </c>
      <c r="AV222" s="41"/>
      <c r="AW222" s="41"/>
      <c r="AX222" s="41"/>
      <c r="CH222">
        <f t="shared" si="72"/>
        <v>64</v>
      </c>
      <c r="CI222" s="113">
        <f t="shared" si="73"/>
        <v>245.69999172984836</v>
      </c>
      <c r="CJ222" s="123">
        <f t="shared" si="85"/>
        <v>11.600149586444513</v>
      </c>
      <c r="CK222" s="123">
        <f t="shared" si="86"/>
        <v>136.26927287974678</v>
      </c>
      <c r="CL222" s="123">
        <f t="shared" si="87"/>
        <v>79.802087257750244</v>
      </c>
      <c r="CM222" s="123">
        <f t="shared" si="88"/>
        <v>42.677447963001029</v>
      </c>
      <c r="CN222" s="123">
        <f t="shared" si="89"/>
        <v>80.630800920081754</v>
      </c>
      <c r="CO222" s="123">
        <f t="shared" si="90"/>
        <v>34.21595787352355</v>
      </c>
      <c r="CP222" s="123">
        <f t="shared" si="91"/>
        <v>17.090888048713058</v>
      </c>
      <c r="CQ222" s="123">
        <f t="shared" si="92"/>
        <v>49.296472909845235</v>
      </c>
      <c r="CR222" s="143">
        <f t="shared" si="36"/>
        <v>451.58307743910621</v>
      </c>
    </row>
    <row r="223" spans="1:96" ht="14">
      <c r="A223">
        <f t="shared" si="75"/>
        <v>65</v>
      </c>
      <c r="B223" s="20">
        <f t="shared" si="75"/>
        <v>145</v>
      </c>
      <c r="C223" s="27">
        <f t="shared" si="105"/>
        <v>245.99374666851074</v>
      </c>
      <c r="D223" s="124">
        <f>(($C$39*$C$118*0.72)*D$40)*('Product half-life and C flows'!B124/100)</f>
        <v>0.16513689071529647</v>
      </c>
      <c r="E223" s="27"/>
      <c r="F223" s="55">
        <f t="shared" si="94"/>
        <v>18.852668677253504</v>
      </c>
      <c r="G223" s="55">
        <f t="shared" si="94"/>
        <v>2.3461098798359923</v>
      </c>
      <c r="H223" s="124">
        <f>(H$118)*('Product half-life and C flows'!L124/100)</f>
        <v>1.4547723794080625</v>
      </c>
      <c r="I223" s="124">
        <f>(($C$39*$C$118*0.28)*H$41)*('Product half-life and C flows'!N124/100)</f>
        <v>2.9413489080372464</v>
      </c>
      <c r="J223" s="124">
        <f>(($C$39*$C$118*0.28)*H$41)*(+'Product half-life and C flows'!P124/100)</f>
        <v>1.4692052487698528</v>
      </c>
      <c r="K223" s="55">
        <f t="shared" si="60"/>
        <v>4.1790082234578607</v>
      </c>
      <c r="L223" s="27"/>
      <c r="M223" s="141">
        <f>(C$158-C$138)*(0.4*D$14)*('Product half-life and C flows'!B84/100)</f>
        <v>0.73599126771959877</v>
      </c>
      <c r="N223" s="83"/>
      <c r="O223" s="142">
        <f t="shared" si="78"/>
        <v>15.237354645124185</v>
      </c>
      <c r="P223" s="141">
        <f t="shared" si="79"/>
        <v>10.082834520791259</v>
      </c>
      <c r="Q223" s="141">
        <f>(C$158-C$138)*(0.6*C$15)*('Product half-life and C flows'!L84/100)</f>
        <v>11.577413808682829</v>
      </c>
      <c r="R223" s="141">
        <f>(C$158-C$138)*0.6*('Product half-life and C flows'!N84/100)</f>
        <v>13.300917008572437</v>
      </c>
      <c r="S223" s="141">
        <f>(C$158-C$138)*0.6*('Product half-life and C flows'!P84/100)</f>
        <v>6.6438146895966197</v>
      </c>
      <c r="T223" s="141">
        <f t="shared" ref="T223:T286" si="108">(Q223*T$42)</f>
        <v>6.5991258709492122</v>
      </c>
      <c r="U223" s="3"/>
      <c r="V223" s="141">
        <f t="shared" si="43"/>
        <v>1.4719825354391973</v>
      </c>
      <c r="W223" s="141">
        <f t="shared" si="44"/>
        <v>0</v>
      </c>
      <c r="X223" s="141">
        <f t="shared" si="45"/>
        <v>15.237354645124185</v>
      </c>
      <c r="Y223" s="141">
        <f t="shared" si="46"/>
        <v>10.082834520791259</v>
      </c>
      <c r="Z223" s="141">
        <f t="shared" si="47"/>
        <v>15.754428938736343</v>
      </c>
      <c r="AA223" s="141">
        <f t="shared" si="48"/>
        <v>10.51345557845006</v>
      </c>
      <c r="AB223" s="141">
        <f t="shared" si="49"/>
        <v>5.2514763129121151</v>
      </c>
      <c r="AC223" s="141">
        <f t="shared" si="50"/>
        <v>8.9800244950797143</v>
      </c>
      <c r="AD223" s="41"/>
      <c r="AE223" s="141">
        <f t="shared" ref="AE223:AL223" si="109">V203</f>
        <v>2.9439650708783947</v>
      </c>
      <c r="AF223" s="141">
        <f t="shared" si="109"/>
        <v>0</v>
      </c>
      <c r="AG223" s="141">
        <f t="shared" si="109"/>
        <v>15.237354645124185</v>
      </c>
      <c r="AH223" s="141">
        <f t="shared" si="109"/>
        <v>10.082834520791259</v>
      </c>
      <c r="AI223" s="141">
        <f t="shared" si="109"/>
        <v>21.438469358290238</v>
      </c>
      <c r="AJ223" s="141">
        <f t="shared" si="109"/>
        <v>6.7203059384677566</v>
      </c>
      <c r="AK223" s="141">
        <f t="shared" si="109"/>
        <v>3.3567961730608169</v>
      </c>
      <c r="AL223" s="141">
        <f t="shared" si="109"/>
        <v>12.219927534225434</v>
      </c>
      <c r="AM223" s="41"/>
      <c r="AN223" s="143">
        <f t="shared" ref="AN223:AU223" si="110">AE203</f>
        <v>5.8879301417567893</v>
      </c>
      <c r="AO223" s="143">
        <f t="shared" si="110"/>
        <v>139.77025708835487</v>
      </c>
      <c r="AP223" s="143">
        <f t="shared" si="110"/>
        <v>15.237354645124185</v>
      </c>
      <c r="AQ223" s="143">
        <f t="shared" si="110"/>
        <v>10.082834520791259</v>
      </c>
      <c r="AR223" s="143">
        <f t="shared" si="110"/>
        <v>29.173254721806149</v>
      </c>
      <c r="AS223" s="143">
        <f t="shared" si="110"/>
        <v>1.5586258392148034</v>
      </c>
      <c r="AT223" s="143">
        <f t="shared" si="110"/>
        <v>0.77853438522217955</v>
      </c>
      <c r="AU223" s="143">
        <f t="shared" si="110"/>
        <v>16.628755191429505</v>
      </c>
      <c r="AV223" s="41"/>
      <c r="AW223" s="41"/>
      <c r="AX223" s="41"/>
      <c r="CH223">
        <f t="shared" si="72"/>
        <v>65</v>
      </c>
      <c r="CI223" s="113">
        <f t="shared" si="73"/>
        <v>245.99374666851074</v>
      </c>
      <c r="CJ223" s="123">
        <f t="shared" si="85"/>
        <v>11.205005906509276</v>
      </c>
      <c r="CK223" s="123">
        <f t="shared" si="86"/>
        <v>139.77025708835487</v>
      </c>
      <c r="CL223" s="123">
        <f t="shared" si="87"/>
        <v>79.802087257750244</v>
      </c>
      <c r="CM223" s="123">
        <f t="shared" si="88"/>
        <v>42.677447963001029</v>
      </c>
      <c r="CN223" s="123">
        <f t="shared" si="89"/>
        <v>79.398339206923623</v>
      </c>
      <c r="CO223" s="123">
        <f t="shared" si="90"/>
        <v>35.034653272742304</v>
      </c>
      <c r="CP223" s="123">
        <f t="shared" si="91"/>
        <v>17.499826809561586</v>
      </c>
      <c r="CQ223" s="123">
        <f t="shared" si="92"/>
        <v>48.606841315141722</v>
      </c>
      <c r="CR223" s="143">
        <f t="shared" ref="CR223:CR286" si="111">SUM(CJ223:CQ223)</f>
        <v>453.99445881998457</v>
      </c>
    </row>
    <row r="224" spans="1:96" ht="14">
      <c r="A224">
        <f t="shared" ref="A224:B238" si="112">A223+1</f>
        <v>66</v>
      </c>
      <c r="B224" s="20">
        <f t="shared" si="112"/>
        <v>146</v>
      </c>
      <c r="C224" s="27">
        <f t="shared" si="105"/>
        <v>246.27904360822413</v>
      </c>
      <c r="D224" s="124">
        <f>(($C$39*$C$118*0.72)*D$40)*('Product half-life and C flows'!B125/100)</f>
        <v>0.15951172198759697</v>
      </c>
      <c r="E224" s="27"/>
      <c r="F224" s="55">
        <f t="shared" si="94"/>
        <v>18.852668677253504</v>
      </c>
      <c r="G224" s="55">
        <f t="shared" si="94"/>
        <v>2.3461098798359923</v>
      </c>
      <c r="H224" s="124">
        <f>(H$118)*('Product half-life and C flows'!L125/100)</f>
        <v>1.4325358241646449</v>
      </c>
      <c r="I224" s="124">
        <f>(($C$39*$C$118*0.28)*H$41)*('Product half-life and C flows'!N125/100)</f>
        <v>2.952478303936577</v>
      </c>
      <c r="J224" s="124">
        <f>(($C$39*$C$118*0.28)*H$41)*(+'Product half-life and C flows'!P125/100)</f>
        <v>1.4747643875807073</v>
      </c>
      <c r="K224" s="55">
        <f t="shared" si="60"/>
        <v>4.1790082234578607</v>
      </c>
      <c r="L224" s="27"/>
      <c r="M224" s="141">
        <f>(C$158-C$138)*(0.4*D$14)*('Product half-life and C flows'!B85/100)</f>
        <v>0.71092070326181245</v>
      </c>
      <c r="N224" s="83"/>
      <c r="O224" s="142">
        <f t="shared" si="78"/>
        <v>15.237354645124185</v>
      </c>
      <c r="P224" s="141">
        <f t="shared" si="79"/>
        <v>10.082834520791259</v>
      </c>
      <c r="Q224" s="141">
        <f>(C$158-C$138)*(0.6*C$15)*('Product half-life and C flows'!L85/100)</f>
        <v>11.400450178236785</v>
      </c>
      <c r="R224" s="141">
        <f>(C$158-C$138)*0.6*('Product half-life and C flows'!N85/100)</f>
        <v>13.419010737956764</v>
      </c>
      <c r="S224" s="141">
        <f>(C$158-C$138)*0.6*('Product half-life and C flows'!P85/100)</f>
        <v>6.7028025664119681</v>
      </c>
      <c r="T224" s="141">
        <f t="shared" si="108"/>
        <v>6.4982566015949663</v>
      </c>
      <c r="U224" s="3"/>
      <c r="V224" s="141">
        <f t="shared" si="43"/>
        <v>1.4218414065236249</v>
      </c>
      <c r="W224" s="141">
        <f t="shared" si="44"/>
        <v>0</v>
      </c>
      <c r="X224" s="141">
        <f t="shared" si="45"/>
        <v>15.237354645124185</v>
      </c>
      <c r="Y224" s="141">
        <f t="shared" si="46"/>
        <v>10.082834520791259</v>
      </c>
      <c r="Z224" s="141">
        <f t="shared" si="47"/>
        <v>15.513618600030814</v>
      </c>
      <c r="AA224" s="141">
        <f t="shared" si="48"/>
        <v>10.674156344479551</v>
      </c>
      <c r="AB224" s="141">
        <f t="shared" si="49"/>
        <v>5.3317464258139582</v>
      </c>
      <c r="AC224" s="141">
        <f t="shared" si="50"/>
        <v>8.8427626020175634</v>
      </c>
      <c r="AD224" s="41"/>
      <c r="AE224" s="141">
        <f t="shared" ref="AE224:AL224" si="113">V204</f>
        <v>2.8436828130472489</v>
      </c>
      <c r="AF224" s="141">
        <f t="shared" si="113"/>
        <v>0</v>
      </c>
      <c r="AG224" s="141">
        <f t="shared" si="113"/>
        <v>15.237354645124185</v>
      </c>
      <c r="AH224" s="141">
        <f t="shared" si="113"/>
        <v>10.082834520791259</v>
      </c>
      <c r="AI224" s="141">
        <f t="shared" si="113"/>
        <v>21.110777057441151</v>
      </c>
      <c r="AJ224" s="141">
        <f t="shared" si="113"/>
        <v>6.9389859339010469</v>
      </c>
      <c r="AK224" s="141">
        <f t="shared" si="113"/>
        <v>3.4660269400105128</v>
      </c>
      <c r="AL224" s="141">
        <f t="shared" si="113"/>
        <v>12.033142922741455</v>
      </c>
      <c r="AM224" s="41"/>
      <c r="AN224" s="143">
        <f t="shared" ref="AN224:AU224" si="114">AE204</f>
        <v>5.6873656260944978</v>
      </c>
      <c r="AO224" s="143">
        <f t="shared" si="114"/>
        <v>143.27124129696296</v>
      </c>
      <c r="AP224" s="143">
        <f t="shared" si="114"/>
        <v>15.237354645124185</v>
      </c>
      <c r="AQ224" s="143">
        <f t="shared" si="114"/>
        <v>10.082834520791259</v>
      </c>
      <c r="AR224" s="143">
        <f t="shared" si="114"/>
        <v>28.727334315676568</v>
      </c>
      <c r="AS224" s="143">
        <f t="shared" si="114"/>
        <v>1.8562033902386086</v>
      </c>
      <c r="AT224" s="143">
        <f t="shared" si="114"/>
        <v>0.92717452059870564</v>
      </c>
      <c r="AU224" s="143">
        <f t="shared" si="114"/>
        <v>16.374580559935641</v>
      </c>
      <c r="AV224" s="41"/>
      <c r="AW224" s="41"/>
      <c r="AX224" s="41"/>
      <c r="CH224">
        <f t="shared" si="72"/>
        <v>66</v>
      </c>
      <c r="CI224" s="113">
        <f t="shared" si="73"/>
        <v>246.27904360822413</v>
      </c>
      <c r="CJ224" s="123">
        <f t="shared" si="85"/>
        <v>10.82332227091478</v>
      </c>
      <c r="CK224" s="123">
        <f t="shared" si="86"/>
        <v>143.27124129696296</v>
      </c>
      <c r="CL224" s="123">
        <f t="shared" si="87"/>
        <v>79.802087257750244</v>
      </c>
      <c r="CM224" s="123">
        <f t="shared" si="88"/>
        <v>42.677447963001029</v>
      </c>
      <c r="CN224" s="123">
        <f t="shared" si="89"/>
        <v>78.184715975549963</v>
      </c>
      <c r="CO224" s="123">
        <f t="shared" si="90"/>
        <v>35.840834710512546</v>
      </c>
      <c r="CP224" s="123">
        <f t="shared" si="91"/>
        <v>17.902514840415851</v>
      </c>
      <c r="CQ224" s="123">
        <f t="shared" si="92"/>
        <v>47.927750909747488</v>
      </c>
      <c r="CR224" s="143">
        <f t="shared" si="111"/>
        <v>456.42991522485488</v>
      </c>
    </row>
    <row r="225" spans="1:96" ht="14">
      <c r="A225">
        <f t="shared" si="112"/>
        <v>67</v>
      </c>
      <c r="B225" s="20">
        <f t="shared" si="112"/>
        <v>147</v>
      </c>
      <c r="C225" s="27">
        <f t="shared" si="105"/>
        <v>246.55611957065869</v>
      </c>
      <c r="D225" s="124">
        <f>(($C$39*$C$118*0.72)*D$40)*('Product half-life and C flows'!B126/100)</f>
        <v>0.15407816715718001</v>
      </c>
      <c r="E225" s="27"/>
      <c r="F225" s="55">
        <f t="shared" si="94"/>
        <v>18.852668677253504</v>
      </c>
      <c r="G225" s="55">
        <f t="shared" si="94"/>
        <v>2.3461098798359923</v>
      </c>
      <c r="H225" s="124">
        <f>(H$118)*('Product half-life and C flows'!L126/100)</f>
        <v>1.4106391601620103</v>
      </c>
      <c r="I225" s="124">
        <f>(($C$39*$C$118*0.28)*H$41)*('Product half-life and C flows'!N126/100)</f>
        <v>2.963437584269895</v>
      </c>
      <c r="J225" s="124">
        <f>(($C$39*$C$118*0.28)*H$41)*(+'Product half-life and C flows'!P126/100)</f>
        <v>1.4802385535813658</v>
      </c>
      <c r="K225" s="55">
        <f t="shared" si="60"/>
        <v>4.1790082234578607</v>
      </c>
      <c r="L225" s="27"/>
      <c r="M225" s="141">
        <f>(C$158-C$138)*(0.4*D$14)*('Product half-life and C flows'!B86/100)</f>
        <v>0.68670413426538457</v>
      </c>
      <c r="N225" s="83"/>
      <c r="O225" s="142">
        <f t="shared" si="78"/>
        <v>15.237354645124185</v>
      </c>
      <c r="P225" s="141">
        <f t="shared" si="79"/>
        <v>10.082834520791259</v>
      </c>
      <c r="Q225" s="141">
        <f>(C$158-C$138)*(0.6*C$15)*('Product half-life and C flows'!L86/100)</f>
        <v>11.226191480603731</v>
      </c>
      <c r="R225" s="141">
        <f>(C$158-C$138)*0.6*('Product half-life and C flows'!N86/100)</f>
        <v>13.535299375510556</v>
      </c>
      <c r="S225" s="141">
        <f>(C$158-C$138)*0.6*('Product half-life and C flows'!P86/100)</f>
        <v>6.7608887989563202</v>
      </c>
      <c r="T225" s="141">
        <f t="shared" si="108"/>
        <v>6.3989291439441258</v>
      </c>
      <c r="U225" s="3"/>
      <c r="V225" s="141">
        <f t="shared" si="43"/>
        <v>1.3734082685307689</v>
      </c>
      <c r="W225" s="141">
        <f t="shared" si="44"/>
        <v>0</v>
      </c>
      <c r="X225" s="141">
        <f t="shared" si="45"/>
        <v>15.237354645124185</v>
      </c>
      <c r="Y225" s="141">
        <f t="shared" si="46"/>
        <v>10.082834520791259</v>
      </c>
      <c r="Z225" s="141">
        <f t="shared" si="47"/>
        <v>15.276489106848338</v>
      </c>
      <c r="AA225" s="141">
        <f t="shared" si="48"/>
        <v>10.832400759596656</v>
      </c>
      <c r="AB225" s="141">
        <f t="shared" si="49"/>
        <v>5.4107895902081173</v>
      </c>
      <c r="AC225" s="141">
        <f t="shared" si="50"/>
        <v>8.7075987909035515</v>
      </c>
      <c r="AD225" s="41"/>
      <c r="AE225" s="141">
        <f t="shared" ref="AE225:AL225" si="115">V205</f>
        <v>2.7468165370615378</v>
      </c>
      <c r="AF225" s="141">
        <f t="shared" si="115"/>
        <v>0</v>
      </c>
      <c r="AG225" s="141">
        <f t="shared" si="115"/>
        <v>15.237354645124185</v>
      </c>
      <c r="AH225" s="141">
        <f t="shared" si="115"/>
        <v>10.082834520791259</v>
      </c>
      <c r="AI225" s="141">
        <f t="shared" si="115"/>
        <v>20.788093614372016</v>
      </c>
      <c r="AJ225" s="141">
        <f t="shared" si="115"/>
        <v>7.1543233515758491</v>
      </c>
      <c r="AK225" s="141">
        <f t="shared" si="115"/>
        <v>3.5735880877002244</v>
      </c>
      <c r="AL225" s="141">
        <f t="shared" si="115"/>
        <v>11.849213360192048</v>
      </c>
      <c r="AM225" s="41"/>
      <c r="AN225" s="143">
        <f t="shared" ref="AN225:AU225" si="116">AE205</f>
        <v>5.4936330741230757</v>
      </c>
      <c r="AO225" s="143">
        <f t="shared" si="116"/>
        <v>146.77222550557104</v>
      </c>
      <c r="AP225" s="143">
        <f t="shared" si="116"/>
        <v>15.237354645124185</v>
      </c>
      <c r="AQ225" s="143">
        <f t="shared" si="116"/>
        <v>10.082834520791259</v>
      </c>
      <c r="AR225" s="143">
        <f t="shared" si="116"/>
        <v>28.288229913126262</v>
      </c>
      <c r="AS225" s="143">
        <f t="shared" si="116"/>
        <v>2.1492323948738465</v>
      </c>
      <c r="AT225" s="143">
        <f t="shared" si="116"/>
        <v>1.0735426547821414</v>
      </c>
      <c r="AU225" s="143">
        <f t="shared" si="116"/>
        <v>16.124291050481968</v>
      </c>
      <c r="AV225" s="41"/>
      <c r="AW225" s="41"/>
      <c r="AX225" s="41"/>
      <c r="CH225">
        <f t="shared" si="72"/>
        <v>67</v>
      </c>
      <c r="CI225" s="113">
        <f t="shared" si="73"/>
        <v>246.55611957065869</v>
      </c>
      <c r="CJ225" s="123">
        <f t="shared" si="85"/>
        <v>10.454640181137947</v>
      </c>
      <c r="CK225" s="123">
        <f t="shared" si="86"/>
        <v>146.77222550557104</v>
      </c>
      <c r="CL225" s="123">
        <f t="shared" si="87"/>
        <v>79.802087257750244</v>
      </c>
      <c r="CM225" s="123">
        <f t="shared" si="88"/>
        <v>42.677447963001029</v>
      </c>
      <c r="CN225" s="123">
        <f t="shared" si="89"/>
        <v>76.989643275112357</v>
      </c>
      <c r="CO225" s="123">
        <f t="shared" si="90"/>
        <v>36.634693465826807</v>
      </c>
      <c r="CP225" s="123">
        <f t="shared" si="91"/>
        <v>18.299047685228167</v>
      </c>
      <c r="CQ225" s="123">
        <f t="shared" si="92"/>
        <v>47.259040568979557</v>
      </c>
      <c r="CR225" s="143">
        <f t="shared" si="111"/>
        <v>458.88882590260721</v>
      </c>
    </row>
    <row r="226" spans="1:96" ht="14">
      <c r="A226">
        <f t="shared" si="112"/>
        <v>68</v>
      </c>
      <c r="B226" s="20">
        <f t="shared" si="112"/>
        <v>148</v>
      </c>
      <c r="C226" s="27">
        <f t="shared" si="105"/>
        <v>246.82520531957218</v>
      </c>
      <c r="D226" s="124">
        <f>(($C$39*$C$118*0.72)*D$40)*('Product half-life and C flows'!B127/100)</f>
        <v>0.14882969915127506</v>
      </c>
      <c r="E226" s="27"/>
      <c r="F226" s="55">
        <f t="shared" si="94"/>
        <v>18.852668677253504</v>
      </c>
      <c r="G226" s="55">
        <f t="shared" si="94"/>
        <v>2.3461098798359923</v>
      </c>
      <c r="H226" s="124">
        <f>(H$118)*('Product half-life and C flows'!L127/100)</f>
        <v>1.3890771920785674</v>
      </c>
      <c r="I226" s="124">
        <f>(($C$39*$C$118*0.28)*H$41)*('Product half-life and C flows'!N127/100)</f>
        <v>2.974229349295658</v>
      </c>
      <c r="J226" s="124">
        <f>(($C$39*$C$118*0.28)*H$41)*(+'Product half-life and C flows'!P127/100)</f>
        <v>1.4856290456022265</v>
      </c>
      <c r="K226" s="55">
        <f t="shared" si="60"/>
        <v>4.1790082234578607</v>
      </c>
      <c r="L226" s="27"/>
      <c r="M226" s="141">
        <f>(C$158-C$138)*(0.4*D$14)*('Product half-life and C flows'!B87/100)</f>
        <v>0.66331247050981978</v>
      </c>
      <c r="N226" s="83"/>
      <c r="O226" s="142">
        <f t="shared" si="78"/>
        <v>15.237354645124185</v>
      </c>
      <c r="P226" s="141">
        <f t="shared" si="79"/>
        <v>10.082834520791259</v>
      </c>
      <c r="Q226" s="141">
        <f>(C$158-C$138)*(0.6*C$15)*('Product half-life and C flows'!L87/100)</f>
        <v>11.054596370217322</v>
      </c>
      <c r="R226" s="141">
        <f>(C$158-C$138)*0.6*('Product half-life and C flows'!N87/100)</f>
        <v>13.649810512508422</v>
      </c>
      <c r="S226" s="141">
        <f>(C$158-C$138)*0.6*('Product half-life and C flows'!P87/100)</f>
        <v>6.818087169085123</v>
      </c>
      <c r="T226" s="141">
        <f t="shared" si="108"/>
        <v>6.301119931023873</v>
      </c>
      <c r="U226" s="3"/>
      <c r="V226" s="141">
        <f t="shared" si="43"/>
        <v>1.3266249410196393</v>
      </c>
      <c r="W226" s="141">
        <f t="shared" si="44"/>
        <v>0</v>
      </c>
      <c r="X226" s="141">
        <f t="shared" si="45"/>
        <v>15.237354645124185</v>
      </c>
      <c r="Y226" s="141">
        <f t="shared" si="46"/>
        <v>10.082834520791259</v>
      </c>
      <c r="Z226" s="141">
        <f t="shared" si="47"/>
        <v>15.04298419655569</v>
      </c>
      <c r="AA226" s="141">
        <f t="shared" si="48"/>
        <v>10.988226369731949</v>
      </c>
      <c r="AB226" s="141">
        <f t="shared" si="49"/>
        <v>5.4886245603056656</v>
      </c>
      <c r="AC226" s="141">
        <f t="shared" si="50"/>
        <v>8.574500992036743</v>
      </c>
      <c r="AD226" s="41"/>
      <c r="AE226" s="141">
        <f t="shared" ref="AE226:AL226" si="117">V206</f>
        <v>2.6532498820392791</v>
      </c>
      <c r="AF226" s="141">
        <f t="shared" si="117"/>
        <v>0</v>
      </c>
      <c r="AG226" s="141">
        <f t="shared" si="117"/>
        <v>15.237354645124185</v>
      </c>
      <c r="AH226" s="141">
        <f t="shared" si="117"/>
        <v>10.082834520791259</v>
      </c>
      <c r="AI226" s="141">
        <f t="shared" si="117"/>
        <v>20.47034246745417</v>
      </c>
      <c r="AJ226" s="141">
        <f t="shared" si="117"/>
        <v>7.3663692836190231</v>
      </c>
      <c r="AK226" s="141">
        <f t="shared" si="117"/>
        <v>3.6795051366728386</v>
      </c>
      <c r="AL226" s="141">
        <f t="shared" si="117"/>
        <v>11.668095206448877</v>
      </c>
      <c r="AM226" s="41"/>
      <c r="AN226" s="143">
        <f t="shared" ref="AN226:AU226" si="118">AE206</f>
        <v>5.3064997640785583</v>
      </c>
      <c r="AO226" s="143">
        <f t="shared" si="118"/>
        <v>150.27320971417913</v>
      </c>
      <c r="AP226" s="143">
        <f t="shared" si="118"/>
        <v>15.237354645124185</v>
      </c>
      <c r="AQ226" s="143">
        <f t="shared" si="118"/>
        <v>10.082834520791259</v>
      </c>
      <c r="AR226" s="143">
        <f t="shared" si="118"/>
        <v>27.855837329856517</v>
      </c>
      <c r="AS226" s="143">
        <f t="shared" si="118"/>
        <v>2.4377823787758572</v>
      </c>
      <c r="AT226" s="143">
        <f t="shared" si="118"/>
        <v>1.2176735158720566</v>
      </c>
      <c r="AU226" s="143">
        <f t="shared" si="118"/>
        <v>15.877827278018213</v>
      </c>
      <c r="AV226" s="41"/>
      <c r="AW226" s="41"/>
      <c r="AX226" s="41"/>
      <c r="CH226">
        <f t="shared" si="72"/>
        <v>68</v>
      </c>
      <c r="CI226" s="113">
        <f t="shared" si="73"/>
        <v>246.82520531957218</v>
      </c>
      <c r="CJ226" s="123">
        <f t="shared" si="85"/>
        <v>10.098516756798571</v>
      </c>
      <c r="CK226" s="123">
        <f t="shared" si="86"/>
        <v>150.27320971417913</v>
      </c>
      <c r="CL226" s="123">
        <f t="shared" si="87"/>
        <v>79.802087257750244</v>
      </c>
      <c r="CM226" s="123">
        <f t="shared" si="88"/>
        <v>42.677447963001029</v>
      </c>
      <c r="CN226" s="123">
        <f t="shared" si="89"/>
        <v>75.812837556162265</v>
      </c>
      <c r="CO226" s="123">
        <f t="shared" si="90"/>
        <v>37.416417893930905</v>
      </c>
      <c r="CP226" s="123">
        <f t="shared" si="91"/>
        <v>18.68951942753791</v>
      </c>
      <c r="CQ226" s="123">
        <f t="shared" si="92"/>
        <v>46.600551630985564</v>
      </c>
      <c r="CR226" s="143">
        <f t="shared" si="111"/>
        <v>461.37058820034565</v>
      </c>
    </row>
    <row r="227" spans="1:96" ht="14">
      <c r="A227">
        <f t="shared" si="112"/>
        <v>69</v>
      </c>
      <c r="B227" s="20">
        <f t="shared" si="112"/>
        <v>149</v>
      </c>
      <c r="C227" s="27">
        <f t="shared" si="105"/>
        <v>247.08652550285245</v>
      </c>
      <c r="D227" s="124">
        <f>(($C$39*$C$118*0.72)*D$40)*('Product half-life and C flows'!B128/100)</f>
        <v>0.14376001323317184</v>
      </c>
      <c r="E227" s="27"/>
      <c r="F227" s="55">
        <f t="shared" si="94"/>
        <v>18.852668677253504</v>
      </c>
      <c r="G227" s="55">
        <f t="shared" si="94"/>
        <v>2.3461098798359923</v>
      </c>
      <c r="H227" s="124">
        <f>(H$118)*('Product half-life and C flows'!L128/100)</f>
        <v>1.3678448040045004</v>
      </c>
      <c r="I227" s="124">
        <f>(($C$39*$C$118*0.28)*H$41)*('Product half-life and C flows'!N128/100)</f>
        <v>2.9848561595267289</v>
      </c>
      <c r="J227" s="124">
        <f>(($C$39*$C$118*0.28)*H$41)*(+'Product half-life and C flows'!P128/100)</f>
        <v>1.4909371426207432</v>
      </c>
      <c r="K227" s="55">
        <f t="shared" si="60"/>
        <v>4.1790082234578607</v>
      </c>
      <c r="L227" s="27"/>
      <c r="M227" s="141">
        <f>(C$158-C$138)*(0.4*D$14)*('Product half-life and C flows'!B88/100)</f>
        <v>0.64071761269432537</v>
      </c>
      <c r="N227" s="83"/>
      <c r="O227" s="142">
        <f t="shared" si="78"/>
        <v>15.237354645124185</v>
      </c>
      <c r="P227" s="141">
        <f t="shared" si="79"/>
        <v>10.082834520791259</v>
      </c>
      <c r="Q227" s="141">
        <f>(C$158-C$138)*(0.6*C$15)*('Product half-life and C flows'!L88/100)</f>
        <v>10.885624133488404</v>
      </c>
      <c r="R227" s="141">
        <f>(C$158-C$138)*0.6*('Product half-life and C flows'!N88/100)</f>
        <v>13.762571318485517</v>
      </c>
      <c r="S227" s="141">
        <f>(C$158-C$138)*0.6*('Product half-life and C flows'!P88/100)</f>
        <v>6.8744112479947619</v>
      </c>
      <c r="T227" s="141">
        <f t="shared" si="108"/>
        <v>6.2048057560883896</v>
      </c>
      <c r="U227" s="3"/>
      <c r="V227" s="141">
        <f t="shared" si="43"/>
        <v>1.2814352253886503</v>
      </c>
      <c r="W227" s="141">
        <f t="shared" si="44"/>
        <v>0</v>
      </c>
      <c r="X227" s="141">
        <f t="shared" si="45"/>
        <v>15.237354645124185</v>
      </c>
      <c r="Y227" s="141">
        <f t="shared" si="46"/>
        <v>10.082834520791259</v>
      </c>
      <c r="Z227" s="141">
        <f t="shared" si="47"/>
        <v>14.813048466507892</v>
      </c>
      <c r="AA227" s="141">
        <f t="shared" si="48"/>
        <v>11.14167014691718</v>
      </c>
      <c r="AB227" s="141">
        <f t="shared" si="49"/>
        <v>5.5652698036549317</v>
      </c>
      <c r="AC227" s="141">
        <f t="shared" si="50"/>
        <v>8.4434376259094979</v>
      </c>
      <c r="AD227" s="41"/>
      <c r="AE227" s="141">
        <f t="shared" ref="AE227:AL227" si="119">V207</f>
        <v>2.5628704507773015</v>
      </c>
      <c r="AF227" s="141">
        <f t="shared" si="119"/>
        <v>0</v>
      </c>
      <c r="AG227" s="141">
        <f t="shared" si="119"/>
        <v>15.237354645124185</v>
      </c>
      <c r="AH227" s="141">
        <f t="shared" si="119"/>
        <v>10.082834520791259</v>
      </c>
      <c r="AI227" s="141">
        <f t="shared" si="119"/>
        <v>20.157448225322327</v>
      </c>
      <c r="AJ227" s="141">
        <f t="shared" si="119"/>
        <v>7.5751740412016755</v>
      </c>
      <c r="AK227" s="141">
        <f t="shared" si="119"/>
        <v>3.7838032173834537</v>
      </c>
      <c r="AL227" s="141">
        <f t="shared" si="119"/>
        <v>11.489745488433725</v>
      </c>
      <c r="AM227" s="41"/>
      <c r="AN227" s="143">
        <f t="shared" ref="AN227:AU227" si="120">AE207</f>
        <v>5.1257409015546012</v>
      </c>
      <c r="AO227" s="143">
        <f t="shared" si="120"/>
        <v>153.77419392278722</v>
      </c>
      <c r="AP227" s="143">
        <f t="shared" si="120"/>
        <v>15.237354645124185</v>
      </c>
      <c r="AQ227" s="143">
        <f t="shared" si="120"/>
        <v>10.082834520791259</v>
      </c>
      <c r="AR227" s="143">
        <f t="shared" si="120"/>
        <v>27.430053974051365</v>
      </c>
      <c r="AS227" s="143">
        <f t="shared" si="120"/>
        <v>2.7219218048831619</v>
      </c>
      <c r="AT227" s="143">
        <f t="shared" si="120"/>
        <v>1.3596013011404406</v>
      </c>
      <c r="AU227" s="143">
        <f t="shared" si="120"/>
        <v>15.635130765209277</v>
      </c>
      <c r="AV227" s="41"/>
      <c r="AW227" s="41"/>
      <c r="AX227" s="41"/>
      <c r="CH227">
        <f t="shared" si="72"/>
        <v>69</v>
      </c>
      <c r="CI227" s="113">
        <f t="shared" si="73"/>
        <v>247.08652550285245</v>
      </c>
      <c r="CJ227" s="123">
        <f t="shared" si="85"/>
        <v>9.7545242036480495</v>
      </c>
      <c r="CK227" s="123">
        <f t="shared" si="86"/>
        <v>153.77419392278722</v>
      </c>
      <c r="CL227" s="123">
        <f t="shared" si="87"/>
        <v>79.802087257750244</v>
      </c>
      <c r="CM227" s="123">
        <f t="shared" si="88"/>
        <v>42.677447963001029</v>
      </c>
      <c r="CN227" s="123">
        <f t="shared" si="89"/>
        <v>74.654019603374493</v>
      </c>
      <c r="CO227" s="123">
        <f t="shared" si="90"/>
        <v>38.186193471014263</v>
      </c>
      <c r="CP227" s="123">
        <f t="shared" si="91"/>
        <v>19.074022712794331</v>
      </c>
      <c r="CQ227" s="123">
        <f t="shared" si="92"/>
        <v>45.952127859098752</v>
      </c>
      <c r="CR227" s="143">
        <f t="shared" si="111"/>
        <v>463.87461699346835</v>
      </c>
    </row>
    <row r="228" spans="1:96" ht="14">
      <c r="A228">
        <f t="shared" si="112"/>
        <v>70</v>
      </c>
      <c r="B228" s="20">
        <f t="shared" si="112"/>
        <v>150</v>
      </c>
      <c r="C228" s="27">
        <f t="shared" si="105"/>
        <v>247.34029879280953</v>
      </c>
      <c r="D228" s="124">
        <f>(($C$39*$C$118*0.72)*D$40)*('Product half-life and C flows'!B129/100)</f>
        <v>0.13886301942863721</v>
      </c>
      <c r="E228" s="27"/>
      <c r="F228" s="55">
        <f t="shared" si="94"/>
        <v>18.852668677253504</v>
      </c>
      <c r="G228" s="55">
        <f t="shared" si="94"/>
        <v>2.3461098798359923</v>
      </c>
      <c r="H228" s="124">
        <f>(H$118)*('Product half-life and C flows'!L129/100)</f>
        <v>1.3469369582279365</v>
      </c>
      <c r="I228" s="124">
        <f>(($C$39*$C$118*0.28)*H$41)*('Product half-life and C flows'!N129/100)</f>
        <v>2.9953205363378994</v>
      </c>
      <c r="J228" s="124">
        <f>(($C$39*$C$118*0.28)*H$41)*(+'Product half-life and C flows'!P129/100)</f>
        <v>1.4961641040648843</v>
      </c>
      <c r="K228" s="55">
        <f t="shared" si="60"/>
        <v>4.1790082234578607</v>
      </c>
      <c r="L228" s="27"/>
      <c r="M228" s="141">
        <f>(C$158-C$138)*(0.4*D$14)*('Product half-life and C flows'!B89/100)</f>
        <v>0.61889241868344746</v>
      </c>
      <c r="N228" s="83"/>
      <c r="O228" s="142">
        <f t="shared" si="78"/>
        <v>15.237354645124185</v>
      </c>
      <c r="P228" s="141">
        <f t="shared" si="79"/>
        <v>10.082834520791259</v>
      </c>
      <c r="Q228" s="141">
        <f>(C$158-C$138)*(0.6*C$15)*('Product half-life and C flows'!L89/100)</f>
        <v>10.719234679145119</v>
      </c>
      <c r="R228" s="141">
        <f>(C$158-C$138)*0.6*('Product half-life and C flows'!N89/100)</f>
        <v>13.873608547683936</v>
      </c>
      <c r="S228" s="141">
        <f>(C$158-C$138)*0.6*('Product half-life and C flows'!P89/100)</f>
        <v>6.9298743994425234</v>
      </c>
      <c r="T228" s="141">
        <f t="shared" si="108"/>
        <v>6.1099637671127169</v>
      </c>
      <c r="U228" s="3"/>
      <c r="V228" s="141">
        <f t="shared" si="43"/>
        <v>1.2377848373668949</v>
      </c>
      <c r="W228" s="141">
        <f t="shared" si="44"/>
        <v>0</v>
      </c>
      <c r="X228" s="141">
        <f t="shared" si="45"/>
        <v>15.237354645124185</v>
      </c>
      <c r="Y228" s="141">
        <f t="shared" si="46"/>
        <v>10.082834520791259</v>
      </c>
      <c r="Z228" s="141">
        <f t="shared" si="47"/>
        <v>14.586627360903075</v>
      </c>
      <c r="AA228" s="141">
        <f t="shared" si="48"/>
        <v>11.292768498057461</v>
      </c>
      <c r="AB228" s="141">
        <f t="shared" si="49"/>
        <v>5.6407435055232051</v>
      </c>
      <c r="AC228" s="141">
        <f t="shared" si="50"/>
        <v>8.3143775957147525</v>
      </c>
      <c r="AD228" s="41"/>
      <c r="AE228" s="141">
        <f t="shared" ref="AE228:AL228" si="121">V208</f>
        <v>2.4755696747337899</v>
      </c>
      <c r="AF228" s="141">
        <f t="shared" si="121"/>
        <v>0</v>
      </c>
      <c r="AG228" s="141">
        <f t="shared" si="121"/>
        <v>15.237354645124185</v>
      </c>
      <c r="AH228" s="141">
        <f t="shared" si="121"/>
        <v>10.082834520791259</v>
      </c>
      <c r="AI228" s="141">
        <f t="shared" si="121"/>
        <v>19.849336648986867</v>
      </c>
      <c r="AJ228" s="141">
        <f t="shared" si="121"/>
        <v>7.7807871664762072</v>
      </c>
      <c r="AK228" s="141">
        <f t="shared" si="121"/>
        <v>3.8865070761619407</v>
      </c>
      <c r="AL228" s="141">
        <f t="shared" si="121"/>
        <v>11.314121889922513</v>
      </c>
      <c r="AM228" s="41"/>
      <c r="AN228" s="143">
        <f t="shared" ref="AN228:AU228" si="122">AE208</f>
        <v>4.9511393494675797</v>
      </c>
      <c r="AO228" s="143">
        <f t="shared" si="122"/>
        <v>157.27517813139531</v>
      </c>
      <c r="AP228" s="143">
        <f t="shared" si="122"/>
        <v>15.237354645124185</v>
      </c>
      <c r="AQ228" s="143">
        <f t="shared" si="122"/>
        <v>10.082834520791259</v>
      </c>
      <c r="AR228" s="143">
        <f t="shared" si="122"/>
        <v>27.010778822036098</v>
      </c>
      <c r="AS228" s="143">
        <f t="shared" si="122"/>
        <v>3.001718089661348</v>
      </c>
      <c r="AT228" s="143">
        <f t="shared" si="122"/>
        <v>1.4993596851455284</v>
      </c>
      <c r="AU228" s="143">
        <f t="shared" si="122"/>
        <v>15.396143928560575</v>
      </c>
      <c r="AV228" s="41"/>
      <c r="AW228" s="41"/>
      <c r="AX228" s="41"/>
      <c r="CH228">
        <f t="shared" si="72"/>
        <v>70</v>
      </c>
      <c r="CI228" s="113">
        <f t="shared" si="73"/>
        <v>247.34029879280953</v>
      </c>
      <c r="CJ228" s="123">
        <f t="shared" si="85"/>
        <v>9.4222492996803489</v>
      </c>
      <c r="CK228" s="123">
        <f t="shared" si="86"/>
        <v>157.27517813139531</v>
      </c>
      <c r="CL228" s="123">
        <f t="shared" si="87"/>
        <v>79.802087257750244</v>
      </c>
      <c r="CM228" s="123">
        <f t="shared" si="88"/>
        <v>42.677447963001029</v>
      </c>
      <c r="CN228" s="123">
        <f t="shared" si="89"/>
        <v>73.512914469299105</v>
      </c>
      <c r="CO228" s="123">
        <f t="shared" si="90"/>
        <v>38.944202838216853</v>
      </c>
      <c r="CP228" s="123">
        <f t="shared" si="91"/>
        <v>19.452648770338083</v>
      </c>
      <c r="CQ228" s="123">
        <f t="shared" si="92"/>
        <v>45.31361540476842</v>
      </c>
      <c r="CR228" s="143">
        <f t="shared" si="111"/>
        <v>466.40034413444943</v>
      </c>
    </row>
    <row r="229" spans="1:96" ht="14">
      <c r="A229">
        <f t="shared" si="112"/>
        <v>71</v>
      </c>
      <c r="B229" s="20">
        <f t="shared" si="112"/>
        <v>151</v>
      </c>
      <c r="C229" s="27">
        <f t="shared" si="105"/>
        <v>247.58673802462928</v>
      </c>
      <c r="D229" s="124">
        <f>(($C$39*$C$118*0.72)*D$40)*('Product half-life and C flows'!B130/100)</f>
        <v>0.13413283521031741</v>
      </c>
      <c r="E229" s="27"/>
      <c r="F229" s="55">
        <f t="shared" si="94"/>
        <v>18.852668677253504</v>
      </c>
      <c r="G229" s="55">
        <f t="shared" si="94"/>
        <v>2.3461098798359923</v>
      </c>
      <c r="H229" s="124">
        <f>(H$118)*('Product half-life and C flows'!L130/100)</f>
        <v>1.3263486940396769</v>
      </c>
      <c r="I229" s="124">
        <f>(($C$39*$C$118*0.28)*H$41)*('Product half-life and C flows'!N130/100)</f>
        <v>3.0056249625641231</v>
      </c>
      <c r="J229" s="124">
        <f>(($C$39*$C$118*0.28)*H$41)*(+'Product half-life and C flows'!P130/100)</f>
        <v>1.5013111701119493</v>
      </c>
      <c r="K229" s="55">
        <f t="shared" si="60"/>
        <v>4.1790082234578607</v>
      </c>
      <c r="L229" s="27"/>
      <c r="M229" s="141">
        <f>(C$158-C$138)*(0.4*D$14)*('Product half-life and C flows'!B90/100)</f>
        <v>0.59781067090250772</v>
      </c>
      <c r="N229" s="83"/>
      <c r="O229" s="142">
        <f t="shared" si="78"/>
        <v>15.237354645124185</v>
      </c>
      <c r="P229" s="141">
        <f t="shared" si="79"/>
        <v>10.082834520791259</v>
      </c>
      <c r="Q229" s="141">
        <f>(C$158-C$138)*(0.6*C$15)*('Product half-life and C flows'!L90/100)</f>
        <v>10.555388528720576</v>
      </c>
      <c r="R229" s="141">
        <f>(C$158-C$138)*0.6*('Product half-life and C flows'!N90/100)</f>
        <v>13.982948545400582</v>
      </c>
      <c r="S229" s="141">
        <f>(C$158-C$138)*0.6*('Product half-life and C flows'!P90/100)</f>
        <v>6.9844897829173718</v>
      </c>
      <c r="T229" s="141">
        <f t="shared" si="108"/>
        <v>6.0165714613707273</v>
      </c>
      <c r="U229" s="3"/>
      <c r="V229" s="141">
        <f t="shared" si="43"/>
        <v>1.1956213418050159</v>
      </c>
      <c r="W229" s="141">
        <f t="shared" si="44"/>
        <v>0</v>
      </c>
      <c r="X229" s="141">
        <f t="shared" si="45"/>
        <v>15.237354645124185</v>
      </c>
      <c r="Y229" s="141">
        <f t="shared" si="46"/>
        <v>10.082834520791259</v>
      </c>
      <c r="Z229" s="141">
        <f t="shared" si="47"/>
        <v>14.363667157838286</v>
      </c>
      <c r="AA229" s="141">
        <f t="shared" si="48"/>
        <v>11.441557273569362</v>
      </c>
      <c r="AB229" s="141">
        <f t="shared" si="49"/>
        <v>5.7150635732114674</v>
      </c>
      <c r="AC229" s="141">
        <f t="shared" si="50"/>
        <v>8.1872902799678222</v>
      </c>
      <c r="AD229" s="41"/>
      <c r="AE229" s="141">
        <f t="shared" ref="AE229:AL229" si="123">V209</f>
        <v>2.3912426836100309</v>
      </c>
      <c r="AF229" s="141">
        <f t="shared" si="123"/>
        <v>0</v>
      </c>
      <c r="AG229" s="141">
        <f t="shared" si="123"/>
        <v>15.237354645124185</v>
      </c>
      <c r="AH229" s="141">
        <f t="shared" si="123"/>
        <v>10.082834520791259</v>
      </c>
      <c r="AI229" s="141">
        <f t="shared" si="123"/>
        <v>19.545934634219453</v>
      </c>
      <c r="AJ229" s="141">
        <f t="shared" si="123"/>
        <v>7.9832574443309934</v>
      </c>
      <c r="AK229" s="141">
        <f t="shared" si="123"/>
        <v>3.9876410810844112</v>
      </c>
      <c r="AL229" s="141">
        <f t="shared" si="123"/>
        <v>11.141182741505087</v>
      </c>
      <c r="AM229" s="41"/>
      <c r="AN229" s="143">
        <f t="shared" ref="AN229:AU229" si="124">AE209</f>
        <v>4.7824853672200609</v>
      </c>
      <c r="AO229" s="143">
        <f t="shared" si="124"/>
        <v>160.7761623400034</v>
      </c>
      <c r="AP229" s="143">
        <f t="shared" si="124"/>
        <v>15.237354645124185</v>
      </c>
      <c r="AQ229" s="143">
        <f t="shared" si="124"/>
        <v>10.082834520791259</v>
      </c>
      <c r="AR229" s="143">
        <f t="shared" si="124"/>
        <v>26.597912394307851</v>
      </c>
      <c r="AS229" s="143">
        <f t="shared" si="124"/>
        <v>3.2772376190986678</v>
      </c>
      <c r="AT229" s="143">
        <f t="shared" si="124"/>
        <v>1.6369818277216124</v>
      </c>
      <c r="AU229" s="143">
        <f t="shared" si="124"/>
        <v>15.160810064755474</v>
      </c>
      <c r="AV229" s="41"/>
      <c r="AW229" s="41"/>
      <c r="AX229" s="41"/>
      <c r="CH229">
        <f t="shared" si="72"/>
        <v>71</v>
      </c>
      <c r="CI229" s="113">
        <f t="shared" si="73"/>
        <v>247.58673802462928</v>
      </c>
      <c r="CJ229" s="123">
        <f t="shared" si="85"/>
        <v>9.101292898747932</v>
      </c>
      <c r="CK229" s="123">
        <f t="shared" si="86"/>
        <v>160.7761623400034</v>
      </c>
      <c r="CL229" s="123">
        <f t="shared" si="87"/>
        <v>79.802087257750244</v>
      </c>
      <c r="CM229" s="123">
        <f t="shared" si="88"/>
        <v>42.677447963001029</v>
      </c>
      <c r="CN229" s="123">
        <f t="shared" si="89"/>
        <v>72.389251409125848</v>
      </c>
      <c r="CO229" s="123">
        <f t="shared" si="90"/>
        <v>39.690625844963733</v>
      </c>
      <c r="CP229" s="123">
        <f t="shared" si="91"/>
        <v>19.825487435046814</v>
      </c>
      <c r="CQ229" s="123">
        <f t="shared" si="92"/>
        <v>44.68486277105697</v>
      </c>
      <c r="CR229" s="143">
        <f t="shared" si="111"/>
        <v>468.94721791969596</v>
      </c>
    </row>
    <row r="230" spans="1:96" ht="14">
      <c r="A230">
        <f t="shared" si="112"/>
        <v>72</v>
      </c>
      <c r="B230" s="20">
        <f t="shared" si="112"/>
        <v>152</v>
      </c>
      <c r="C230" s="27">
        <f t="shared" si="105"/>
        <v>247.82605033291441</v>
      </c>
      <c r="D230" s="124">
        <f>(($C$39*$C$118*0.72)*D$40)*('Product half-life and C flows'!B131/100)</f>
        <v>0.12956377843133526</v>
      </c>
      <c r="E230" s="27"/>
      <c r="F230" s="55">
        <f t="shared" si="94"/>
        <v>18.852668677253504</v>
      </c>
      <c r="G230" s="55">
        <f t="shared" si="94"/>
        <v>2.3461098798359923</v>
      </c>
      <c r="H230" s="124">
        <f>(H$118)*('Product half-life and C flows'!L131/100)</f>
        <v>1.3060751265561865</v>
      </c>
      <c r="I230" s="124">
        <f>(($C$39*$C$118*0.28)*H$41)*('Product half-life and C flows'!N131/100)</f>
        <v>3.0157718830896103</v>
      </c>
      <c r="J230" s="124">
        <f>(($C$39*$C$118*0.28)*H$41)*(+'Product half-life and C flows'!P131/100)</f>
        <v>1.5063795619828217</v>
      </c>
      <c r="K230" s="55">
        <f t="shared" si="60"/>
        <v>4.1790082234578607</v>
      </c>
      <c r="L230" s="27"/>
      <c r="M230" s="141">
        <f>(C$158-C$138)*(0.4*D$14)*('Product half-life and C flows'!B91/100)</f>
        <v>0.57744704484366738</v>
      </c>
      <c r="N230" s="83"/>
      <c r="O230" s="142">
        <f t="shared" si="78"/>
        <v>15.237354645124185</v>
      </c>
      <c r="P230" s="141">
        <f t="shared" si="79"/>
        <v>10.082834520791259</v>
      </c>
      <c r="Q230" s="141">
        <f>(C$158-C$138)*(0.6*C$15)*('Product half-life and C flows'!L91/100)</f>
        <v>10.39404680718601</v>
      </c>
      <c r="R230" s="141">
        <f>(C$158-C$138)*0.6*('Product half-life and C flows'!N91/100)</f>
        <v>14.090617254237982</v>
      </c>
      <c r="S230" s="141">
        <f>(C$158-C$138)*0.6*('Product half-life and C flows'!P91/100)</f>
        <v>7.0382703567622267</v>
      </c>
      <c r="T230" s="141">
        <f t="shared" si="108"/>
        <v>5.9246066800960255</v>
      </c>
      <c r="U230" s="3"/>
      <c r="V230" s="141">
        <f t="shared" si="43"/>
        <v>1.1548940896873345</v>
      </c>
      <c r="W230" s="141">
        <f t="shared" si="44"/>
        <v>0</v>
      </c>
      <c r="X230" s="141">
        <f t="shared" si="45"/>
        <v>15.237354645124185</v>
      </c>
      <c r="Y230" s="141">
        <f t="shared" si="46"/>
        <v>10.082834520791259</v>
      </c>
      <c r="Z230" s="141">
        <f t="shared" si="47"/>
        <v>14.144114956563131</v>
      </c>
      <c r="AA230" s="141">
        <f t="shared" si="48"/>
        <v>11.588071775886982</v>
      </c>
      <c r="AB230" s="141">
        <f t="shared" si="49"/>
        <v>5.7882476403031857</v>
      </c>
      <c r="AC230" s="141">
        <f t="shared" si="50"/>
        <v>8.0621455252409842</v>
      </c>
      <c r="AD230" s="41"/>
      <c r="AE230" s="141">
        <f t="shared" ref="AE230:AL230" si="125">V210</f>
        <v>2.3097881793746695</v>
      </c>
      <c r="AF230" s="141">
        <f t="shared" si="125"/>
        <v>0</v>
      </c>
      <c r="AG230" s="141">
        <f t="shared" si="125"/>
        <v>15.237354645124185</v>
      </c>
      <c r="AH230" s="141">
        <f t="shared" si="125"/>
        <v>10.082834520791259</v>
      </c>
      <c r="AI230" s="141">
        <f t="shared" si="125"/>
        <v>19.247170194207953</v>
      </c>
      <c r="AJ230" s="141">
        <f t="shared" si="125"/>
        <v>8.1826329139653353</v>
      </c>
      <c r="AK230" s="141">
        <f t="shared" si="125"/>
        <v>4.0872292277549116</v>
      </c>
      <c r="AL230" s="141">
        <f t="shared" si="125"/>
        <v>10.970887010698533</v>
      </c>
      <c r="AM230" s="41"/>
      <c r="AN230" s="143">
        <f t="shared" ref="AN230:AU230" si="126">AE210</f>
        <v>4.6195763587493381</v>
      </c>
      <c r="AO230" s="143">
        <f t="shared" si="126"/>
        <v>164.27714654861148</v>
      </c>
      <c r="AP230" s="143">
        <f t="shared" si="126"/>
        <v>15.237354645124185</v>
      </c>
      <c r="AQ230" s="143">
        <f t="shared" si="126"/>
        <v>10.082834520791259</v>
      </c>
      <c r="AR230" s="143">
        <f t="shared" si="126"/>
        <v>26.191356731932501</v>
      </c>
      <c r="AS230" s="143">
        <f t="shared" si="126"/>
        <v>3.5485457644571508</v>
      </c>
      <c r="AT230" s="143">
        <f t="shared" si="126"/>
        <v>1.7725003818467284</v>
      </c>
      <c r="AU230" s="143">
        <f t="shared" si="126"/>
        <v>14.929073337201524</v>
      </c>
      <c r="AV230" s="41"/>
      <c r="AW230" s="41"/>
      <c r="AX230" s="41"/>
      <c r="CH230">
        <f t="shared" si="72"/>
        <v>72</v>
      </c>
      <c r="CI230" s="113">
        <f t="shared" si="73"/>
        <v>247.82605033291441</v>
      </c>
      <c r="CJ230" s="123">
        <f t="shared" si="85"/>
        <v>8.7912694510863449</v>
      </c>
      <c r="CK230" s="123">
        <f t="shared" si="86"/>
        <v>164.27714654861148</v>
      </c>
      <c r="CL230" s="123">
        <f t="shared" si="87"/>
        <v>79.802087257750244</v>
      </c>
      <c r="CM230" s="123">
        <f t="shared" si="88"/>
        <v>42.677447963001029</v>
      </c>
      <c r="CN230" s="123">
        <f t="shared" si="89"/>
        <v>71.28276381644578</v>
      </c>
      <c r="CO230" s="123">
        <f t="shared" si="90"/>
        <v>40.425639591637065</v>
      </c>
      <c r="CP230" s="123">
        <f t="shared" si="91"/>
        <v>20.192627168649874</v>
      </c>
      <c r="CQ230" s="123">
        <f t="shared" si="92"/>
        <v>44.065720776694924</v>
      </c>
      <c r="CR230" s="143">
        <f t="shared" si="111"/>
        <v>471.51470257387683</v>
      </c>
    </row>
    <row r="231" spans="1:96" ht="14">
      <c r="A231">
        <f t="shared" si="112"/>
        <v>73</v>
      </c>
      <c r="B231" s="20">
        <f t="shared" si="112"/>
        <v>153</v>
      </c>
      <c r="C231" s="27">
        <f t="shared" si="105"/>
        <v>248.05843728624416</v>
      </c>
      <c r="D231" s="124">
        <f>(($C$39*$C$118*0.72)*D$40)*('Product half-life and C flows'!B132/100)</f>
        <v>0.12515036049959599</v>
      </c>
      <c r="E231" s="27"/>
      <c r="F231" s="55">
        <f t="shared" si="94"/>
        <v>18.852668677253504</v>
      </c>
      <c r="G231" s="55">
        <f t="shared" si="94"/>
        <v>2.3461098798359923</v>
      </c>
      <c r="H231" s="124">
        <f>(H$118)*('Product half-life and C flows'!L132/100)</f>
        <v>1.2861114455605809</v>
      </c>
      <c r="I231" s="124">
        <f>(($C$39*$C$118*0.28)*H$41)*('Product half-life and C flows'!N132/100)</f>
        <v>3.0257637054279107</v>
      </c>
      <c r="J231" s="124">
        <f>(($C$39*$C$118*0.28)*H$41)*(+'Product half-life and C flows'!P132/100)</f>
        <v>1.5113704822317231</v>
      </c>
      <c r="K231" s="55">
        <f t="shared" si="60"/>
        <v>4.1790082234578607</v>
      </c>
      <c r="L231" s="27"/>
      <c r="M231" s="141">
        <f>(C$158-C$138)*(0.4*D$14)*('Product half-life and C flows'!B92/100)</f>
        <v>0.55777707864479265</v>
      </c>
      <c r="N231" s="83"/>
      <c r="O231" s="142">
        <f t="shared" si="78"/>
        <v>15.237354645124185</v>
      </c>
      <c r="P231" s="141">
        <f t="shared" si="79"/>
        <v>10.082834520791259</v>
      </c>
      <c r="Q231" s="141">
        <f>(C$158-C$138)*(0.6*C$15)*('Product half-life and C flows'!L92/100)</f>
        <v>10.235171233727085</v>
      </c>
      <c r="R231" s="141">
        <f>(C$158-C$138)*0.6*('Product half-life and C flows'!N92/100)</f>
        <v>14.196640220259571</v>
      </c>
      <c r="S231" s="141">
        <f>(C$158-C$138)*0.6*('Product half-life and C flows'!P92/100)</f>
        <v>7.0912288812485356</v>
      </c>
      <c r="T231" s="141">
        <f t="shared" si="108"/>
        <v>5.8340476032244384</v>
      </c>
      <c r="U231" s="3"/>
      <c r="V231" s="141">
        <f t="shared" si="43"/>
        <v>1.1155541572895855</v>
      </c>
      <c r="W231" s="141">
        <f t="shared" si="44"/>
        <v>0</v>
      </c>
      <c r="X231" s="141">
        <f t="shared" si="45"/>
        <v>15.237354645124185</v>
      </c>
      <c r="Y231" s="141">
        <f t="shared" si="46"/>
        <v>10.082834520791259</v>
      </c>
      <c r="Z231" s="141">
        <f t="shared" si="47"/>
        <v>13.927918664928256</v>
      </c>
      <c r="AA231" s="141">
        <f t="shared" si="48"/>
        <v>11.73234676783799</v>
      </c>
      <c r="AB231" s="141">
        <f t="shared" si="49"/>
        <v>5.8603130708481448</v>
      </c>
      <c r="AC231" s="141">
        <f t="shared" si="50"/>
        <v>7.9389136390091055</v>
      </c>
      <c r="AD231" s="41"/>
      <c r="AE231" s="141">
        <f t="shared" ref="AE231:AL231" si="127">V211</f>
        <v>2.2311083145791706</v>
      </c>
      <c r="AF231" s="141">
        <f t="shared" si="127"/>
        <v>0</v>
      </c>
      <c r="AG231" s="141">
        <f t="shared" si="127"/>
        <v>15.237354645124185</v>
      </c>
      <c r="AH231" s="141">
        <f t="shared" si="127"/>
        <v>10.082834520791259</v>
      </c>
      <c r="AI231" s="141">
        <f t="shared" si="127"/>
        <v>18.95297244247643</v>
      </c>
      <c r="AJ231" s="141">
        <f t="shared" si="127"/>
        <v>8.3789608802875026</v>
      </c>
      <c r="AK231" s="141">
        <f t="shared" si="127"/>
        <v>4.1852951449987525</v>
      </c>
      <c r="AL231" s="141">
        <f t="shared" si="127"/>
        <v>10.803194292211565</v>
      </c>
      <c r="AM231" s="41"/>
      <c r="AN231" s="143">
        <f t="shared" ref="AN231:AU231" si="128">AE211</f>
        <v>4.4622166291583412</v>
      </c>
      <c r="AO231" s="143">
        <f t="shared" si="128"/>
        <v>167.77813075721957</v>
      </c>
      <c r="AP231" s="143">
        <f t="shared" si="128"/>
        <v>15.237354645124185</v>
      </c>
      <c r="AQ231" s="143">
        <f t="shared" si="128"/>
        <v>10.082834520791259</v>
      </c>
      <c r="AR231" s="143">
        <f t="shared" si="128"/>
        <v>25.791015373302464</v>
      </c>
      <c r="AS231" s="143">
        <f t="shared" si="128"/>
        <v>3.8157068977829272</v>
      </c>
      <c r="AT231" s="143">
        <f t="shared" si="128"/>
        <v>1.905947501390074</v>
      </c>
      <c r="AU231" s="143">
        <f t="shared" si="128"/>
        <v>14.700878762782404</v>
      </c>
      <c r="AV231" s="41"/>
      <c r="AW231" s="41"/>
      <c r="AX231" s="41"/>
      <c r="CH231">
        <f t="shared" si="72"/>
        <v>73</v>
      </c>
      <c r="CI231" s="113">
        <f t="shared" si="73"/>
        <v>248.05843728624416</v>
      </c>
      <c r="CJ231" s="123">
        <f t="shared" si="85"/>
        <v>8.4918065401714848</v>
      </c>
      <c r="CK231" s="123">
        <f t="shared" si="86"/>
        <v>167.77813075721957</v>
      </c>
      <c r="CL231" s="123">
        <f t="shared" si="87"/>
        <v>79.802087257750244</v>
      </c>
      <c r="CM231" s="123">
        <f t="shared" si="88"/>
        <v>42.677447963001029</v>
      </c>
      <c r="CN231" s="123">
        <f t="shared" si="89"/>
        <v>70.193189159994816</v>
      </c>
      <c r="CO231" s="123">
        <f t="shared" si="90"/>
        <v>41.149418471595894</v>
      </c>
      <c r="CP231" s="123">
        <f t="shared" si="91"/>
        <v>20.55415508071723</v>
      </c>
      <c r="CQ231" s="123">
        <f t="shared" si="92"/>
        <v>43.456042520685372</v>
      </c>
      <c r="CR231" s="143">
        <f t="shared" si="111"/>
        <v>474.1022777511356</v>
      </c>
    </row>
    <row r="232" spans="1:96" ht="14">
      <c r="A232">
        <f t="shared" si="112"/>
        <v>74</v>
      </c>
      <c r="B232" s="20">
        <f t="shared" si="112"/>
        <v>154</v>
      </c>
      <c r="C232" s="27">
        <f t="shared" si="105"/>
        <v>248.28409501969756</v>
      </c>
      <c r="D232" s="124">
        <f>(($C$39*$C$118*0.72)*D$40)*('Product half-life and C flows'!B133/100)</f>
        <v>0.12088727978460077</v>
      </c>
      <c r="E232" s="27"/>
      <c r="F232" s="55">
        <f t="shared" ref="F232:G238" si="129">F231</f>
        <v>18.852668677253504</v>
      </c>
      <c r="G232" s="55">
        <f t="shared" si="129"/>
        <v>2.3461098798359923</v>
      </c>
      <c r="H232" s="124">
        <f>(H$118)*('Product half-life and C flows'!L133/100)</f>
        <v>1.2664529143613317</v>
      </c>
      <c r="I232" s="124">
        <f>(($C$39*$C$118*0.28)*H$41)*('Product half-life and C flows'!N133/100)</f>
        <v>3.0356028002931352</v>
      </c>
      <c r="J232" s="124">
        <f>(($C$39*$C$118*0.28)*H$41)*(+'Product half-life and C flows'!P133/100)</f>
        <v>1.5162851150315355</v>
      </c>
      <c r="K232" s="55">
        <f t="shared" si="60"/>
        <v>4.1790082234578607</v>
      </c>
      <c r="L232" s="27"/>
      <c r="M232" s="141">
        <f>(C$158-C$138)*(0.4*D$14)*('Product half-life and C flows'!B93/100)</f>
        <v>0.53877714370457597</v>
      </c>
      <c r="N232" s="83"/>
      <c r="O232" s="142">
        <f t="shared" si="78"/>
        <v>15.237354645124185</v>
      </c>
      <c r="P232" s="141">
        <f t="shared" si="79"/>
        <v>10.082834520791259</v>
      </c>
      <c r="Q232" s="141">
        <f>(C$158-C$138)*(0.6*C$15)*('Product half-life and C flows'!L93/100)</f>
        <v>10.078724112661165</v>
      </c>
      <c r="R232" s="141">
        <f>(C$158-C$138)*0.6*('Product half-life and C flows'!N93/100)</f>
        <v>14.301042599050893</v>
      </c>
      <c r="S232" s="141">
        <f>(C$158-C$138)*0.6*('Product half-life and C flows'!P93/100)</f>
        <v>7.1433779216038422</v>
      </c>
      <c r="T232" s="141">
        <f t="shared" si="108"/>
        <v>5.7448727442168632</v>
      </c>
      <c r="U232" s="3"/>
      <c r="V232" s="141">
        <f t="shared" si="43"/>
        <v>1.0775542874091517</v>
      </c>
      <c r="W232" s="141">
        <f t="shared" si="44"/>
        <v>0</v>
      </c>
      <c r="X232" s="141">
        <f t="shared" si="45"/>
        <v>15.237354645124185</v>
      </c>
      <c r="Y232" s="141">
        <f t="shared" si="46"/>
        <v>10.082834520791259</v>
      </c>
      <c r="Z232" s="141">
        <f t="shared" si="47"/>
        <v>13.715026987025682</v>
      </c>
      <c r="AA232" s="141">
        <f t="shared" si="48"/>
        <v>11.874416480891639</v>
      </c>
      <c r="AB232" s="141">
        <f t="shared" si="49"/>
        <v>5.9312769634823352</v>
      </c>
      <c r="AC232" s="141">
        <f t="shared" si="50"/>
        <v>7.8175653826046387</v>
      </c>
      <c r="AD232" s="41"/>
      <c r="AE232" s="141">
        <f t="shared" ref="AE232:AL232" si="130">V212</f>
        <v>2.1551085748183034</v>
      </c>
      <c r="AF232" s="141">
        <f t="shared" si="130"/>
        <v>0</v>
      </c>
      <c r="AG232" s="141">
        <f t="shared" si="130"/>
        <v>15.237354645124185</v>
      </c>
      <c r="AH232" s="141">
        <f t="shared" si="130"/>
        <v>10.082834520791259</v>
      </c>
      <c r="AI232" s="141">
        <f t="shared" si="130"/>
        <v>18.663271576066265</v>
      </c>
      <c r="AJ232" s="141">
        <f t="shared" si="130"/>
        <v>8.5722879251385553</v>
      </c>
      <c r="AK232" s="141">
        <f t="shared" si="130"/>
        <v>4.2818621004688078</v>
      </c>
      <c r="AL232" s="141">
        <f t="shared" si="130"/>
        <v>10.638064798357769</v>
      </c>
      <c r="AM232" s="41"/>
      <c r="AN232" s="143">
        <f t="shared" ref="AN232:AU232" si="131">AE212</f>
        <v>4.3102171496366068</v>
      </c>
      <c r="AO232" s="143">
        <f t="shared" si="131"/>
        <v>171.27911496582766</v>
      </c>
      <c r="AP232" s="143">
        <f t="shared" si="131"/>
        <v>15.237354645124185</v>
      </c>
      <c r="AQ232" s="143">
        <f t="shared" si="131"/>
        <v>10.082834520791259</v>
      </c>
      <c r="AR232" s="143">
        <f t="shared" si="131"/>
        <v>25.396793331249658</v>
      </c>
      <c r="AS232" s="143">
        <f t="shared" si="131"/>
        <v>4.0787844071795023</v>
      </c>
      <c r="AT232" s="143">
        <f t="shared" si="131"/>
        <v>2.03735484874101</v>
      </c>
      <c r="AU232" s="143">
        <f t="shared" si="131"/>
        <v>14.476172198812304</v>
      </c>
      <c r="AV232" s="41"/>
      <c r="AW232" s="41"/>
      <c r="AX232" s="41"/>
      <c r="CH232">
        <f t="shared" si="72"/>
        <v>74</v>
      </c>
      <c r="CI232" s="113">
        <f t="shared" si="73"/>
        <v>248.28409501969756</v>
      </c>
      <c r="CJ232" s="123">
        <f t="shared" si="85"/>
        <v>8.2025444353532393</v>
      </c>
      <c r="CK232" s="123">
        <f t="shared" si="86"/>
        <v>171.27911496582766</v>
      </c>
      <c r="CL232" s="123">
        <f t="shared" si="87"/>
        <v>79.802087257750244</v>
      </c>
      <c r="CM232" s="123">
        <f t="shared" si="88"/>
        <v>42.677447963001029</v>
      </c>
      <c r="CN232" s="123">
        <f t="shared" si="89"/>
        <v>69.120268921364101</v>
      </c>
      <c r="CO232" s="123">
        <f t="shared" si="90"/>
        <v>41.862134212553727</v>
      </c>
      <c r="CP232" s="123">
        <f t="shared" si="91"/>
        <v>20.910156949327529</v>
      </c>
      <c r="CQ232" s="123">
        <f t="shared" si="92"/>
        <v>42.855683347449428</v>
      </c>
      <c r="CR232" s="143">
        <f t="shared" si="111"/>
        <v>476.70943805262698</v>
      </c>
    </row>
    <row r="233" spans="1:96" ht="14">
      <c r="A233">
        <f t="shared" si="112"/>
        <v>75</v>
      </c>
      <c r="B233" s="20">
        <f t="shared" si="112"/>
        <v>155</v>
      </c>
      <c r="C233" s="27">
        <f t="shared" si="105"/>
        <v>248.5032143652877</v>
      </c>
      <c r="D233" s="124">
        <f>(($C$39*$C$118*0.72)*D$40)*('Product half-life and C flows'!B134/100)</f>
        <v>0.11676941524884796</v>
      </c>
      <c r="E233" s="27"/>
      <c r="F233" s="55">
        <f t="shared" si="129"/>
        <v>18.852668677253504</v>
      </c>
      <c r="G233" s="55">
        <f t="shared" si="129"/>
        <v>2.3461098798359923</v>
      </c>
      <c r="H233" s="124">
        <f>(H$118)*('Product half-life and C flows'!L134/100)</f>
        <v>1.2470948686684094</v>
      </c>
      <c r="I233" s="124">
        <f>(($C$39*$C$118*0.28)*H$41)*('Product half-life and C flows'!N134/100)</f>
        <v>3.0452915021624429</v>
      </c>
      <c r="J233" s="124">
        <f>(($C$39*$C$118*0.28)*H$41)*(+'Product half-life and C flows'!P134/100)</f>
        <v>1.521124626454766</v>
      </c>
      <c r="K233" s="55">
        <f t="shared" si="60"/>
        <v>4.1790082234578607</v>
      </c>
      <c r="L233" s="27"/>
      <c r="M233" s="141">
        <f>(C$158-C$138)*(0.4*D$14)*('Product half-life and C flows'!B94/100)</f>
        <v>0.52042441629861202</v>
      </c>
      <c r="N233" s="83"/>
      <c r="O233" s="142">
        <f t="shared" si="78"/>
        <v>15.237354645124185</v>
      </c>
      <c r="P233" s="141">
        <f t="shared" si="79"/>
        <v>10.082834520791259</v>
      </c>
      <c r="Q233" s="141">
        <f>(C$158-C$138)*(0.6*C$15)*('Product half-life and C flows'!L94/100)</f>
        <v>9.9246683244934335</v>
      </c>
      <c r="R233" s="141">
        <f>(C$158-C$138)*0.6*('Product half-life and C flows'!N94/100)</f>
        <v>14.403849161688159</v>
      </c>
      <c r="S233" s="141">
        <f>(C$158-C$138)*0.6*('Product half-life and C flows'!P94/100)</f>
        <v>7.1947298509930864</v>
      </c>
      <c r="T233" s="141">
        <f t="shared" si="108"/>
        <v>5.6570609449612563</v>
      </c>
      <c r="U233" s="3"/>
      <c r="V233" s="141">
        <f t="shared" si="43"/>
        <v>1.0408488325972238</v>
      </c>
      <c r="W233" s="141">
        <f t="shared" si="44"/>
        <v>0</v>
      </c>
      <c r="X233" s="141">
        <f t="shared" si="45"/>
        <v>15.237354645124185</v>
      </c>
      <c r="Y233" s="141">
        <f t="shared" si="46"/>
        <v>10.082834520791259</v>
      </c>
      <c r="Z233" s="141">
        <f t="shared" si="47"/>
        <v>13.505389411018049</v>
      </c>
      <c r="AA233" s="141">
        <f t="shared" si="48"/>
        <v>12.014314623280733</v>
      </c>
      <c r="AB233" s="141">
        <f t="shared" si="49"/>
        <v>6.00115615548488</v>
      </c>
      <c r="AC233" s="141">
        <f t="shared" si="50"/>
        <v>7.6980719642802873</v>
      </c>
      <c r="AD233" s="41"/>
      <c r="AE233" s="141">
        <f t="shared" ref="AE233:AL233" si="132">V213</f>
        <v>2.0816976651944481</v>
      </c>
      <c r="AF233" s="141">
        <f t="shared" si="132"/>
        <v>0</v>
      </c>
      <c r="AG233" s="141">
        <f t="shared" si="132"/>
        <v>15.237354645124185</v>
      </c>
      <c r="AH233" s="141">
        <f t="shared" si="132"/>
        <v>10.082834520791259</v>
      </c>
      <c r="AI233" s="141">
        <f t="shared" si="132"/>
        <v>18.377998858974284</v>
      </c>
      <c r="AJ233" s="141">
        <f t="shared" si="132"/>
        <v>8.7626599183446032</v>
      </c>
      <c r="AK233" s="141">
        <f t="shared" si="132"/>
        <v>4.3769530061661346</v>
      </c>
      <c r="AL233" s="141">
        <f t="shared" si="132"/>
        <v>10.47545934961534</v>
      </c>
      <c r="AM233" s="41"/>
      <c r="AN233" s="143">
        <f t="shared" ref="AN233:AU233" si="133">AE213</f>
        <v>4.1633953303888953</v>
      </c>
      <c r="AO233" s="143">
        <f t="shared" si="133"/>
        <v>174.78009917443575</v>
      </c>
      <c r="AP233" s="143">
        <f t="shared" si="133"/>
        <v>15.237354645124185</v>
      </c>
      <c r="AQ233" s="143">
        <f t="shared" si="133"/>
        <v>10.082834520791259</v>
      </c>
      <c r="AR233" s="143">
        <f t="shared" si="133"/>
        <v>25.008597070508316</v>
      </c>
      <c r="AS233" s="143">
        <f t="shared" si="133"/>
        <v>4.3378407118475559</v>
      </c>
      <c r="AT233" s="143">
        <f t="shared" si="133"/>
        <v>2.1667536023214562</v>
      </c>
      <c r="AU233" s="143">
        <f t="shared" si="133"/>
        <v>14.254900330189738</v>
      </c>
      <c r="AV233" s="41"/>
      <c r="AW233" s="41"/>
      <c r="AX233" s="41"/>
      <c r="CH233">
        <f t="shared" si="72"/>
        <v>75</v>
      </c>
      <c r="CI233" s="113">
        <f t="shared" si="73"/>
        <v>248.5032143652877</v>
      </c>
      <c r="CJ233" s="123">
        <f t="shared" si="85"/>
        <v>7.9231356597280271</v>
      </c>
      <c r="CK233" s="123">
        <f t="shared" si="86"/>
        <v>174.78009917443575</v>
      </c>
      <c r="CL233" s="123">
        <f t="shared" si="87"/>
        <v>79.802087257750244</v>
      </c>
      <c r="CM233" s="123">
        <f t="shared" si="88"/>
        <v>42.677447963001029</v>
      </c>
      <c r="CN233" s="123">
        <f t="shared" si="89"/>
        <v>68.063748533662491</v>
      </c>
      <c r="CO233" s="123">
        <f t="shared" si="90"/>
        <v>42.56395591732349</v>
      </c>
      <c r="CP233" s="123">
        <f t="shared" si="91"/>
        <v>21.260717241420323</v>
      </c>
      <c r="CQ233" s="123">
        <f t="shared" si="92"/>
        <v>42.26450081250448</v>
      </c>
      <c r="CR233" s="143">
        <f t="shared" si="111"/>
        <v>479.33569255982582</v>
      </c>
    </row>
    <row r="234" spans="1:96" ht="14">
      <c r="A234">
        <f t="shared" si="112"/>
        <v>76</v>
      </c>
      <c r="B234" s="20">
        <f t="shared" si="112"/>
        <v>156</v>
      </c>
      <c r="C234" s="27">
        <f t="shared" si="105"/>
        <v>248.71598098026791</v>
      </c>
      <c r="D234" s="124">
        <f>(($C$39*$C$118*0.72)*D$40)*('Product half-life and C flows'!B135/100)</f>
        <v>0.11279182029617313</v>
      </c>
      <c r="E234" s="27"/>
      <c r="F234" s="55">
        <f t="shared" si="129"/>
        <v>18.852668677253504</v>
      </c>
      <c r="G234" s="55">
        <f t="shared" si="129"/>
        <v>2.3461098798359923</v>
      </c>
      <c r="H234" s="124">
        <f>(H$118)*('Product half-life and C flows'!L135/100)</f>
        <v>1.2280327154866093</v>
      </c>
      <c r="I234" s="124">
        <f>(($C$39*$C$118*0.28)*H$41)*('Product half-life and C flows'!N135/100)</f>
        <v>3.0548321098299338</v>
      </c>
      <c r="J234" s="124">
        <f>(($C$39*$C$118*0.28)*H$41)*(+'Product half-life and C flows'!P135/100)</f>
        <v>1.5258901647502161</v>
      </c>
      <c r="K234" s="55">
        <f t="shared" si="60"/>
        <v>4.1790082234578607</v>
      </c>
      <c r="L234" s="27"/>
      <c r="M234" s="141">
        <f>(C$158-C$138)*(0.4*D$14)*('Product half-life and C flows'!B95/100)</f>
        <v>0.50269685016233678</v>
      </c>
      <c r="N234" s="83"/>
      <c r="O234" s="142">
        <f t="shared" si="78"/>
        <v>15.237354645124185</v>
      </c>
      <c r="P234" s="141">
        <f t="shared" si="79"/>
        <v>10.082834520791259</v>
      </c>
      <c r="Q234" s="141">
        <f>(C$158-C$138)*(0.6*C$15)*('Product half-life and C flows'!L95/100)</f>
        <v>9.7729673171097264</v>
      </c>
      <c r="R234" s="141">
        <f>(C$158-C$138)*0.6*('Product half-life and C flows'!N95/100)</f>
        <v>14.505084300615552</v>
      </c>
      <c r="S234" s="141">
        <f>(C$158-C$138)*0.6*('Product half-life and C flows'!P95/100)</f>
        <v>7.2452968534543212</v>
      </c>
      <c r="T234" s="141">
        <f t="shared" si="108"/>
        <v>5.5705913707525436</v>
      </c>
      <c r="U234" s="3"/>
      <c r="V234" s="141">
        <f t="shared" si="43"/>
        <v>1.0053937003246738</v>
      </c>
      <c r="W234" s="141">
        <f t="shared" si="44"/>
        <v>0</v>
      </c>
      <c r="X234" s="141">
        <f t="shared" si="45"/>
        <v>15.237354645124185</v>
      </c>
      <c r="Y234" s="141">
        <f t="shared" si="46"/>
        <v>10.082834520791259</v>
      </c>
      <c r="Z234" s="141">
        <f t="shared" si="47"/>
        <v>13.298956197153926</v>
      </c>
      <c r="AA234" s="141">
        <f t="shared" si="48"/>
        <v>12.152074387999393</v>
      </c>
      <c r="AB234" s="141">
        <f t="shared" si="49"/>
        <v>6.0699672267729214</v>
      </c>
      <c r="AC234" s="141">
        <f t="shared" si="50"/>
        <v>7.5804050323777368</v>
      </c>
      <c r="AD234" s="41"/>
      <c r="AE234" s="141">
        <f t="shared" ref="AE234:AL234" si="134">V214</f>
        <v>2.0107874006493471</v>
      </c>
      <c r="AF234" s="141">
        <f t="shared" si="134"/>
        <v>0</v>
      </c>
      <c r="AG234" s="141">
        <f t="shared" si="134"/>
        <v>15.237354645124185</v>
      </c>
      <c r="AH234" s="141">
        <f t="shared" si="134"/>
        <v>10.082834520791259</v>
      </c>
      <c r="AI234" s="141">
        <f t="shared" si="134"/>
        <v>18.097086605844122</v>
      </c>
      <c r="AJ234" s="141">
        <f t="shared" si="134"/>
        <v>8.9501220286001306</v>
      </c>
      <c r="AK234" s="141">
        <f t="shared" si="134"/>
        <v>4.4705904238761889</v>
      </c>
      <c r="AL234" s="141">
        <f t="shared" si="134"/>
        <v>10.315339365331148</v>
      </c>
      <c r="AM234" s="41"/>
      <c r="AN234" s="143">
        <f t="shared" ref="AN234:AU234" si="135">AE214</f>
        <v>4.0215748012986943</v>
      </c>
      <c r="AO234" s="143">
        <f t="shared" si="135"/>
        <v>178.28108338304384</v>
      </c>
      <c r="AP234" s="143">
        <f t="shared" si="135"/>
        <v>15.237354645124185</v>
      </c>
      <c r="AQ234" s="143">
        <f t="shared" si="135"/>
        <v>10.082834520791259</v>
      </c>
      <c r="AR234" s="143">
        <f t="shared" si="135"/>
        <v>24.626334485522339</v>
      </c>
      <c r="AS234" s="143">
        <f t="shared" si="135"/>
        <v>4.5929372768948653</v>
      </c>
      <c r="AT234" s="143">
        <f t="shared" si="135"/>
        <v>2.2941744639834489</v>
      </c>
      <c r="AU234" s="143">
        <f t="shared" si="135"/>
        <v>14.037010656747732</v>
      </c>
      <c r="AV234" s="41"/>
      <c r="AW234" s="41"/>
      <c r="AX234" s="41"/>
      <c r="CH234">
        <f t="shared" si="72"/>
        <v>76</v>
      </c>
      <c r="CI234" s="113">
        <f t="shared" si="73"/>
        <v>248.71598098026791</v>
      </c>
      <c r="CJ234" s="123">
        <f t="shared" si="85"/>
        <v>7.653244572731225</v>
      </c>
      <c r="CK234" s="123">
        <f t="shared" si="86"/>
        <v>178.28108338304384</v>
      </c>
      <c r="CL234" s="123">
        <f t="shared" si="87"/>
        <v>79.802087257750244</v>
      </c>
      <c r="CM234" s="123">
        <f t="shared" si="88"/>
        <v>42.677447963001029</v>
      </c>
      <c r="CN234" s="123">
        <f t="shared" si="89"/>
        <v>67.023377321116726</v>
      </c>
      <c r="CO234" s="123">
        <f t="shared" si="90"/>
        <v>43.255050103939872</v>
      </c>
      <c r="CP234" s="123">
        <f t="shared" si="91"/>
        <v>21.605919132837098</v>
      </c>
      <c r="CQ234" s="123">
        <f t="shared" si="92"/>
        <v>41.682354648667022</v>
      </c>
      <c r="CR234" s="143">
        <f t="shared" si="111"/>
        <v>481.98056438308703</v>
      </c>
    </row>
    <row r="235" spans="1:96" ht="14">
      <c r="A235">
        <f t="shared" si="112"/>
        <v>77</v>
      </c>
      <c r="B235" s="20">
        <f t="shared" si="112"/>
        <v>157</v>
      </c>
      <c r="C235" s="27">
        <f t="shared" si="105"/>
        <v>248.92257547327222</v>
      </c>
      <c r="D235" s="124">
        <f>(($C$39*$C$118*0.72)*D$40)*('Product half-life and C flows'!B136/100)</f>
        <v>0.1089497168296364</v>
      </c>
      <c r="E235" s="27"/>
      <c r="F235" s="55">
        <f t="shared" si="129"/>
        <v>18.852668677253504</v>
      </c>
      <c r="G235" s="55">
        <f t="shared" si="129"/>
        <v>2.3461098798359923</v>
      </c>
      <c r="H235" s="124">
        <f>(H$118)*('Product half-life and C flows'!L136/100)</f>
        <v>1.2092619320257953</v>
      </c>
      <c r="I235" s="124">
        <f>(($C$39*$C$118*0.28)*H$41)*('Product half-life and C flows'!N136/100)</f>
        <v>3.064226886952071</v>
      </c>
      <c r="J235" s="124">
        <f>(($C$39*$C$118*0.28)*H$41)*(+'Product half-life and C flows'!P136/100)</f>
        <v>1.5305828606154197</v>
      </c>
      <c r="K235" s="55">
        <f t="shared" si="60"/>
        <v>4.1790082234578607</v>
      </c>
      <c r="L235" s="27"/>
      <c r="M235" s="141">
        <f>(C$158-C$138)*(0.4*D$14)*('Product half-life and C flows'!B96/100)</f>
        <v>0.48557315000789081</v>
      </c>
      <c r="N235" s="83"/>
      <c r="O235" s="142">
        <f t="shared" si="78"/>
        <v>15.237354645124185</v>
      </c>
      <c r="P235" s="141">
        <f t="shared" si="79"/>
        <v>10.082834520791259</v>
      </c>
      <c r="Q235" s="141">
        <f>(C$158-C$138)*(0.6*C$15)*('Product half-life and C flows'!L96/100)</f>
        <v>9.6235850971039767</v>
      </c>
      <c r="R235" s="141">
        <f>(C$158-C$138)*0.6*('Product half-life and C flows'!N96/100)</f>
        <v>14.604772035432722</v>
      </c>
      <c r="S235" s="141">
        <f>(C$158-C$138)*0.6*('Product half-life and C flows'!P96/100)</f>
        <v>7.2950909267895723</v>
      </c>
      <c r="T235" s="141">
        <f t="shared" si="108"/>
        <v>5.4854435053492665</v>
      </c>
      <c r="U235" s="3"/>
      <c r="V235" s="141">
        <f t="shared" si="43"/>
        <v>0.97114630001578162</v>
      </c>
      <c r="W235" s="141">
        <f t="shared" si="44"/>
        <v>0</v>
      </c>
      <c r="X235" s="141">
        <f t="shared" si="45"/>
        <v>15.237354645124185</v>
      </c>
      <c r="Y235" s="141">
        <f t="shared" si="46"/>
        <v>10.082834520791259</v>
      </c>
      <c r="Z235" s="141">
        <f t="shared" si="47"/>
        <v>13.095678365966251</v>
      </c>
      <c r="AA235" s="141">
        <f t="shared" si="48"/>
        <v>12.287728460678634</v>
      </c>
      <c r="AB235" s="141">
        <f t="shared" si="49"/>
        <v>6.1377265038354798</v>
      </c>
      <c r="AC235" s="141">
        <f t="shared" si="50"/>
        <v>7.4645366686007621</v>
      </c>
      <c r="AD235" s="41"/>
      <c r="AE235" s="141">
        <f t="shared" ref="AE235:AL235" si="136">V215</f>
        <v>1.9422926000315632</v>
      </c>
      <c r="AF235" s="141">
        <f t="shared" si="136"/>
        <v>0</v>
      </c>
      <c r="AG235" s="141">
        <f t="shared" si="136"/>
        <v>15.237354645124185</v>
      </c>
      <c r="AH235" s="141">
        <f t="shared" si="136"/>
        <v>10.082834520791259</v>
      </c>
      <c r="AI235" s="141">
        <f t="shared" si="136"/>
        <v>17.820468165906799</v>
      </c>
      <c r="AJ235" s="141">
        <f t="shared" si="136"/>
        <v>9.1347187341849718</v>
      </c>
      <c r="AK235" s="141">
        <f t="shared" si="136"/>
        <v>4.5627965705219626</v>
      </c>
      <c r="AL235" s="141">
        <f t="shared" si="136"/>
        <v>10.157666854566875</v>
      </c>
      <c r="AM235" s="41"/>
      <c r="AN235" s="143">
        <f t="shared" ref="AN235:AU235" si="137">AE215</f>
        <v>3.8845852000631265</v>
      </c>
      <c r="AO235" s="143">
        <f t="shared" si="137"/>
        <v>181.78206759165192</v>
      </c>
      <c r="AP235" s="143">
        <f t="shared" si="137"/>
        <v>15.237354645124185</v>
      </c>
      <c r="AQ235" s="143">
        <f t="shared" si="137"/>
        <v>10.082834520791259</v>
      </c>
      <c r="AR235" s="143">
        <f t="shared" si="137"/>
        <v>24.249914878591792</v>
      </c>
      <c r="AS235" s="143">
        <f t="shared" si="137"/>
        <v>4.8441346279198489</v>
      </c>
      <c r="AT235" s="143">
        <f t="shared" si="137"/>
        <v>2.4196476662936308</v>
      </c>
      <c r="AU235" s="143">
        <f t="shared" si="137"/>
        <v>13.822451480797319</v>
      </c>
      <c r="AV235" s="41"/>
      <c r="AW235" s="41"/>
      <c r="AX235" s="41"/>
      <c r="CH235">
        <f t="shared" si="72"/>
        <v>77</v>
      </c>
      <c r="CI235" s="113">
        <f t="shared" si="73"/>
        <v>248.92257547327222</v>
      </c>
      <c r="CJ235" s="123">
        <f t="shared" si="85"/>
        <v>7.3925469669479984</v>
      </c>
      <c r="CK235" s="123">
        <f t="shared" si="86"/>
        <v>181.78206759165192</v>
      </c>
      <c r="CL235" s="123">
        <f t="shared" si="87"/>
        <v>79.802087257750244</v>
      </c>
      <c r="CM235" s="123">
        <f t="shared" si="88"/>
        <v>42.677447963001029</v>
      </c>
      <c r="CN235" s="123">
        <f t="shared" si="89"/>
        <v>65.998908439594615</v>
      </c>
      <c r="CO235" s="123">
        <f t="shared" si="90"/>
        <v>43.935580745168252</v>
      </c>
      <c r="CP235" s="123">
        <f t="shared" si="91"/>
        <v>21.945844528056067</v>
      </c>
      <c r="CQ235" s="123">
        <f t="shared" si="92"/>
        <v>41.109106732772084</v>
      </c>
      <c r="CR235" s="143">
        <f t="shared" si="111"/>
        <v>484.64359022494222</v>
      </c>
    </row>
    <row r="236" spans="1:96" ht="14">
      <c r="A236">
        <f t="shared" si="112"/>
        <v>78</v>
      </c>
      <c r="B236" s="20">
        <f t="shared" si="112"/>
        <v>158</v>
      </c>
      <c r="C236" s="27">
        <f t="shared" si="105"/>
        <v>249.12317352826426</v>
      </c>
      <c r="D236" s="124">
        <f>(($C$39*$C$118*0.72)*D$40)*('Product half-life and C flows'!B137/100)</f>
        <v>0.10523848951182031</v>
      </c>
      <c r="E236" s="27"/>
      <c r="F236" s="55">
        <f t="shared" si="129"/>
        <v>18.852668677253504</v>
      </c>
      <c r="G236" s="55">
        <f t="shared" si="129"/>
        <v>2.3461098798359923</v>
      </c>
      <c r="H236" s="124">
        <f>(H$118)*('Product half-life and C flows'!L137/100)</f>
        <v>1.1907780646277941</v>
      </c>
      <c r="I236" s="124">
        <f>(($C$39*$C$118*0.28)*H$41)*('Product half-life and C flows'!N137/100)</f>
        <v>3.0734780625847709</v>
      </c>
      <c r="J236" s="124">
        <f>(($C$39*$C$118*0.28)*H$41)*(+'Product half-life and C flows'!P137/100)</f>
        <v>1.5352038274649196</v>
      </c>
      <c r="K236" s="55">
        <f t="shared" si="60"/>
        <v>4.1790082234578607</v>
      </c>
      <c r="L236" s="27"/>
      <c r="M236" s="141">
        <f>(C$158-C$138)*(0.4*D$14)*('Product half-life and C flows'!B97/100)</f>
        <v>0.46903274594309541</v>
      </c>
      <c r="N236" s="83"/>
      <c r="O236" s="142">
        <f t="shared" si="78"/>
        <v>15.237354645124185</v>
      </c>
      <c r="P236" s="141">
        <f t="shared" si="79"/>
        <v>10.082834520791259</v>
      </c>
      <c r="Q236" s="141">
        <f>(C$158-C$138)*(0.6*C$15)*('Product half-life and C flows'!L97/100)</f>
        <v>9.4764862212382148</v>
      </c>
      <c r="R236" s="141">
        <f>(C$158-C$138)*0.6*('Product half-life and C flows'!N97/100)</f>
        <v>14.702936018593807</v>
      </c>
      <c r="S236" s="141">
        <f>(C$158-C$138)*0.6*('Product half-life and C flows'!P97/100)</f>
        <v>7.3441238854114923</v>
      </c>
      <c r="T236" s="141">
        <f t="shared" si="108"/>
        <v>5.4015971461057823</v>
      </c>
      <c r="U236" s="3"/>
      <c r="V236" s="141">
        <f t="shared" si="43"/>
        <v>0.93806549188619082</v>
      </c>
      <c r="W236" s="141">
        <f t="shared" si="44"/>
        <v>0</v>
      </c>
      <c r="X236" s="141">
        <f t="shared" si="45"/>
        <v>15.237354645124185</v>
      </c>
      <c r="Y236" s="141">
        <f t="shared" si="46"/>
        <v>10.082834520791259</v>
      </c>
      <c r="Z236" s="141">
        <f t="shared" si="47"/>
        <v>12.895507686651232</v>
      </c>
      <c r="AA236" s="141">
        <f t="shared" si="48"/>
        <v>12.421309027341524</v>
      </c>
      <c r="AB236" s="141">
        <f t="shared" si="49"/>
        <v>6.2044500636071511</v>
      </c>
      <c r="AC236" s="141">
        <f t="shared" si="50"/>
        <v>7.3504393813912019</v>
      </c>
      <c r="AD236" s="41"/>
      <c r="AE236" s="141">
        <f t="shared" ref="AE236:AL236" si="138">V216</f>
        <v>1.8761309837723812</v>
      </c>
      <c r="AF236" s="141">
        <f t="shared" si="138"/>
        <v>0</v>
      </c>
      <c r="AG236" s="141">
        <f t="shared" si="138"/>
        <v>15.237354645124185</v>
      </c>
      <c r="AH236" s="141">
        <f t="shared" si="138"/>
        <v>10.082834520791259</v>
      </c>
      <c r="AI236" s="141">
        <f t="shared" si="138"/>
        <v>17.54807790716681</v>
      </c>
      <c r="AJ236" s="141">
        <f t="shared" si="138"/>
        <v>9.3164938335174572</v>
      </c>
      <c r="AK236" s="141">
        <f t="shared" si="138"/>
        <v>4.6535933234352926</v>
      </c>
      <c r="AL236" s="141">
        <f t="shared" si="138"/>
        <v>10.002404407085081</v>
      </c>
      <c r="AM236" s="41"/>
      <c r="AN236" s="143">
        <f t="shared" ref="AN236:AU236" si="139">AE216</f>
        <v>3.7522619675447624</v>
      </c>
      <c r="AO236" s="143">
        <f t="shared" si="139"/>
        <v>185.28305180026001</v>
      </c>
      <c r="AP236" s="143">
        <f t="shared" si="139"/>
        <v>15.237354645124185</v>
      </c>
      <c r="AQ236" s="143">
        <f t="shared" si="139"/>
        <v>10.082834520791259</v>
      </c>
      <c r="AR236" s="143">
        <f t="shared" si="139"/>
        <v>23.879248938353506</v>
      </c>
      <c r="AS236" s="143">
        <f t="shared" si="139"/>
        <v>5.0914923653721988</v>
      </c>
      <c r="AT236" s="143">
        <f t="shared" si="139"/>
        <v>2.5432029797063929</v>
      </c>
      <c r="AU236" s="143">
        <f t="shared" si="139"/>
        <v>13.611171894861497</v>
      </c>
      <c r="AV236" s="41"/>
      <c r="AW236" s="41"/>
      <c r="AX236" s="41"/>
      <c r="CH236">
        <f t="shared" si="72"/>
        <v>78</v>
      </c>
      <c r="CI236" s="113">
        <f t="shared" si="73"/>
        <v>249.12317352826426</v>
      </c>
      <c r="CJ236" s="123">
        <f t="shared" si="85"/>
        <v>7.1407296786582499</v>
      </c>
      <c r="CK236" s="123">
        <f t="shared" si="86"/>
        <v>185.28305180026001</v>
      </c>
      <c r="CL236" s="123">
        <f t="shared" si="87"/>
        <v>79.802087257750244</v>
      </c>
      <c r="CM236" s="123">
        <f t="shared" si="88"/>
        <v>42.677447963001029</v>
      </c>
      <c r="CN236" s="123">
        <f t="shared" si="89"/>
        <v>64.990098818037552</v>
      </c>
      <c r="CO236" s="123">
        <f t="shared" si="90"/>
        <v>44.605709307409754</v>
      </c>
      <c r="CP236" s="123">
        <f t="shared" si="91"/>
        <v>22.28057407962525</v>
      </c>
      <c r="CQ236" s="123">
        <f t="shared" si="92"/>
        <v>40.544621052901419</v>
      </c>
      <c r="CR236" s="143">
        <f t="shared" si="111"/>
        <v>487.32431995764352</v>
      </c>
    </row>
    <row r="237" spans="1:96" ht="14">
      <c r="A237">
        <f t="shared" si="112"/>
        <v>79</v>
      </c>
      <c r="B237" s="20">
        <f t="shared" si="112"/>
        <v>159</v>
      </c>
      <c r="C237" s="27">
        <f t="shared" si="105"/>
        <v>249.31794602626988</v>
      </c>
      <c r="D237" s="124">
        <f>(($C$39*$C$118*0.72)*D$40)*('Product half-life and C flows'!B138/100)</f>
        <v>0.1016536802206436</v>
      </c>
      <c r="E237" s="27"/>
      <c r="F237" s="55">
        <f t="shared" si="129"/>
        <v>18.852668677253504</v>
      </c>
      <c r="G237" s="55">
        <f t="shared" si="129"/>
        <v>2.3461098798359923</v>
      </c>
      <c r="H237" s="124">
        <f>(H$118)*('Product half-life and C flows'!L138/100)</f>
        <v>1.1725767277096986</v>
      </c>
      <c r="I237" s="124">
        <f>(($C$39*$C$118*0.28)*H$41)*('Product half-life and C flows'!N138/100)</f>
        <v>3.0825878317122775</v>
      </c>
      <c r="J237" s="124">
        <f>(($C$39*$C$118*0.28)*H$41)*(+'Product half-life and C flows'!P138/100)</f>
        <v>1.5397541616944437</v>
      </c>
      <c r="K237" s="55">
        <f t="shared" si="60"/>
        <v>4.1790082234578607</v>
      </c>
      <c r="L237" s="27"/>
      <c r="M237" s="141">
        <f>(C$158-C$138)*(0.4*D$14)*('Product half-life and C flows'!B98/100)</f>
        <v>0.4530557687618133</v>
      </c>
      <c r="N237" s="83"/>
      <c r="O237" s="142">
        <f t="shared" si="78"/>
        <v>15.237354645124185</v>
      </c>
      <c r="P237" s="141">
        <f t="shared" si="79"/>
        <v>10.082834520791259</v>
      </c>
      <c r="Q237" s="141">
        <f>(C$158-C$138)*(0.6*C$15)*('Product half-life and C flows'!L98/100)</f>
        <v>9.3316357880331324</v>
      </c>
      <c r="R237" s="141">
        <f>(C$158-C$138)*0.6*('Product half-life and C flows'!N98/100)</f>
        <v>14.799599541019331</v>
      </c>
      <c r="S237" s="141">
        <f>(C$158-C$138)*0.6*('Product half-life and C flows'!P98/100)</f>
        <v>7.3924073631465204</v>
      </c>
      <c r="T237" s="141">
        <f t="shared" si="108"/>
        <v>5.3190323991788846</v>
      </c>
      <c r="U237" s="3"/>
      <c r="V237" s="141">
        <f t="shared" si="43"/>
        <v>0.90611153752362616</v>
      </c>
      <c r="W237" s="141">
        <f t="shared" si="44"/>
        <v>0</v>
      </c>
      <c r="X237" s="141">
        <f t="shared" si="45"/>
        <v>15.237354645124185</v>
      </c>
      <c r="Y237" s="141">
        <f t="shared" si="46"/>
        <v>10.082834520791259</v>
      </c>
      <c r="Z237" s="141">
        <f t="shared" si="47"/>
        <v>12.698396665624829</v>
      </c>
      <c r="AA237" s="141">
        <f t="shared" si="48"/>
        <v>12.552847782039811</v>
      </c>
      <c r="AB237" s="141">
        <f t="shared" si="49"/>
        <v>6.2701537372826204</v>
      </c>
      <c r="AC237" s="141">
        <f t="shared" si="50"/>
        <v>7.2380860994061518</v>
      </c>
      <c r="AD237" s="41"/>
      <c r="AE237" s="141">
        <f t="shared" ref="AE237:AL237" si="140">V217</f>
        <v>1.8122230750472532</v>
      </c>
      <c r="AF237" s="141">
        <f t="shared" si="140"/>
        <v>0</v>
      </c>
      <c r="AG237" s="141">
        <f t="shared" si="140"/>
        <v>15.237354645124185</v>
      </c>
      <c r="AH237" s="141">
        <f t="shared" si="140"/>
        <v>10.082834520791259</v>
      </c>
      <c r="AI237" s="141">
        <f t="shared" si="140"/>
        <v>17.279851200829917</v>
      </c>
      <c r="AJ237" s="141">
        <f t="shared" si="140"/>
        <v>9.4954904555462782</v>
      </c>
      <c r="AK237" s="141">
        <f t="shared" si="140"/>
        <v>4.743002225547591</v>
      </c>
      <c r="AL237" s="141">
        <f t="shared" si="140"/>
        <v>9.8495151844730522</v>
      </c>
      <c r="AM237" s="41"/>
      <c r="AN237" s="143">
        <f t="shared" ref="AN237:AU237" si="141">AE217</f>
        <v>3.6244461500945064</v>
      </c>
      <c r="AO237" s="143">
        <f t="shared" si="141"/>
        <v>188.7840360088681</v>
      </c>
      <c r="AP237" s="143">
        <f t="shared" si="141"/>
        <v>15.237354645124185</v>
      </c>
      <c r="AQ237" s="143">
        <f t="shared" si="141"/>
        <v>10.082834520791259</v>
      </c>
      <c r="AR237" s="143">
        <f t="shared" si="141"/>
        <v>23.514248718590551</v>
      </c>
      <c r="AS237" s="143">
        <f t="shared" si="141"/>
        <v>5.3350691786940123</v>
      </c>
      <c r="AT237" s="143">
        <f t="shared" si="141"/>
        <v>2.664869719627379</v>
      </c>
      <c r="AU237" s="143">
        <f t="shared" si="141"/>
        <v>13.403121769596613</v>
      </c>
      <c r="AV237" s="41"/>
      <c r="AW237" s="41"/>
      <c r="AX237" s="41"/>
      <c r="CH237">
        <f t="shared" si="72"/>
        <v>79</v>
      </c>
      <c r="CI237" s="113">
        <f t="shared" si="73"/>
        <v>249.31794602626988</v>
      </c>
      <c r="CJ237" s="123">
        <f t="shared" si="85"/>
        <v>6.8974902116478427</v>
      </c>
      <c r="CK237" s="123">
        <f t="shared" si="86"/>
        <v>188.7840360088681</v>
      </c>
      <c r="CL237" s="123">
        <f t="shared" si="87"/>
        <v>79.802087257750244</v>
      </c>
      <c r="CM237" s="123">
        <f t="shared" si="88"/>
        <v>42.677447963001029</v>
      </c>
      <c r="CN237" s="123">
        <f t="shared" si="89"/>
        <v>63.996709100788124</v>
      </c>
      <c r="CO237" s="123">
        <f t="shared" si="90"/>
        <v>45.265594789011715</v>
      </c>
      <c r="CP237" s="123">
        <f t="shared" si="91"/>
        <v>22.610187207298555</v>
      </c>
      <c r="CQ237" s="123">
        <f t="shared" si="92"/>
        <v>39.988763676112562</v>
      </c>
      <c r="CR237" s="143">
        <f t="shared" si="111"/>
        <v>490.02231621447822</v>
      </c>
    </row>
    <row r="238" spans="1:96" s="136" customFormat="1" ht="14">
      <c r="A238" s="136">
        <f t="shared" si="112"/>
        <v>80</v>
      </c>
      <c r="B238" s="144">
        <f t="shared" si="112"/>
        <v>160</v>
      </c>
      <c r="C238" s="138">
        <f t="shared" si="105"/>
        <v>249.50705916487851</v>
      </c>
      <c r="D238" s="139">
        <f>(($C$39*$C$118*0.72)*D$40)*('Product half-life and C flows'!B139/100)</f>
        <v>9.8190982694028678E-2</v>
      </c>
      <c r="E238" s="138"/>
      <c r="F238" s="140">
        <f t="shared" si="129"/>
        <v>18.852668677253504</v>
      </c>
      <c r="G238" s="140">
        <f t="shared" si="129"/>
        <v>2.3461098798359923</v>
      </c>
      <c r="H238" s="139">
        <f>(H$118)*('Product half-life and C flows'!L139/100)</f>
        <v>1.1546536027233198</v>
      </c>
      <c r="I238" s="139">
        <f>(($C$39*$C$118*0.28)*H$41)*('Product half-life and C flows'!N139/100)</f>
        <v>3.0915583557679605</v>
      </c>
      <c r="J238" s="139">
        <f>(($C$39*$C$118*0.28)*H$41)*(+'Product half-life and C flows'!P139/100)</f>
        <v>1.5442349429410382</v>
      </c>
      <c r="K238" s="140">
        <f t="shared" si="60"/>
        <v>4.1790082234578607</v>
      </c>
      <c r="L238" s="138"/>
      <c r="M238" s="141">
        <f>(C$158-C$138)*(0.4*D$14)*('Product half-life and C flows'!B99/100)</f>
        <v>0.43762302607600961</v>
      </c>
      <c r="N238" s="141"/>
      <c r="O238" s="142">
        <f t="shared" si="78"/>
        <v>15.237354645124185</v>
      </c>
      <c r="P238" s="141">
        <f t="shared" si="79"/>
        <v>10.082834520791259</v>
      </c>
      <c r="Q238" s="141">
        <f>(C$158-C$138)*(0.6*C$15)*('Product half-life and C flows'!L99/100)</f>
        <v>9.1889994294871418</v>
      </c>
      <c r="R238" s="141">
        <f>(C$158-C$138)*0.6*('Product half-life and C flows'!N99/100)</f>
        <v>14.894785537622356</v>
      </c>
      <c r="S238" s="141">
        <f>(C$158-C$138)*0.6*('Product half-life and C flows'!P99/100)</f>
        <v>7.4399528159951833</v>
      </c>
      <c r="T238" s="141">
        <f t="shared" si="108"/>
        <v>5.23772967480767</v>
      </c>
      <c r="U238" s="143"/>
      <c r="V238" s="141">
        <f t="shared" si="43"/>
        <v>0.87524605215201923</v>
      </c>
      <c r="W238" s="141">
        <f t="shared" si="44"/>
        <v>0</v>
      </c>
      <c r="X238" s="141">
        <f t="shared" si="45"/>
        <v>15.237354645124185</v>
      </c>
      <c r="Y238" s="141">
        <f t="shared" si="46"/>
        <v>10.082834520791259</v>
      </c>
      <c r="Z238" s="141">
        <f t="shared" si="47"/>
        <v>12.504298535254158</v>
      </c>
      <c r="AA238" s="141">
        <f t="shared" si="48"/>
        <v>12.682375934373837</v>
      </c>
      <c r="AB238" s="141">
        <f t="shared" si="49"/>
        <v>6.3348531140728426</v>
      </c>
      <c r="AC238" s="141">
        <f t="shared" si="50"/>
        <v>7.127450165094869</v>
      </c>
      <c r="AD238" s="143"/>
      <c r="AE238" s="141">
        <f t="shared" ref="AE238:AL238" si="142">V218</f>
        <v>1.7504921043040385</v>
      </c>
      <c r="AF238" s="141">
        <f t="shared" si="142"/>
        <v>0</v>
      </c>
      <c r="AG238" s="141">
        <f t="shared" si="142"/>
        <v>15.237354645124185</v>
      </c>
      <c r="AH238" s="141">
        <f t="shared" si="142"/>
        <v>10.082834520791259</v>
      </c>
      <c r="AI238" s="141">
        <f t="shared" si="142"/>
        <v>17.015724405968964</v>
      </c>
      <c r="AJ238" s="141">
        <f t="shared" si="142"/>
        <v>9.6717510699834861</v>
      </c>
      <c r="AK238" s="141">
        <f t="shared" si="142"/>
        <v>4.83104449050124</v>
      </c>
      <c r="AL238" s="141">
        <f t="shared" si="142"/>
        <v>9.6989629114023082</v>
      </c>
      <c r="AM238" s="143"/>
      <c r="AN238" s="143">
        <f t="shared" ref="AN238:AU238" si="143">AE218</f>
        <v>3.5009842086080769</v>
      </c>
      <c r="AO238" s="143">
        <f t="shared" si="143"/>
        <v>0</v>
      </c>
      <c r="AP238" s="143">
        <f t="shared" si="143"/>
        <v>15.237354645124185</v>
      </c>
      <c r="AQ238" s="143">
        <f t="shared" si="143"/>
        <v>10.082834520791259</v>
      </c>
      <c r="AR238" s="143">
        <f t="shared" si="143"/>
        <v>23.154827617365658</v>
      </c>
      <c r="AS238" s="143">
        <f t="shared" si="143"/>
        <v>5.5749228602447563</v>
      </c>
      <c r="AT238" s="143">
        <f t="shared" si="143"/>
        <v>2.7846767533690091</v>
      </c>
      <c r="AU238" s="143">
        <f t="shared" si="143"/>
        <v>13.198251741898424</v>
      </c>
      <c r="AV238" s="143"/>
      <c r="AW238" s="143">
        <f>AN218</f>
        <v>7.0019684172161538</v>
      </c>
      <c r="AX238" s="143">
        <f t="shared" ref="AX238:BD238" si="144">AO218</f>
        <v>122.26533604531443</v>
      </c>
      <c r="AY238" s="143">
        <f t="shared" si="144"/>
        <v>15.237354645124185</v>
      </c>
      <c r="AZ238" s="143">
        <f t="shared" si="144"/>
        <v>10.082834520791259</v>
      </c>
      <c r="BA238" s="143">
        <f t="shared" si="144"/>
        <v>31.508857877472686</v>
      </c>
      <c r="BB238" s="143">
        <f t="shared" si="144"/>
        <v>0</v>
      </c>
      <c r="BC238" s="143">
        <f t="shared" si="144"/>
        <v>0</v>
      </c>
      <c r="BD238" s="143">
        <f t="shared" si="144"/>
        <v>17.960048990159429</v>
      </c>
      <c r="CH238" s="136">
        <f t="shared" si="72"/>
        <v>80</v>
      </c>
      <c r="CI238" s="143">
        <f t="shared" si="73"/>
        <v>249.50705916487851</v>
      </c>
      <c r="CJ238" s="123">
        <f t="shared" si="85"/>
        <v>13.664504791050327</v>
      </c>
      <c r="CK238" s="123">
        <f t="shared" si="86"/>
        <v>122.26533604531443</v>
      </c>
      <c r="CL238" s="123">
        <f t="shared" si="87"/>
        <v>95.03944190287443</v>
      </c>
      <c r="CM238" s="123">
        <f t="shared" si="88"/>
        <v>52.760282483792288</v>
      </c>
      <c r="CN238" s="123">
        <f t="shared" si="89"/>
        <v>94.52736146827192</v>
      </c>
      <c r="CO238" s="123">
        <f t="shared" si="90"/>
        <v>45.915393757992391</v>
      </c>
      <c r="CP238" s="123">
        <f t="shared" si="91"/>
        <v>22.934762116879313</v>
      </c>
      <c r="CQ238" s="123">
        <f t="shared" si="92"/>
        <v>57.401451706820559</v>
      </c>
      <c r="CR238" s="143">
        <f t="shared" si="111"/>
        <v>504.50853427299569</v>
      </c>
    </row>
    <row r="239" spans="1:96" ht="14">
      <c r="A239">
        <f>A238+1</f>
        <v>81</v>
      </c>
      <c r="B239" s="20">
        <f>B238+1</f>
        <v>161</v>
      </c>
      <c r="C239" s="27">
        <f t="shared" si="105"/>
        <v>249.69067457549997</v>
      </c>
      <c r="D239" s="27"/>
      <c r="E239" s="27"/>
      <c r="F239" s="140">
        <f t="shared" ref="F239:G239" si="145">F238</f>
        <v>18.852668677253504</v>
      </c>
      <c r="G239" s="140">
        <f t="shared" si="145"/>
        <v>2.3461098798359923</v>
      </c>
      <c r="H239" s="139">
        <f>(H$118)*('Product half-life and C flows'!L140/100)</f>
        <v>1.1370044371305446</v>
      </c>
      <c r="I239" s="139">
        <f>(($C$39*$C$118*0.28)*H$41)*('Product half-life and C flows'!N140/100)</f>
        <v>3.1003917631471443</v>
      </c>
      <c r="J239" s="139">
        <f>(($C$39*$C$118*0.28)*H$41)*(+'Product half-life and C flows'!P140/100)</f>
        <v>1.5486472343392321</v>
      </c>
      <c r="K239" s="140">
        <f t="shared" si="60"/>
        <v>4.1790082234578607</v>
      </c>
      <c r="L239" s="27"/>
      <c r="M239" s="141">
        <f>(C$158-C$138)*(0.4*D$14)*('Product half-life and C flows'!B100/100)</f>
        <v>0.4227159792608427</v>
      </c>
      <c r="N239" s="85"/>
      <c r="O239" s="142">
        <f t="shared" si="78"/>
        <v>15.237354645124185</v>
      </c>
      <c r="P239" s="141">
        <f t="shared" si="79"/>
        <v>10.082834520791259</v>
      </c>
      <c r="Q239" s="141">
        <f>(C$158-C$138)*(0.6*C$15)*('Product half-life and C flows'!L100/100)</f>
        <v>9.0485433029220612</v>
      </c>
      <c r="R239" s="141">
        <f>(C$158-C$138)*0.6*('Product half-life and C flows'!N100/100)</f>
        <v>14.988516592750118</v>
      </c>
      <c r="S239" s="141">
        <f>(C$158-C$138)*0.6*('Product half-life and C flows'!P100/100)</f>
        <v>7.4867715248502096</v>
      </c>
      <c r="T239" s="141">
        <f t="shared" si="108"/>
        <v>5.1576696826655741</v>
      </c>
      <c r="U239" s="3"/>
      <c r="V239" s="141">
        <f t="shared" si="43"/>
        <v>0.84543195852168562</v>
      </c>
      <c r="W239" s="141">
        <f t="shared" si="44"/>
        <v>0</v>
      </c>
      <c r="X239" s="141">
        <f t="shared" si="45"/>
        <v>15.237354645124185</v>
      </c>
      <c r="Y239" s="141">
        <f t="shared" si="46"/>
        <v>10.082834520791259</v>
      </c>
      <c r="Z239" s="141">
        <f t="shared" si="47"/>
        <v>12.313167242761169</v>
      </c>
      <c r="AA239" s="141">
        <f t="shared" si="48"/>
        <v>12.809924216897494</v>
      </c>
      <c r="AB239" s="141">
        <f t="shared" si="49"/>
        <v>6.3985635449038405</v>
      </c>
      <c r="AC239" s="141">
        <f t="shared" si="50"/>
        <v>7.0185053283738661</v>
      </c>
      <c r="AD239" s="135"/>
      <c r="AE239" s="141">
        <f t="shared" ref="AE239:AL239" si="146">V219</f>
        <v>1.6908639170433712</v>
      </c>
      <c r="AF239" s="141">
        <f t="shared" si="146"/>
        <v>0</v>
      </c>
      <c r="AG239" s="141">
        <f t="shared" si="146"/>
        <v>15.237354645124185</v>
      </c>
      <c r="AH239" s="141">
        <f t="shared" si="146"/>
        <v>10.082834520791259</v>
      </c>
      <c r="AI239" s="141">
        <f t="shared" si="146"/>
        <v>16.755634854424105</v>
      </c>
      <c r="AJ239" s="141">
        <f t="shared" si="146"/>
        <v>9.8453174973810924</v>
      </c>
      <c r="AK239" s="141">
        <f t="shared" si="146"/>
        <v>4.9177410076828609</v>
      </c>
      <c r="AL239" s="141">
        <f t="shared" si="146"/>
        <v>9.5507118670217395</v>
      </c>
      <c r="AM239" s="135"/>
      <c r="AN239" s="143">
        <f t="shared" ref="AN239:AU239" si="147">AE219</f>
        <v>3.3817278340867416</v>
      </c>
      <c r="AO239" s="143">
        <f t="shared" si="147"/>
        <v>0</v>
      </c>
      <c r="AP239" s="143">
        <f t="shared" si="147"/>
        <v>15.237354645124185</v>
      </c>
      <c r="AQ239" s="143">
        <f t="shared" si="147"/>
        <v>10.082834520791259</v>
      </c>
      <c r="AR239" s="143">
        <f t="shared" si="147"/>
        <v>22.800900356473569</v>
      </c>
      <c r="AS239" s="143">
        <f t="shared" si="147"/>
        <v>5.8111103190134106</v>
      </c>
      <c r="AT239" s="143">
        <f t="shared" si="147"/>
        <v>2.9026525069997051</v>
      </c>
      <c r="AU239" s="143">
        <f t="shared" si="147"/>
        <v>12.996513203189933</v>
      </c>
      <c r="AV239" s="135"/>
      <c r="AW239" s="143">
        <f t="shared" ref="AW239:BD239" si="148">AN219</f>
        <v>6.7634556681734832</v>
      </c>
      <c r="AX239" s="143">
        <f t="shared" si="148"/>
        <v>125.76632025392252</v>
      </c>
      <c r="AY239" s="143">
        <f t="shared" si="148"/>
        <v>15.237354645124185</v>
      </c>
      <c r="AZ239" s="143">
        <f t="shared" si="148"/>
        <v>10.082834520791259</v>
      </c>
      <c r="BA239" s="143">
        <f t="shared" si="148"/>
        <v>31.027237200061624</v>
      </c>
      <c r="BB239" s="143">
        <f t="shared" si="148"/>
        <v>0.3214015320589832</v>
      </c>
      <c r="BC239" s="143">
        <f t="shared" si="148"/>
        <v>0.1605402258036879</v>
      </c>
      <c r="BD239" s="143">
        <f t="shared" si="148"/>
        <v>17.685525204035123</v>
      </c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>
        <f t="shared" si="72"/>
        <v>81</v>
      </c>
      <c r="CI239" s="113">
        <f t="shared" si="73"/>
        <v>249.69067457549997</v>
      </c>
      <c r="CJ239" s="123">
        <f t="shared" si="85"/>
        <v>13.104195357086125</v>
      </c>
      <c r="CK239" s="123">
        <f t="shared" si="86"/>
        <v>125.76632025392252</v>
      </c>
      <c r="CL239" s="123">
        <f t="shared" si="87"/>
        <v>95.03944190287443</v>
      </c>
      <c r="CM239" s="123">
        <f t="shared" si="88"/>
        <v>52.760282483792288</v>
      </c>
      <c r="CN239" s="123">
        <f t="shared" si="89"/>
        <v>93.082487393773079</v>
      </c>
      <c r="CO239" s="123">
        <f t="shared" si="90"/>
        <v>46.876661921248242</v>
      </c>
      <c r="CP239" s="123">
        <f t="shared" si="91"/>
        <v>23.414916044579538</v>
      </c>
      <c r="CQ239" s="123">
        <f t="shared" si="92"/>
        <v>56.587933508744094</v>
      </c>
      <c r="CR239" s="143">
        <f t="shared" si="111"/>
        <v>506.63223886602026</v>
      </c>
    </row>
    <row r="240" spans="1:96" ht="14">
      <c r="A240">
        <f t="shared" ref="A240:B255" si="149">A239+1</f>
        <v>82</v>
      </c>
      <c r="B240" s="20">
        <f t="shared" si="149"/>
        <v>162</v>
      </c>
      <c r="C240" s="27">
        <f t="shared" si="105"/>
        <v>249.86894943837055</v>
      </c>
      <c r="D240" s="27"/>
      <c r="E240" s="27"/>
      <c r="F240" s="140">
        <f t="shared" ref="F240:G240" si="150">F239</f>
        <v>18.852668677253504</v>
      </c>
      <c r="G240" s="140">
        <f t="shared" si="150"/>
        <v>2.3461098798359923</v>
      </c>
      <c r="H240" s="139">
        <f>(H$118)*('Product half-life and C flows'!L141/100)</f>
        <v>1.1196250433943562</v>
      </c>
      <c r="I240" s="139">
        <f>(($C$39*$C$118*0.28)*H$41)*('Product half-life and C flows'!N141/100)</f>
        <v>3.109090149712106</v>
      </c>
      <c r="J240" s="139">
        <f>(($C$39*$C$118*0.28)*H$41)*(+'Product half-life and C flows'!P141/100)</f>
        <v>1.5529920827732788</v>
      </c>
      <c r="K240" s="140">
        <f t="shared" si="60"/>
        <v>4.1790082234578607</v>
      </c>
      <c r="L240" s="27"/>
      <c r="M240" s="141">
        <f>(C$158-C$138)*(0.4*D$14)*('Product half-life and C flows'!B101/100)</f>
        <v>0.40831672118508971</v>
      </c>
      <c r="N240" s="85"/>
      <c r="O240" s="142">
        <f t="shared" si="78"/>
        <v>15.237354645124185</v>
      </c>
      <c r="P240" s="141">
        <f t="shared" si="79"/>
        <v>10.082834520791259</v>
      </c>
      <c r="Q240" s="141">
        <f>(C$158-C$138)*(0.6*C$15)*('Product half-life and C flows'!L101/100)</f>
        <v>8.9102340829533997</v>
      </c>
      <c r="R240" s="141">
        <f>(C$158-C$138)*0.6*('Product half-life and C flows'!N101/100)</f>
        <v>15.080814945542539</v>
      </c>
      <c r="S240" s="141">
        <f>(C$158-C$138)*0.6*('Product half-life and C flows'!P101/100)</f>
        <v>7.5328745981730973</v>
      </c>
      <c r="T240" s="141">
        <f t="shared" si="108"/>
        <v>5.0788334272834375</v>
      </c>
      <c r="U240" s="3"/>
      <c r="V240" s="141">
        <f t="shared" si="43"/>
        <v>0.8166334423701791</v>
      </c>
      <c r="W240" s="141">
        <f t="shared" si="44"/>
        <v>0</v>
      </c>
      <c r="X240" s="141">
        <f t="shared" si="45"/>
        <v>15.237354645124185</v>
      </c>
      <c r="Y240" s="141">
        <f t="shared" si="46"/>
        <v>10.082834520791259</v>
      </c>
      <c r="Z240" s="141">
        <f t="shared" si="47"/>
        <v>12.124957439295896</v>
      </c>
      <c r="AA240" s="141">
        <f t="shared" si="48"/>
        <v>12.935522892409985</v>
      </c>
      <c r="AB240" s="141">
        <f t="shared" si="49"/>
        <v>6.4613001460589308</v>
      </c>
      <c r="AC240" s="141">
        <f t="shared" si="50"/>
        <v>6.9112257403986597</v>
      </c>
      <c r="AD240" s="115"/>
      <c r="AE240" s="141">
        <f t="shared" ref="AE240:AL240" si="151">V220</f>
        <v>1.6332668847403582</v>
      </c>
      <c r="AF240" s="141">
        <f t="shared" si="151"/>
        <v>0</v>
      </c>
      <c r="AG240" s="141">
        <f t="shared" si="151"/>
        <v>15.237354645124185</v>
      </c>
      <c r="AH240" s="141">
        <f t="shared" si="151"/>
        <v>10.082834520791259</v>
      </c>
      <c r="AI240" s="141">
        <f t="shared" si="151"/>
        <v>16.499520835933776</v>
      </c>
      <c r="AJ240" s="141">
        <f t="shared" si="151"/>
        <v>10.016230919053639</v>
      </c>
      <c r="AK240" s="141">
        <f t="shared" si="151"/>
        <v>5.0031123471796377</v>
      </c>
      <c r="AL240" s="141">
        <f t="shared" si="151"/>
        <v>9.4047268764822523</v>
      </c>
      <c r="AM240" s="115"/>
      <c r="AN240" s="143">
        <f t="shared" ref="AN240:AU240" si="152">AE220</f>
        <v>3.2665337694807164</v>
      </c>
      <c r="AO240" s="143">
        <f t="shared" si="152"/>
        <v>0</v>
      </c>
      <c r="AP240" s="143">
        <f t="shared" si="152"/>
        <v>15.237354645124185</v>
      </c>
      <c r="AQ240" s="143">
        <f t="shared" si="152"/>
        <v>10.082834520791259</v>
      </c>
      <c r="AR240" s="143">
        <f t="shared" si="152"/>
        <v>22.452382961207462</v>
      </c>
      <c r="AS240" s="143">
        <f t="shared" si="152"/>
        <v>6.0436875941209944</v>
      </c>
      <c r="AT240" s="143">
        <f t="shared" si="152"/>
        <v>3.0188249720884088</v>
      </c>
      <c r="AU240" s="143">
        <f t="shared" si="152"/>
        <v>12.797858287888252</v>
      </c>
      <c r="AV240" s="115"/>
      <c r="AW240" s="143">
        <f t="shared" ref="AW240:BD240" si="153">AN220</f>
        <v>6.5330675389614328</v>
      </c>
      <c r="AX240" s="143">
        <f t="shared" si="153"/>
        <v>129.2673044625306</v>
      </c>
      <c r="AY240" s="143">
        <f t="shared" si="153"/>
        <v>15.237354645124185</v>
      </c>
      <c r="AZ240" s="143">
        <f t="shared" si="153"/>
        <v>10.082834520791259</v>
      </c>
      <c r="BA240" s="143">
        <f t="shared" si="153"/>
        <v>30.552978213696676</v>
      </c>
      <c r="BB240" s="143">
        <f t="shared" si="153"/>
        <v>0.63789036229319074</v>
      </c>
      <c r="BC240" s="143">
        <f t="shared" si="153"/>
        <v>0.3186265545920034</v>
      </c>
      <c r="BD240" s="143">
        <f t="shared" si="153"/>
        <v>17.415197581807103</v>
      </c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>
        <f t="shared" si="72"/>
        <v>82</v>
      </c>
      <c r="CI240" s="113">
        <f t="shared" si="73"/>
        <v>249.86894943837055</v>
      </c>
      <c r="CJ240" s="123">
        <f t="shared" si="85"/>
        <v>12.657818356737776</v>
      </c>
      <c r="CK240" s="123">
        <f t="shared" si="86"/>
        <v>129.2673044625306</v>
      </c>
      <c r="CL240" s="123">
        <f t="shared" si="87"/>
        <v>95.03944190287443</v>
      </c>
      <c r="CM240" s="123">
        <f t="shared" si="88"/>
        <v>52.760282483792288</v>
      </c>
      <c r="CN240" s="123">
        <f t="shared" si="89"/>
        <v>91.65969857648156</v>
      </c>
      <c r="CO240" s="123">
        <f t="shared" si="90"/>
        <v>47.823236863132458</v>
      </c>
      <c r="CP240" s="123">
        <f t="shared" si="91"/>
        <v>23.887730700865358</v>
      </c>
      <c r="CQ240" s="123">
        <f t="shared" si="92"/>
        <v>55.786850137317572</v>
      </c>
      <c r="CR240" s="143">
        <f t="shared" si="111"/>
        <v>508.88236348373209</v>
      </c>
    </row>
    <row r="241" spans="1:96" ht="14">
      <c r="A241">
        <f t="shared" si="149"/>
        <v>83</v>
      </c>
      <c r="B241" s="20">
        <f t="shared" si="149"/>
        <v>163</v>
      </c>
      <c r="C241" s="27">
        <f t="shared" si="105"/>
        <v>250.04203659530623</v>
      </c>
      <c r="D241" s="27"/>
      <c r="E241" s="27"/>
      <c r="F241" s="140">
        <f t="shared" ref="F241:G241" si="154">F240</f>
        <v>18.852668677253504</v>
      </c>
      <c r="G241" s="140">
        <f t="shared" si="154"/>
        <v>2.3461098798359923</v>
      </c>
      <c r="H241" s="139">
        <f>(H$118)*('Product half-life and C flows'!L142/100)</f>
        <v>1.1025112979852754</v>
      </c>
      <c r="I241" s="139">
        <f>(($C$39*$C$118*0.28)*H$41)*('Product half-life and C flows'!N142/100)</f>
        <v>3.1176555792893508</v>
      </c>
      <c r="J241" s="139">
        <f>(($C$39*$C$118*0.28)*H$41)*(+'Product half-life and C flows'!P142/100)</f>
        <v>1.5572705191255494</v>
      </c>
      <c r="K241" s="140">
        <f t="shared" si="60"/>
        <v>4.1790082234578607</v>
      </c>
      <c r="L241" s="27"/>
      <c r="M241" s="141">
        <f>(C$158-C$138)*(0.4*D$14)*('Product half-life and C flows'!B102/100)</f>
        <v>0.39440795470015494</v>
      </c>
      <c r="N241" s="85"/>
      <c r="O241" s="142">
        <f t="shared" si="78"/>
        <v>15.237354645124185</v>
      </c>
      <c r="P241" s="141">
        <f t="shared" si="79"/>
        <v>10.082834520791259</v>
      </c>
      <c r="Q241" s="141">
        <f>(C$158-C$138)*(0.6*C$15)*('Product half-life and C flows'!L102/100)</f>
        <v>8.7740389535834051</v>
      </c>
      <c r="R241" s="141">
        <f>(C$158-C$138)*0.6*('Product half-life and C flows'!N102/100)</f>
        <v>15.171702495208784</v>
      </c>
      <c r="S241" s="141">
        <f>(C$158-C$138)*0.6*('Product half-life and C flows'!P102/100)</f>
        <v>7.578272974629761</v>
      </c>
      <c r="T241" s="141">
        <f t="shared" si="108"/>
        <v>5.0012022035425403</v>
      </c>
      <c r="U241" s="3"/>
      <c r="V241" s="141">
        <f t="shared" si="43"/>
        <v>0.78881590940031032</v>
      </c>
      <c r="W241" s="141">
        <f t="shared" si="44"/>
        <v>0</v>
      </c>
      <c r="X241" s="141">
        <f t="shared" si="45"/>
        <v>15.237354645124185</v>
      </c>
      <c r="Y241" s="141">
        <f t="shared" si="46"/>
        <v>10.082834520791259</v>
      </c>
      <c r="Z241" s="141">
        <f t="shared" si="47"/>
        <v>11.939624469176753</v>
      </c>
      <c r="AA241" s="141">
        <f t="shared" si="48"/>
        <v>13.05920176113616</v>
      </c>
      <c r="AB241" s="141">
        <f t="shared" si="49"/>
        <v>6.5230778027653109</v>
      </c>
      <c r="AC241" s="141">
        <f t="shared" si="50"/>
        <v>6.8055859474307487</v>
      </c>
      <c r="AD241" s="115"/>
      <c r="AE241" s="141">
        <f t="shared" ref="AE241:AL241" si="155">V221</f>
        <v>1.5776318188006204</v>
      </c>
      <c r="AF241" s="141">
        <f t="shared" si="155"/>
        <v>0</v>
      </c>
      <c r="AG241" s="141">
        <f t="shared" si="155"/>
        <v>15.237354645124185</v>
      </c>
      <c r="AH241" s="141">
        <f t="shared" si="155"/>
        <v>10.082834520791259</v>
      </c>
      <c r="AI241" s="141">
        <f t="shared" si="155"/>
        <v>16.247321583493029</v>
      </c>
      <c r="AJ241" s="141">
        <f t="shared" si="155"/>
        <v>10.184531886849097</v>
      </c>
      <c r="AK241" s="141">
        <f t="shared" si="155"/>
        <v>5.0871787646598872</v>
      </c>
      <c r="AL241" s="141">
        <f t="shared" si="155"/>
        <v>9.2609733025910259</v>
      </c>
      <c r="AM241" s="115"/>
      <c r="AN241" s="143">
        <f t="shared" ref="AN241:AU241" si="156">AE221</f>
        <v>3.1552636376012408</v>
      </c>
      <c r="AO241" s="143">
        <f t="shared" si="156"/>
        <v>0</v>
      </c>
      <c r="AP241" s="143">
        <f t="shared" si="156"/>
        <v>15.237354645124185</v>
      </c>
      <c r="AQ241" s="143">
        <f t="shared" si="156"/>
        <v>10.082834520791259</v>
      </c>
      <c r="AR241" s="143">
        <f t="shared" si="156"/>
        <v>22.109192740434636</v>
      </c>
      <c r="AS241" s="143">
        <f t="shared" si="156"/>
        <v>6.2727098681167268</v>
      </c>
      <c r="AT241" s="143">
        <f t="shared" si="156"/>
        <v>3.1332217123460167</v>
      </c>
      <c r="AU241" s="143">
        <f t="shared" si="156"/>
        <v>12.602239862047742</v>
      </c>
      <c r="AV241" s="115"/>
      <c r="AW241" s="143">
        <f t="shared" ref="AW241:BD241" si="157">AN221</f>
        <v>6.3105272752024808</v>
      </c>
      <c r="AX241" s="143">
        <f t="shared" si="157"/>
        <v>132.76828867113869</v>
      </c>
      <c r="AY241" s="143">
        <f t="shared" si="157"/>
        <v>15.237354645124185</v>
      </c>
      <c r="AZ241" s="143">
        <f t="shared" si="157"/>
        <v>10.082834520791259</v>
      </c>
      <c r="BA241" s="143">
        <f t="shared" si="157"/>
        <v>30.085968393111379</v>
      </c>
      <c r="BB241" s="143">
        <f t="shared" si="157"/>
        <v>0.94954158256377652</v>
      </c>
      <c r="BC241" s="143">
        <f t="shared" si="157"/>
        <v>0.47429649478710112</v>
      </c>
      <c r="BD241" s="143">
        <f t="shared" si="157"/>
        <v>17.149001984073486</v>
      </c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>
        <f t="shared" si="72"/>
        <v>83</v>
      </c>
      <c r="CI241" s="113">
        <f t="shared" si="73"/>
        <v>250.04203659530623</v>
      </c>
      <c r="CJ241" s="123">
        <f t="shared" si="85"/>
        <v>12.226646595704807</v>
      </c>
      <c r="CK241" s="123">
        <f t="shared" si="86"/>
        <v>132.76828867113869</v>
      </c>
      <c r="CL241" s="123">
        <f t="shared" si="87"/>
        <v>95.03944190287443</v>
      </c>
      <c r="CM241" s="123">
        <f t="shared" si="88"/>
        <v>52.760282483792288</v>
      </c>
      <c r="CN241" s="123">
        <f t="shared" si="89"/>
        <v>90.258657437784478</v>
      </c>
      <c r="CO241" s="123">
        <f t="shared" si="90"/>
        <v>48.755343173163894</v>
      </c>
      <c r="CP241" s="123">
        <f t="shared" si="91"/>
        <v>24.353318268313629</v>
      </c>
      <c r="CQ241" s="123">
        <f t="shared" si="92"/>
        <v>54.998011523143404</v>
      </c>
      <c r="CR241" s="143">
        <f t="shared" si="111"/>
        <v>511.15999005591567</v>
      </c>
    </row>
    <row r="242" spans="1:96" ht="14">
      <c r="A242">
        <f t="shared" si="149"/>
        <v>84</v>
      </c>
      <c r="B242" s="20">
        <f t="shared" si="149"/>
        <v>164</v>
      </c>
      <c r="C242" s="27">
        <f t="shared" si="105"/>
        <v>250.21008466020237</v>
      </c>
      <c r="D242" s="27"/>
      <c r="E242" s="27"/>
      <c r="F242" s="140">
        <f t="shared" ref="F242:G242" si="158">F241</f>
        <v>18.852668677253504</v>
      </c>
      <c r="G242" s="140">
        <f t="shared" si="158"/>
        <v>2.3461098798359923</v>
      </c>
      <c r="H242" s="139">
        <f>(H$118)*('Product half-life and C flows'!L143/100)</f>
        <v>1.0856591404029896</v>
      </c>
      <c r="I242" s="139">
        <f>(($C$39*$C$118*0.28)*H$41)*('Product half-life and C flows'!N143/100)</f>
        <v>3.1260900841592854</v>
      </c>
      <c r="J242" s="139">
        <f>(($C$39*$C$118*0.28)*H$41)*(+'Product half-life and C flows'!P143/100)</f>
        <v>1.5614835585211209</v>
      </c>
      <c r="K242" s="140">
        <f t="shared" si="60"/>
        <v>4.1790082234578607</v>
      </c>
      <c r="L242" s="27"/>
      <c r="M242" s="141">
        <f>(C$158-C$138)*(0.4*D$14)*('Product half-life and C flows'!B103/100)</f>
        <v>0.38097297186182466</v>
      </c>
      <c r="N242" s="85"/>
      <c r="O242" s="142">
        <f t="shared" ref="O242:O273" si="159">(C$158-C$138)*((0.4*B$14))-(C$158*0.03)</f>
        <v>15.237354645124185</v>
      </c>
      <c r="P242" s="141">
        <f t="shared" ref="P242:P273" si="160">(C$158-C$138)*((0.6*B$15))</f>
        <v>10.082834520791259</v>
      </c>
      <c r="Q242" s="141">
        <f>(C$158-C$138)*(0.6*C$15)*('Product half-life and C flows'!L103/100)</f>
        <v>8.6399256004149585</v>
      </c>
      <c r="R242" s="141">
        <f>(C$158-C$138)*0.6*('Product half-life and C flows'!N103/100)</f>
        <v>15.261200806223195</v>
      </c>
      <c r="S242" s="141">
        <f>(C$158-C$138)*0.6*('Product half-life and C flows'!P103/100)</f>
        <v>7.6229774256859111</v>
      </c>
      <c r="T242" s="141">
        <f t="shared" si="108"/>
        <v>4.9247575922365261</v>
      </c>
      <c r="U242" s="3"/>
      <c r="V242" s="141">
        <f t="shared" si="43"/>
        <v>0.76194594372364932</v>
      </c>
      <c r="W242" s="141">
        <f t="shared" si="44"/>
        <v>0</v>
      </c>
      <c r="X242" s="141">
        <f t="shared" si="45"/>
        <v>15.237354645124185</v>
      </c>
      <c r="Y242" s="141">
        <f t="shared" si="46"/>
        <v>10.082834520791259</v>
      </c>
      <c r="Z242" s="141">
        <f t="shared" si="47"/>
        <v>11.757124359295275</v>
      </c>
      <c r="AA242" s="141">
        <f t="shared" si="48"/>
        <v>13.180990167797065</v>
      </c>
      <c r="AB242" s="141">
        <f t="shared" si="49"/>
        <v>6.583911172725804</v>
      </c>
      <c r="AC242" s="141">
        <f t="shared" si="50"/>
        <v>6.7015608847983064</v>
      </c>
      <c r="AD242" s="115"/>
      <c r="AE242" s="141">
        <f t="shared" ref="AE242:AL242" si="161">V222</f>
        <v>1.5238918874472984</v>
      </c>
      <c r="AF242" s="141">
        <f t="shared" si="161"/>
        <v>0</v>
      </c>
      <c r="AG242" s="141">
        <f t="shared" si="161"/>
        <v>15.237354645124185</v>
      </c>
      <c r="AH242" s="141">
        <f t="shared" si="161"/>
        <v>10.082834520791259</v>
      </c>
      <c r="AI242" s="141">
        <f t="shared" si="161"/>
        <v>15.998977258935591</v>
      </c>
      <c r="AJ242" s="141">
        <f t="shared" si="161"/>
        <v>10.350260332770429</v>
      </c>
      <c r="AK242" s="141">
        <f t="shared" si="161"/>
        <v>5.1699602061790326</v>
      </c>
      <c r="AL242" s="141">
        <f t="shared" si="161"/>
        <v>9.119417037593287</v>
      </c>
      <c r="AM242" s="115"/>
      <c r="AN242" s="143">
        <f t="shared" ref="AN242:AU242" si="162">AE222</f>
        <v>3.0477837748945968</v>
      </c>
      <c r="AO242" s="143">
        <f t="shared" si="162"/>
        <v>0</v>
      </c>
      <c r="AP242" s="143">
        <f t="shared" si="162"/>
        <v>15.237354645124185</v>
      </c>
      <c r="AQ242" s="143">
        <f t="shared" si="162"/>
        <v>10.082834520791259</v>
      </c>
      <c r="AR242" s="143">
        <f t="shared" si="162"/>
        <v>21.771248266976809</v>
      </c>
      <c r="AS242" s="143">
        <f t="shared" si="162"/>
        <v>6.498231480070916</v>
      </c>
      <c r="AT242" s="143">
        <f t="shared" si="162"/>
        <v>3.2458698701652922</v>
      </c>
      <c r="AU242" s="143">
        <f t="shared" si="162"/>
        <v>12.409611512176779</v>
      </c>
      <c r="AV242" s="115"/>
      <c r="AW242" s="143">
        <f t="shared" ref="AW242:BD242" si="163">AN222</f>
        <v>6.0955675497891937</v>
      </c>
      <c r="AX242" s="143">
        <f t="shared" si="163"/>
        <v>136.26927287974678</v>
      </c>
      <c r="AY242" s="143">
        <f t="shared" si="163"/>
        <v>15.237354645124185</v>
      </c>
      <c r="AZ242" s="143">
        <f t="shared" si="163"/>
        <v>10.082834520791259</v>
      </c>
      <c r="BA242" s="143">
        <f t="shared" si="163"/>
        <v>29.626096933015784</v>
      </c>
      <c r="BB242" s="143">
        <f t="shared" si="163"/>
        <v>1.2564291369342389</v>
      </c>
      <c r="BC242" s="143">
        <f t="shared" si="163"/>
        <v>0.62758698148563374</v>
      </c>
      <c r="BD242" s="143">
        <f t="shared" si="163"/>
        <v>16.886875251818996</v>
      </c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>
        <f t="shared" si="72"/>
        <v>84</v>
      </c>
      <c r="CI242" s="113">
        <f t="shared" si="73"/>
        <v>250.21008466020237</v>
      </c>
      <c r="CJ242" s="123">
        <f t="shared" si="85"/>
        <v>11.810162127716563</v>
      </c>
      <c r="CK242" s="123">
        <f t="shared" si="86"/>
        <v>136.26927287974678</v>
      </c>
      <c r="CL242" s="123">
        <f t="shared" si="87"/>
        <v>95.03944190287443</v>
      </c>
      <c r="CM242" s="123">
        <f t="shared" si="88"/>
        <v>52.760282483792288</v>
      </c>
      <c r="CN242" s="123">
        <f t="shared" si="89"/>
        <v>88.879031559041408</v>
      </c>
      <c r="CO242" s="123">
        <f t="shared" si="90"/>
        <v>49.673202007955119</v>
      </c>
      <c r="CP242" s="123">
        <f t="shared" si="91"/>
        <v>24.811789214762797</v>
      </c>
      <c r="CQ242" s="123">
        <f t="shared" si="92"/>
        <v>54.221230502081752</v>
      </c>
      <c r="CR242" s="143">
        <f t="shared" si="111"/>
        <v>513.46441267797115</v>
      </c>
    </row>
    <row r="243" spans="1:96" ht="14">
      <c r="A243">
        <f t="shared" si="149"/>
        <v>85</v>
      </c>
      <c r="B243" s="20">
        <f t="shared" si="149"/>
        <v>165</v>
      </c>
      <c r="C243" s="27">
        <f t="shared" si="105"/>
        <v>250.37323812728687</v>
      </c>
      <c r="D243" s="27"/>
      <c r="E243" s="27"/>
      <c r="F243" s="140">
        <f t="shared" ref="F243:G243" si="164">F242</f>
        <v>18.852668677253504</v>
      </c>
      <c r="G243" s="140">
        <f t="shared" si="164"/>
        <v>2.3461098798359923</v>
      </c>
      <c r="H243" s="139">
        <f>(H$118)*('Product half-life and C flows'!L144/100)</f>
        <v>1.069064572212937</v>
      </c>
      <c r="I243" s="139">
        <f>(($C$39*$C$118*0.28)*H$41)*('Product half-life and C flows'!N144/100)</f>
        <v>3.1343956655384062</v>
      </c>
      <c r="J243" s="139">
        <f>(($C$39*$C$118*0.28)*H$41)*(+'Product half-life and C flows'!P144/100)</f>
        <v>1.5656322005686338</v>
      </c>
      <c r="K243" s="140">
        <f t="shared" si="60"/>
        <v>4.1790082234578607</v>
      </c>
      <c r="L243" s="27"/>
      <c r="M243" s="141">
        <f>(C$158-C$138)*(0.4*D$14)*('Product half-life and C flows'!B104/100)</f>
        <v>0.36799563385979933</v>
      </c>
      <c r="N243" s="85"/>
      <c r="O243" s="142">
        <f t="shared" si="159"/>
        <v>15.237354645124185</v>
      </c>
      <c r="P243" s="141">
        <f t="shared" si="160"/>
        <v>10.082834520791259</v>
      </c>
      <c r="Q243" s="141">
        <f>(C$158-C$138)*(0.6*C$15)*('Product half-life and C flows'!L104/100)</f>
        <v>8.5078622029844819</v>
      </c>
      <c r="R243" s="141">
        <f>(C$158-C$138)*0.6*('Product half-life and C flows'!N104/100)</f>
        <v>15.349331113441799</v>
      </c>
      <c r="S243" s="141">
        <f>(C$158-C$138)*0.6*('Product half-life and C flows'!P104/100)</f>
        <v>7.6669985581627351</v>
      </c>
      <c r="T243" s="141">
        <f t="shared" si="108"/>
        <v>4.8494814557011541</v>
      </c>
      <c r="U243" s="3"/>
      <c r="V243" s="141">
        <f t="shared" ref="V243:V306" si="165">$M223</f>
        <v>0.73599126771959877</v>
      </c>
      <c r="W243" s="141">
        <f t="shared" ref="W243:W306" si="166">$N223</f>
        <v>0</v>
      </c>
      <c r="X243" s="141">
        <f t="shared" ref="X243:X306" si="167">$O223</f>
        <v>15.237354645124185</v>
      </c>
      <c r="Y243" s="141">
        <f t="shared" ref="Y243:Y306" si="168">$P223</f>
        <v>10.082834520791259</v>
      </c>
      <c r="Z243" s="141">
        <f t="shared" ref="Z243:Z306" si="169">$Q223</f>
        <v>11.577413808682829</v>
      </c>
      <c r="AA243" s="141">
        <f t="shared" ref="AA243:AA306" si="170">$R223</f>
        <v>13.300917008572437</v>
      </c>
      <c r="AB243" s="141">
        <f t="shared" ref="AB243:AB306" si="171">$S223</f>
        <v>6.6438146895966197</v>
      </c>
      <c r="AC243" s="141">
        <f t="shared" ref="AC243:AC306" si="172">$T223</f>
        <v>6.5991258709492122</v>
      </c>
      <c r="AD243" s="115"/>
      <c r="AE243" s="141">
        <f t="shared" ref="AE243:AL243" si="173">V223</f>
        <v>1.4719825354391973</v>
      </c>
      <c r="AF243" s="141">
        <f t="shared" si="173"/>
        <v>0</v>
      </c>
      <c r="AG243" s="141">
        <f t="shared" si="173"/>
        <v>15.237354645124185</v>
      </c>
      <c r="AH243" s="141">
        <f t="shared" si="173"/>
        <v>10.082834520791259</v>
      </c>
      <c r="AI243" s="141">
        <f t="shared" si="173"/>
        <v>15.754428938736343</v>
      </c>
      <c r="AJ243" s="141">
        <f t="shared" si="173"/>
        <v>10.51345557845006</v>
      </c>
      <c r="AK243" s="141">
        <f t="shared" si="173"/>
        <v>5.2514763129121151</v>
      </c>
      <c r="AL243" s="141">
        <f t="shared" si="173"/>
        <v>8.9800244950797143</v>
      </c>
      <c r="AM243" s="115"/>
      <c r="AN243" s="143">
        <f t="shared" ref="AN243:AU243" si="174">AE223</f>
        <v>2.9439650708783947</v>
      </c>
      <c r="AO243" s="143">
        <f t="shared" si="174"/>
        <v>0</v>
      </c>
      <c r="AP243" s="143">
        <f t="shared" si="174"/>
        <v>15.237354645124185</v>
      </c>
      <c r="AQ243" s="143">
        <f t="shared" si="174"/>
        <v>10.082834520791259</v>
      </c>
      <c r="AR243" s="143">
        <f t="shared" si="174"/>
        <v>21.438469358290238</v>
      </c>
      <c r="AS243" s="143">
        <f t="shared" si="174"/>
        <v>6.7203059384677566</v>
      </c>
      <c r="AT243" s="143">
        <f t="shared" si="174"/>
        <v>3.3567961730608169</v>
      </c>
      <c r="AU243" s="143">
        <f t="shared" si="174"/>
        <v>12.219927534225434</v>
      </c>
      <c r="AV243" s="115"/>
      <c r="AW243" s="143">
        <f t="shared" ref="AW243:BD243" si="175">AN223</f>
        <v>5.8879301417567893</v>
      </c>
      <c r="AX243" s="143">
        <f t="shared" si="175"/>
        <v>139.77025708835487</v>
      </c>
      <c r="AY243" s="143">
        <f t="shared" si="175"/>
        <v>15.237354645124185</v>
      </c>
      <c r="AZ243" s="143">
        <f t="shared" si="175"/>
        <v>10.082834520791259</v>
      </c>
      <c r="BA243" s="143">
        <f t="shared" si="175"/>
        <v>29.173254721806149</v>
      </c>
      <c r="BB243" s="143">
        <f t="shared" si="175"/>
        <v>1.5586258392148034</v>
      </c>
      <c r="BC243" s="143">
        <f t="shared" si="175"/>
        <v>0.77853438522217955</v>
      </c>
      <c r="BD243" s="143">
        <f t="shared" si="175"/>
        <v>16.628755191429505</v>
      </c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>
        <f t="shared" si="72"/>
        <v>85</v>
      </c>
      <c r="CI243" s="113">
        <f t="shared" si="73"/>
        <v>250.37323812728687</v>
      </c>
      <c r="CJ243" s="123">
        <f t="shared" si="85"/>
        <v>11.407864649653778</v>
      </c>
      <c r="CK243" s="123">
        <f t="shared" si="86"/>
        <v>139.77025708835487</v>
      </c>
      <c r="CL243" s="123">
        <f t="shared" si="87"/>
        <v>95.03944190287443</v>
      </c>
      <c r="CM243" s="123">
        <f t="shared" si="88"/>
        <v>52.760282483792288</v>
      </c>
      <c r="CN243" s="123">
        <f t="shared" si="89"/>
        <v>87.520493602712975</v>
      </c>
      <c r="CO243" s="123">
        <f t="shared" si="90"/>
        <v>50.577031143685268</v>
      </c>
      <c r="CP243" s="123">
        <f t="shared" si="91"/>
        <v>25.263252319523101</v>
      </c>
      <c r="CQ243" s="123">
        <f t="shared" si="92"/>
        <v>53.456322770842881</v>
      </c>
      <c r="CR243" s="143">
        <f t="shared" si="111"/>
        <v>515.79494596143957</v>
      </c>
    </row>
    <row r="244" spans="1:96" ht="14">
      <c r="A244">
        <f t="shared" si="149"/>
        <v>86</v>
      </c>
      <c r="B244" s="20">
        <f t="shared" si="149"/>
        <v>166</v>
      </c>
      <c r="C244" s="27">
        <f t="shared" si="105"/>
        <v>250.5316374771345</v>
      </c>
      <c r="D244" s="27"/>
      <c r="E244" s="27"/>
      <c r="F244" s="140">
        <f t="shared" ref="F244:G244" si="176">F243</f>
        <v>18.852668677253504</v>
      </c>
      <c r="G244" s="140">
        <f t="shared" si="176"/>
        <v>2.3461098798359923</v>
      </c>
      <c r="H244" s="139">
        <f>(H$118)*('Product half-life and C flows'!L145/100)</f>
        <v>1.0527236560976159</v>
      </c>
      <c r="I244" s="139">
        <f>(($C$39*$C$118*0.28)*H$41)*('Product half-life and C flows'!N145/100)</f>
        <v>3.1425742940541248</v>
      </c>
      <c r="J244" s="139">
        <f>(($C$39*$C$118*0.28)*H$41)*(+'Product half-life and C flows'!P145/100)</f>
        <v>1.5697174295974643</v>
      </c>
      <c r="K244" s="140">
        <f t="shared" si="60"/>
        <v>4.1790082234578607</v>
      </c>
      <c r="L244" s="27"/>
      <c r="M244" s="141">
        <f>(C$158-C$138)*(0.4*D$14)*('Product half-life and C flows'!B105/100)</f>
        <v>0.35546035163090611</v>
      </c>
      <c r="N244" s="85"/>
      <c r="O244" s="142">
        <f t="shared" si="159"/>
        <v>15.237354645124185</v>
      </c>
      <c r="P244" s="141">
        <f t="shared" si="160"/>
        <v>10.082834520791259</v>
      </c>
      <c r="Q244" s="141">
        <f>(C$158-C$138)*(0.6*C$15)*('Product half-life and C flows'!L105/100)</f>
        <v>8.3778174272120527</v>
      </c>
      <c r="R244" s="141">
        <f>(C$158-C$138)*0.6*('Product half-life and C flows'!N105/100)</f>
        <v>15.436114327140601</v>
      </c>
      <c r="S244" s="141">
        <f>(C$158-C$138)*0.6*('Product half-life and C flows'!P105/100)</f>
        <v>7.7103468167535452</v>
      </c>
      <c r="T244" s="141">
        <f t="shared" si="108"/>
        <v>4.7753559335108697</v>
      </c>
      <c r="U244" s="3"/>
      <c r="V244" s="141">
        <f t="shared" si="165"/>
        <v>0.71092070326181245</v>
      </c>
      <c r="W244" s="141">
        <f t="shared" si="166"/>
        <v>0</v>
      </c>
      <c r="X244" s="141">
        <f t="shared" si="167"/>
        <v>15.237354645124185</v>
      </c>
      <c r="Y244" s="141">
        <f t="shared" si="168"/>
        <v>10.082834520791259</v>
      </c>
      <c r="Z244" s="141">
        <f t="shared" si="169"/>
        <v>11.400450178236785</v>
      </c>
      <c r="AA244" s="141">
        <f t="shared" si="170"/>
        <v>13.419010737956764</v>
      </c>
      <c r="AB244" s="141">
        <f t="shared" si="171"/>
        <v>6.7028025664119681</v>
      </c>
      <c r="AC244" s="141">
        <f t="shared" si="172"/>
        <v>6.4982566015949663</v>
      </c>
      <c r="AD244" s="115"/>
      <c r="AE244" s="141">
        <f t="shared" ref="AE244:AL244" si="177">V224</f>
        <v>1.4218414065236249</v>
      </c>
      <c r="AF244" s="141">
        <f t="shared" si="177"/>
        <v>0</v>
      </c>
      <c r="AG244" s="141">
        <f t="shared" si="177"/>
        <v>15.237354645124185</v>
      </c>
      <c r="AH244" s="141">
        <f t="shared" si="177"/>
        <v>10.082834520791259</v>
      </c>
      <c r="AI244" s="141">
        <f t="shared" si="177"/>
        <v>15.513618600030814</v>
      </c>
      <c r="AJ244" s="141">
        <f t="shared" si="177"/>
        <v>10.674156344479551</v>
      </c>
      <c r="AK244" s="141">
        <f t="shared" si="177"/>
        <v>5.3317464258139582</v>
      </c>
      <c r="AL244" s="141">
        <f t="shared" si="177"/>
        <v>8.8427626020175634</v>
      </c>
      <c r="AM244" s="115"/>
      <c r="AN244" s="143">
        <f t="shared" ref="AN244:AU244" si="178">AE224</f>
        <v>2.8436828130472489</v>
      </c>
      <c r="AO244" s="143">
        <f t="shared" si="178"/>
        <v>0</v>
      </c>
      <c r="AP244" s="143">
        <f t="shared" si="178"/>
        <v>15.237354645124185</v>
      </c>
      <c r="AQ244" s="143">
        <f t="shared" si="178"/>
        <v>10.082834520791259</v>
      </c>
      <c r="AR244" s="143">
        <f t="shared" si="178"/>
        <v>21.110777057441151</v>
      </c>
      <c r="AS244" s="143">
        <f t="shared" si="178"/>
        <v>6.9389859339010469</v>
      </c>
      <c r="AT244" s="143">
        <f t="shared" si="178"/>
        <v>3.4660269400105128</v>
      </c>
      <c r="AU244" s="143">
        <f t="shared" si="178"/>
        <v>12.033142922741455</v>
      </c>
      <c r="AV244" s="115"/>
      <c r="AW244" s="143">
        <f t="shared" ref="AW244:BD244" si="179">AN224</f>
        <v>5.6873656260944978</v>
      </c>
      <c r="AX244" s="143">
        <f t="shared" si="179"/>
        <v>143.27124129696296</v>
      </c>
      <c r="AY244" s="143">
        <f t="shared" si="179"/>
        <v>15.237354645124185</v>
      </c>
      <c r="AZ244" s="143">
        <f t="shared" si="179"/>
        <v>10.082834520791259</v>
      </c>
      <c r="BA244" s="143">
        <f t="shared" si="179"/>
        <v>28.727334315676568</v>
      </c>
      <c r="BB244" s="143">
        <f t="shared" si="179"/>
        <v>1.8562033902386086</v>
      </c>
      <c r="BC244" s="143">
        <f t="shared" si="179"/>
        <v>0.92717452059870564</v>
      </c>
      <c r="BD244" s="143">
        <f t="shared" si="179"/>
        <v>16.374580559935641</v>
      </c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>
        <f t="shared" si="72"/>
        <v>86</v>
      </c>
      <c r="CI244" s="113">
        <f t="shared" si="73"/>
        <v>250.5316374771345</v>
      </c>
      <c r="CJ244" s="123">
        <f t="shared" si="85"/>
        <v>11.019270900558091</v>
      </c>
      <c r="CK244" s="123">
        <f t="shared" si="86"/>
        <v>143.27124129696296</v>
      </c>
      <c r="CL244" s="123">
        <f t="shared" si="87"/>
        <v>95.03944190287443</v>
      </c>
      <c r="CM244" s="123">
        <f t="shared" si="88"/>
        <v>52.760282483792288</v>
      </c>
      <c r="CN244" s="123">
        <f t="shared" si="89"/>
        <v>86.182721234694995</v>
      </c>
      <c r="CO244" s="123">
        <f t="shared" si="90"/>
        <v>51.467045027770695</v>
      </c>
      <c r="CP244" s="123">
        <f t="shared" si="91"/>
        <v>25.707814699186152</v>
      </c>
      <c r="CQ244" s="123">
        <f t="shared" si="92"/>
        <v>52.703106843258354</v>
      </c>
      <c r="CR244" s="143">
        <f t="shared" si="111"/>
        <v>518.15092438909801</v>
      </c>
    </row>
    <row r="245" spans="1:96" ht="14">
      <c r="A245">
        <f t="shared" si="149"/>
        <v>87</v>
      </c>
      <c r="B245" s="20">
        <f t="shared" si="149"/>
        <v>167</v>
      </c>
      <c r="C245" s="27">
        <f t="shared" si="105"/>
        <v>250.68541928045252</v>
      </c>
      <c r="D245" s="27"/>
      <c r="E245" s="27"/>
      <c r="F245" s="140">
        <f t="shared" ref="F245:G245" si="180">F244</f>
        <v>18.852668677253504</v>
      </c>
      <c r="G245" s="140">
        <f t="shared" si="180"/>
        <v>2.3461098798359923</v>
      </c>
      <c r="H245" s="139">
        <f>(H$118)*('Product half-life and C flows'!L146/100)</f>
        <v>1.0366325149223947</v>
      </c>
      <c r="I245" s="139">
        <f>(($C$39*$C$118*0.28)*H$41)*('Product half-life and C flows'!N146/100)</f>
        <v>3.1506279102123225</v>
      </c>
      <c r="J245" s="139">
        <f>(($C$39*$C$118*0.28)*H$41)*(+'Product half-life and C flows'!P146/100)</f>
        <v>1.5737402148912694</v>
      </c>
      <c r="K245" s="140">
        <f t="shared" si="60"/>
        <v>4.1790082234578607</v>
      </c>
      <c r="L245" s="27"/>
      <c r="M245" s="141">
        <f>(C$158-C$138)*(0.4*D$14)*('Product half-life and C flows'!B106/100)</f>
        <v>0.34335206713269245</v>
      </c>
      <c r="N245" s="85"/>
      <c r="O245" s="142">
        <f t="shared" si="159"/>
        <v>15.237354645124185</v>
      </c>
      <c r="P245" s="141">
        <f t="shared" si="160"/>
        <v>10.082834520791259</v>
      </c>
      <c r="Q245" s="141">
        <f>(C$158-C$138)*(0.6*C$15)*('Product half-life and C flows'!L106/100)</f>
        <v>8.2497604179668897</v>
      </c>
      <c r="R245" s="141">
        <f>(C$158-C$138)*0.6*('Product half-life and C flows'!N106/100)</f>
        <v>15.521571037976873</v>
      </c>
      <c r="S245" s="141">
        <f>(C$158-C$138)*0.6*('Product half-life and C flows'!P106/100)</f>
        <v>7.7530324865019322</v>
      </c>
      <c r="T245" s="141">
        <f t="shared" si="108"/>
        <v>4.702363438241127</v>
      </c>
      <c r="U245" s="3"/>
      <c r="V245" s="141">
        <f t="shared" si="165"/>
        <v>0.68670413426538457</v>
      </c>
      <c r="W245" s="141">
        <f t="shared" si="166"/>
        <v>0</v>
      </c>
      <c r="X245" s="141">
        <f t="shared" si="167"/>
        <v>15.237354645124185</v>
      </c>
      <c r="Y245" s="141">
        <f t="shared" si="168"/>
        <v>10.082834520791259</v>
      </c>
      <c r="Z245" s="141">
        <f t="shared" si="169"/>
        <v>11.226191480603731</v>
      </c>
      <c r="AA245" s="141">
        <f t="shared" si="170"/>
        <v>13.535299375510556</v>
      </c>
      <c r="AB245" s="141">
        <f t="shared" si="171"/>
        <v>6.7608887989563202</v>
      </c>
      <c r="AC245" s="141">
        <f t="shared" si="172"/>
        <v>6.3989291439441258</v>
      </c>
      <c r="AD245" s="115"/>
      <c r="AE245" s="141">
        <f t="shared" ref="AE245:AL245" si="181">V225</f>
        <v>1.3734082685307689</v>
      </c>
      <c r="AF245" s="141">
        <f t="shared" si="181"/>
        <v>0</v>
      </c>
      <c r="AG245" s="141">
        <f t="shared" si="181"/>
        <v>15.237354645124185</v>
      </c>
      <c r="AH245" s="141">
        <f t="shared" si="181"/>
        <v>10.082834520791259</v>
      </c>
      <c r="AI245" s="141">
        <f t="shared" si="181"/>
        <v>15.276489106848338</v>
      </c>
      <c r="AJ245" s="141">
        <f t="shared" si="181"/>
        <v>10.832400759596656</v>
      </c>
      <c r="AK245" s="141">
        <f t="shared" si="181"/>
        <v>5.4107895902081173</v>
      </c>
      <c r="AL245" s="141">
        <f t="shared" si="181"/>
        <v>8.7075987909035515</v>
      </c>
      <c r="AM245" s="115"/>
      <c r="AN245" s="143">
        <f t="shared" ref="AN245:AU245" si="182">AE225</f>
        <v>2.7468165370615378</v>
      </c>
      <c r="AO245" s="143">
        <f t="shared" si="182"/>
        <v>0</v>
      </c>
      <c r="AP245" s="143">
        <f t="shared" si="182"/>
        <v>15.237354645124185</v>
      </c>
      <c r="AQ245" s="143">
        <f t="shared" si="182"/>
        <v>10.082834520791259</v>
      </c>
      <c r="AR245" s="143">
        <f t="shared" si="182"/>
        <v>20.788093614372016</v>
      </c>
      <c r="AS245" s="143">
        <f t="shared" si="182"/>
        <v>7.1543233515758491</v>
      </c>
      <c r="AT245" s="143">
        <f t="shared" si="182"/>
        <v>3.5735880877002244</v>
      </c>
      <c r="AU245" s="143">
        <f t="shared" si="182"/>
        <v>11.849213360192048</v>
      </c>
      <c r="AV245" s="115"/>
      <c r="AW245" s="143">
        <f t="shared" ref="AW245:BD245" si="183">AN225</f>
        <v>5.4936330741230757</v>
      </c>
      <c r="AX245" s="143">
        <f t="shared" si="183"/>
        <v>146.77222550557104</v>
      </c>
      <c r="AY245" s="143">
        <f t="shared" si="183"/>
        <v>15.237354645124185</v>
      </c>
      <c r="AZ245" s="143">
        <f t="shared" si="183"/>
        <v>10.082834520791259</v>
      </c>
      <c r="BA245" s="143">
        <f t="shared" si="183"/>
        <v>28.288229913126262</v>
      </c>
      <c r="BB245" s="143">
        <f t="shared" si="183"/>
        <v>2.1492323948738465</v>
      </c>
      <c r="BC245" s="143">
        <f t="shared" si="183"/>
        <v>1.0735426547821414</v>
      </c>
      <c r="BD245" s="143">
        <f t="shared" si="183"/>
        <v>16.124291050481968</v>
      </c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>
        <f t="shared" si="72"/>
        <v>87</v>
      </c>
      <c r="CI245" s="113">
        <f t="shared" si="73"/>
        <v>250.68541928045252</v>
      </c>
      <c r="CJ245" s="123">
        <f t="shared" si="85"/>
        <v>10.643914081113458</v>
      </c>
      <c r="CK245" s="123">
        <f t="shared" si="86"/>
        <v>146.77222550557104</v>
      </c>
      <c r="CL245" s="123">
        <f t="shared" si="87"/>
        <v>95.03944190287443</v>
      </c>
      <c r="CM245" s="123">
        <f t="shared" si="88"/>
        <v>52.760282483792288</v>
      </c>
      <c r="CN245" s="123">
        <f t="shared" si="89"/>
        <v>84.865397047839636</v>
      </c>
      <c r="CO245" s="123">
        <f t="shared" si="90"/>
        <v>52.343454829746101</v>
      </c>
      <c r="CP245" s="123">
        <f t="shared" si="91"/>
        <v>26.145581833040005</v>
      </c>
      <c r="CQ245" s="123">
        <f t="shared" si="92"/>
        <v>51.961404007220679</v>
      </c>
      <c r="CR245" s="143">
        <f t="shared" si="111"/>
        <v>520.53170169119767</v>
      </c>
    </row>
    <row r="246" spans="1:96" ht="14">
      <c r="A246">
        <f t="shared" si="149"/>
        <v>88</v>
      </c>
      <c r="B246" s="20">
        <f t="shared" si="149"/>
        <v>168</v>
      </c>
      <c r="C246" s="27">
        <f t="shared" si="105"/>
        <v>250.83471629965354</v>
      </c>
      <c r="D246" s="27"/>
      <c r="E246" s="27"/>
      <c r="F246" s="140">
        <f t="shared" ref="F246:G246" si="184">F245</f>
        <v>18.852668677253504</v>
      </c>
      <c r="G246" s="140">
        <f t="shared" si="184"/>
        <v>2.3461098798359923</v>
      </c>
      <c r="H246" s="139">
        <f>(H$118)*('Product half-life and C flows'!L147/100)</f>
        <v>1.0207873308156039</v>
      </c>
      <c r="I246" s="139">
        <f>(($C$39*$C$118*0.28)*H$41)*('Product half-life and C flows'!N147/100)</f>
        <v>3.1585584248577714</v>
      </c>
      <c r="J246" s="139">
        <f>(($C$39*$C$118*0.28)*H$41)*(+'Product half-life and C flows'!P147/100)</f>
        <v>1.5777015109179671</v>
      </c>
      <c r="K246" s="140">
        <f t="shared" si="60"/>
        <v>4.1790082234578607</v>
      </c>
      <c r="L246" s="27"/>
      <c r="M246" s="141">
        <f>(C$158-C$138)*(0.4*D$14)*('Product half-life and C flows'!B107/100)</f>
        <v>0.33165623525490989</v>
      </c>
      <c r="N246" s="85"/>
      <c r="O246" s="142">
        <f t="shared" si="159"/>
        <v>15.237354645124185</v>
      </c>
      <c r="P246" s="141">
        <f t="shared" si="160"/>
        <v>10.082834520791259</v>
      </c>
      <c r="Q246" s="141">
        <f>(C$158-C$138)*(0.6*C$15)*('Product half-life and C flows'!L107/100)</f>
        <v>8.1236607917465165</v>
      </c>
      <c r="R246" s="141">
        <f>(C$158-C$138)*0.6*('Product half-life and C flows'!N107/100)</f>
        <v>15.605721521874603</v>
      </c>
      <c r="S246" s="141">
        <f>(C$158-C$138)*0.6*('Product half-life and C flows'!P107/100)</f>
        <v>7.7950656952420569</v>
      </c>
      <c r="T246" s="141">
        <f t="shared" si="108"/>
        <v>4.6304866512955138</v>
      </c>
      <c r="U246" s="3"/>
      <c r="V246" s="141">
        <f t="shared" si="165"/>
        <v>0.66331247050981978</v>
      </c>
      <c r="W246" s="141">
        <f t="shared" si="166"/>
        <v>0</v>
      </c>
      <c r="X246" s="141">
        <f t="shared" si="167"/>
        <v>15.237354645124185</v>
      </c>
      <c r="Y246" s="141">
        <f t="shared" si="168"/>
        <v>10.082834520791259</v>
      </c>
      <c r="Z246" s="141">
        <f t="shared" si="169"/>
        <v>11.054596370217322</v>
      </c>
      <c r="AA246" s="141">
        <f t="shared" si="170"/>
        <v>13.649810512508422</v>
      </c>
      <c r="AB246" s="141">
        <f t="shared" si="171"/>
        <v>6.818087169085123</v>
      </c>
      <c r="AC246" s="141">
        <f t="shared" si="172"/>
        <v>6.301119931023873</v>
      </c>
      <c r="AD246" s="115"/>
      <c r="AE246" s="141">
        <f t="shared" ref="AE246:AL246" si="185">V226</f>
        <v>1.3266249410196393</v>
      </c>
      <c r="AF246" s="141">
        <f t="shared" si="185"/>
        <v>0</v>
      </c>
      <c r="AG246" s="141">
        <f t="shared" si="185"/>
        <v>15.237354645124185</v>
      </c>
      <c r="AH246" s="141">
        <f t="shared" si="185"/>
        <v>10.082834520791259</v>
      </c>
      <c r="AI246" s="141">
        <f t="shared" si="185"/>
        <v>15.04298419655569</v>
      </c>
      <c r="AJ246" s="141">
        <f t="shared" si="185"/>
        <v>10.988226369731949</v>
      </c>
      <c r="AK246" s="141">
        <f t="shared" si="185"/>
        <v>5.4886245603056656</v>
      </c>
      <c r="AL246" s="141">
        <f t="shared" si="185"/>
        <v>8.574500992036743</v>
      </c>
      <c r="AM246" s="115"/>
      <c r="AN246" s="143">
        <f t="shared" ref="AN246:AU246" si="186">AE226</f>
        <v>2.6532498820392791</v>
      </c>
      <c r="AO246" s="143">
        <f t="shared" si="186"/>
        <v>0</v>
      </c>
      <c r="AP246" s="143">
        <f t="shared" si="186"/>
        <v>15.237354645124185</v>
      </c>
      <c r="AQ246" s="143">
        <f t="shared" si="186"/>
        <v>10.082834520791259</v>
      </c>
      <c r="AR246" s="143">
        <f t="shared" si="186"/>
        <v>20.47034246745417</v>
      </c>
      <c r="AS246" s="143">
        <f t="shared" si="186"/>
        <v>7.3663692836190231</v>
      </c>
      <c r="AT246" s="143">
        <f t="shared" si="186"/>
        <v>3.6795051366728386</v>
      </c>
      <c r="AU246" s="143">
        <f t="shared" si="186"/>
        <v>11.668095206448877</v>
      </c>
      <c r="AV246" s="115"/>
      <c r="AW246" s="143">
        <f t="shared" ref="AW246:BD246" si="187">AN226</f>
        <v>5.3064997640785583</v>
      </c>
      <c r="AX246" s="143">
        <f t="shared" si="187"/>
        <v>150.27320971417913</v>
      </c>
      <c r="AY246" s="143">
        <f t="shared" si="187"/>
        <v>15.237354645124185</v>
      </c>
      <c r="AZ246" s="143">
        <f t="shared" si="187"/>
        <v>10.082834520791259</v>
      </c>
      <c r="BA246" s="143">
        <f t="shared" si="187"/>
        <v>27.855837329856517</v>
      </c>
      <c r="BB246" s="143">
        <f t="shared" si="187"/>
        <v>2.4377823787758572</v>
      </c>
      <c r="BC246" s="143">
        <f t="shared" si="187"/>
        <v>1.2176735158720566</v>
      </c>
      <c r="BD246" s="143">
        <f t="shared" si="187"/>
        <v>15.877827278018213</v>
      </c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>
        <f t="shared" si="72"/>
        <v>88</v>
      </c>
      <c r="CI246" s="113">
        <f t="shared" si="73"/>
        <v>250.83471629965354</v>
      </c>
      <c r="CJ246" s="123">
        <f t="shared" ref="CJ246:CJ277" si="188">D246+M246+V246+AE246+AN246+AW246+BF246+BO246+BX246</f>
        <v>10.281343292902207</v>
      </c>
      <c r="CK246" s="123">
        <f t="shared" ref="CK246:CK277" si="189">E246+N246+W246+AF246+AO246+AX246+BG246+BP246+BY246</f>
        <v>150.27320971417913</v>
      </c>
      <c r="CL246" s="123">
        <f t="shared" ref="CL246:CL277" si="190">F246+O246+X246+AG246+AP246+AY246+BH246+BQ246+BZ246</f>
        <v>95.03944190287443</v>
      </c>
      <c r="CM246" s="123">
        <f t="shared" ref="CM246:CM277" si="191">G246+P246+Y246+AH246+AQ246+AZ246+BI246+BR246+CA246</f>
        <v>52.760282483792288</v>
      </c>
      <c r="CN246" s="123">
        <f t="shared" ref="CN246:CN277" si="192">H246+Q246+Z246+AI246+AR246+BA246+BJ246+BS246+CB246</f>
        <v>83.568208486645815</v>
      </c>
      <c r="CO246" s="123">
        <f t="shared" ref="CO246:CO277" si="193">I246+R246+AA246+AJ246+AS246+BB246+BK246+BT246+CC246</f>
        <v>53.206468491367623</v>
      </c>
      <c r="CP246" s="123">
        <f t="shared" ref="CP246:CP277" si="194">J246+S246+AB246+AK246+AT246+BC246+BL246+BU246+CD246</f>
        <v>26.576657588095706</v>
      </c>
      <c r="CQ246" s="123">
        <f t="shared" ref="CQ246:CQ277" si="195">K246+T246+AC246+AL246+AU246+BD246+BM246+BV246+CE246</f>
        <v>51.231038282281077</v>
      </c>
      <c r="CR246" s="143">
        <f t="shared" si="111"/>
        <v>522.93665024213828</v>
      </c>
    </row>
    <row r="247" spans="1:96" ht="14">
      <c r="A247">
        <f t="shared" si="149"/>
        <v>89</v>
      </c>
      <c r="B247" s="20">
        <f t="shared" si="149"/>
        <v>169</v>
      </c>
      <c r="C247" s="27">
        <f t="shared" si="105"/>
        <v>250.97965758823059</v>
      </c>
      <c r="D247" s="27"/>
      <c r="E247" s="27"/>
      <c r="F247" s="140">
        <f t="shared" ref="F247:G247" si="196">F246</f>
        <v>18.852668677253504</v>
      </c>
      <c r="G247" s="140">
        <f t="shared" si="196"/>
        <v>2.3461098798359923</v>
      </c>
      <c r="H247" s="139">
        <f>(H$118)*('Product half-life and C flows'!L148/100)</f>
        <v>1.0051843442626851</v>
      </c>
      <c r="I247" s="139">
        <f>(($C$39*$C$118*0.28)*H$41)*('Product half-life and C flows'!N148/100)</f>
        <v>3.1663677196275075</v>
      </c>
      <c r="J247" s="139">
        <f>(($C$39*$C$118*0.28)*H$41)*(+'Product half-life and C flows'!P148/100)</f>
        <v>1.581602257556197</v>
      </c>
      <c r="K247" s="140">
        <f t="shared" si="60"/>
        <v>4.1790082234578607</v>
      </c>
      <c r="L247" s="27"/>
      <c r="M247" s="141">
        <f>(C$158-C$138)*(0.4*D$14)*('Product half-life and C flows'!B108/100)</f>
        <v>0.32035880634716257</v>
      </c>
      <c r="N247" s="85"/>
      <c r="O247" s="142">
        <f t="shared" si="159"/>
        <v>15.237354645124185</v>
      </c>
      <c r="P247" s="141">
        <f t="shared" si="160"/>
        <v>10.082834520791259</v>
      </c>
      <c r="Q247" s="141">
        <f>(C$158-C$138)*(0.6*C$15)*('Product half-life and C flows'!L108/100)</f>
        <v>7.9994886294677956</v>
      </c>
      <c r="R247" s="141">
        <f>(C$158-C$138)*0.6*('Product half-life and C flows'!N108/100)</f>
        <v>15.688585744835269</v>
      </c>
      <c r="S247" s="141">
        <f>(C$158-C$138)*0.6*('Product half-life and C flows'!P108/100)</f>
        <v>7.8364564160016297</v>
      </c>
      <c r="T247" s="141">
        <f t="shared" si="108"/>
        <v>4.5597085187966435</v>
      </c>
      <c r="U247" s="3"/>
      <c r="V247" s="141">
        <f t="shared" si="165"/>
        <v>0.64071761269432537</v>
      </c>
      <c r="W247" s="141">
        <f t="shared" si="166"/>
        <v>0</v>
      </c>
      <c r="X247" s="141">
        <f t="shared" si="167"/>
        <v>15.237354645124185</v>
      </c>
      <c r="Y247" s="141">
        <f t="shared" si="168"/>
        <v>10.082834520791259</v>
      </c>
      <c r="Z247" s="141">
        <f t="shared" si="169"/>
        <v>10.885624133488404</v>
      </c>
      <c r="AA247" s="141">
        <f t="shared" si="170"/>
        <v>13.762571318485517</v>
      </c>
      <c r="AB247" s="141">
        <f t="shared" si="171"/>
        <v>6.8744112479947619</v>
      </c>
      <c r="AC247" s="141">
        <f t="shared" si="172"/>
        <v>6.2048057560883896</v>
      </c>
      <c r="AD247" s="115"/>
      <c r="AE247" s="141">
        <f t="shared" ref="AE247:AL247" si="197">V227</f>
        <v>1.2814352253886503</v>
      </c>
      <c r="AF247" s="141">
        <f t="shared" si="197"/>
        <v>0</v>
      </c>
      <c r="AG247" s="141">
        <f t="shared" si="197"/>
        <v>15.237354645124185</v>
      </c>
      <c r="AH247" s="141">
        <f t="shared" si="197"/>
        <v>10.082834520791259</v>
      </c>
      <c r="AI247" s="141">
        <f t="shared" si="197"/>
        <v>14.813048466507892</v>
      </c>
      <c r="AJ247" s="141">
        <f t="shared" si="197"/>
        <v>11.14167014691718</v>
      </c>
      <c r="AK247" s="141">
        <f t="shared" si="197"/>
        <v>5.5652698036549317</v>
      </c>
      <c r="AL247" s="141">
        <f t="shared" si="197"/>
        <v>8.4434376259094979</v>
      </c>
      <c r="AM247" s="115"/>
      <c r="AN247" s="143">
        <f t="shared" ref="AN247:AU247" si="198">AE227</f>
        <v>2.5628704507773015</v>
      </c>
      <c r="AO247" s="143">
        <f t="shared" si="198"/>
        <v>0</v>
      </c>
      <c r="AP247" s="143">
        <f t="shared" si="198"/>
        <v>15.237354645124185</v>
      </c>
      <c r="AQ247" s="143">
        <f t="shared" si="198"/>
        <v>10.082834520791259</v>
      </c>
      <c r="AR247" s="143">
        <f t="shared" si="198"/>
        <v>20.157448225322327</v>
      </c>
      <c r="AS247" s="143">
        <f t="shared" si="198"/>
        <v>7.5751740412016755</v>
      </c>
      <c r="AT247" s="143">
        <f t="shared" si="198"/>
        <v>3.7838032173834537</v>
      </c>
      <c r="AU247" s="143">
        <f t="shared" si="198"/>
        <v>11.489745488433725</v>
      </c>
      <c r="AV247" s="115"/>
      <c r="AW247" s="143">
        <f t="shared" ref="AW247:BD247" si="199">AN227</f>
        <v>5.1257409015546012</v>
      </c>
      <c r="AX247" s="143">
        <f t="shared" si="199"/>
        <v>153.77419392278722</v>
      </c>
      <c r="AY247" s="143">
        <f t="shared" si="199"/>
        <v>15.237354645124185</v>
      </c>
      <c r="AZ247" s="143">
        <f t="shared" si="199"/>
        <v>10.082834520791259</v>
      </c>
      <c r="BA247" s="143">
        <f t="shared" si="199"/>
        <v>27.430053974051365</v>
      </c>
      <c r="BB247" s="143">
        <f t="shared" si="199"/>
        <v>2.7219218048831619</v>
      </c>
      <c r="BC247" s="143">
        <f t="shared" si="199"/>
        <v>1.3596013011404406</v>
      </c>
      <c r="BD247" s="143">
        <f t="shared" si="199"/>
        <v>15.635130765209277</v>
      </c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>
        <f t="shared" si="72"/>
        <v>89</v>
      </c>
      <c r="CI247" s="113">
        <f t="shared" si="73"/>
        <v>250.97965758823059</v>
      </c>
      <c r="CJ247" s="123">
        <f t="shared" si="188"/>
        <v>9.931122996762042</v>
      </c>
      <c r="CK247" s="123">
        <f t="shared" si="189"/>
        <v>153.77419392278722</v>
      </c>
      <c r="CL247" s="123">
        <f t="shared" si="190"/>
        <v>95.03944190287443</v>
      </c>
      <c r="CM247" s="123">
        <f t="shared" si="191"/>
        <v>52.760282483792288</v>
      </c>
      <c r="CN247" s="123">
        <f t="shared" si="192"/>
        <v>82.290847773100467</v>
      </c>
      <c r="CO247" s="123">
        <f t="shared" si="193"/>
        <v>54.056290775950309</v>
      </c>
      <c r="CP247" s="123">
        <f t="shared" si="194"/>
        <v>27.001144243731414</v>
      </c>
      <c r="CQ247" s="123">
        <f t="shared" si="195"/>
        <v>50.511836377895392</v>
      </c>
      <c r="CR247" s="143">
        <f t="shared" si="111"/>
        <v>525.36516047689349</v>
      </c>
    </row>
    <row r="248" spans="1:96" ht="14">
      <c r="A248">
        <f t="shared" si="149"/>
        <v>90</v>
      </c>
      <c r="B248" s="20">
        <f t="shared" si="149"/>
        <v>170</v>
      </c>
      <c r="C248" s="27">
        <f t="shared" si="105"/>
        <v>251.12036858795463</v>
      </c>
      <c r="D248" s="27"/>
      <c r="E248" s="27"/>
      <c r="F248" s="140">
        <f t="shared" ref="F248:G248" si="200">F247</f>
        <v>18.852668677253504</v>
      </c>
      <c r="G248" s="140">
        <f t="shared" si="200"/>
        <v>2.3461098798359923</v>
      </c>
      <c r="H248" s="139">
        <f>(H$118)*('Product half-life and C flows'!L149/100)</f>
        <v>0.98981985321418808</v>
      </c>
      <c r="I248" s="139">
        <f>(($C$39*$C$118*0.28)*H$41)*('Product half-life and C flows'!N149/100)</f>
        <v>3.1740576473972797</v>
      </c>
      <c r="J248" s="139">
        <f>(($C$39*$C$118*0.28)*H$41)*(+'Product half-life and C flows'!P149/100)</f>
        <v>1.585443380318321</v>
      </c>
      <c r="K248" s="140">
        <f t="shared" ref="K248:K311" si="201">K247</f>
        <v>4.1790082234578607</v>
      </c>
      <c r="L248" s="27"/>
      <c r="M248" s="141">
        <f>(C$158-C$138)*(0.4*D$14)*('Product half-life and C flows'!B109/100)</f>
        <v>0.30944620934172373</v>
      </c>
      <c r="N248" s="85"/>
      <c r="O248" s="142">
        <f t="shared" si="159"/>
        <v>15.237354645124185</v>
      </c>
      <c r="P248" s="141">
        <f t="shared" si="160"/>
        <v>10.082834520791259</v>
      </c>
      <c r="Q248" s="141">
        <f>(C$158-C$138)*(0.6*C$15)*('Product half-life and C flows'!L109/100)</f>
        <v>7.8772144693681714</v>
      </c>
      <c r="R248" s="141">
        <f>(C$158-C$138)*0.6*('Product half-life and C flows'!N109/100)</f>
        <v>15.770183367675083</v>
      </c>
      <c r="S248" s="141">
        <f>(C$158-C$138)*0.6*('Product half-life and C flows'!P109/100)</f>
        <v>7.8772144693681714</v>
      </c>
      <c r="T248" s="141">
        <f t="shared" si="108"/>
        <v>4.4900122475398572</v>
      </c>
      <c r="U248" s="3"/>
      <c r="V248" s="141">
        <f t="shared" si="165"/>
        <v>0.61889241868344746</v>
      </c>
      <c r="W248" s="141">
        <f t="shared" si="166"/>
        <v>0</v>
      </c>
      <c r="X248" s="141">
        <f t="shared" si="167"/>
        <v>15.237354645124185</v>
      </c>
      <c r="Y248" s="141">
        <f t="shared" si="168"/>
        <v>10.082834520791259</v>
      </c>
      <c r="Z248" s="141">
        <f t="shared" si="169"/>
        <v>10.719234679145119</v>
      </c>
      <c r="AA248" s="141">
        <f t="shared" si="170"/>
        <v>13.873608547683936</v>
      </c>
      <c r="AB248" s="141">
        <f t="shared" si="171"/>
        <v>6.9298743994425234</v>
      </c>
      <c r="AC248" s="141">
        <f t="shared" si="172"/>
        <v>6.1099637671127169</v>
      </c>
      <c r="AD248" s="115"/>
      <c r="AE248" s="141">
        <f t="shared" ref="AE248:AL248" si="202">V228</f>
        <v>1.2377848373668949</v>
      </c>
      <c r="AF248" s="141">
        <f t="shared" si="202"/>
        <v>0</v>
      </c>
      <c r="AG248" s="141">
        <f t="shared" si="202"/>
        <v>15.237354645124185</v>
      </c>
      <c r="AH248" s="141">
        <f t="shared" si="202"/>
        <v>10.082834520791259</v>
      </c>
      <c r="AI248" s="141">
        <f t="shared" si="202"/>
        <v>14.586627360903075</v>
      </c>
      <c r="AJ248" s="141">
        <f t="shared" si="202"/>
        <v>11.292768498057461</v>
      </c>
      <c r="AK248" s="141">
        <f t="shared" si="202"/>
        <v>5.6407435055232051</v>
      </c>
      <c r="AL248" s="141">
        <f t="shared" si="202"/>
        <v>8.3143775957147525</v>
      </c>
      <c r="AM248" s="115"/>
      <c r="AN248" s="143">
        <f t="shared" ref="AN248:AU248" si="203">AE228</f>
        <v>2.4755696747337899</v>
      </c>
      <c r="AO248" s="143">
        <f t="shared" si="203"/>
        <v>0</v>
      </c>
      <c r="AP248" s="143">
        <f t="shared" si="203"/>
        <v>15.237354645124185</v>
      </c>
      <c r="AQ248" s="143">
        <f t="shared" si="203"/>
        <v>10.082834520791259</v>
      </c>
      <c r="AR248" s="143">
        <f t="shared" si="203"/>
        <v>19.849336648986867</v>
      </c>
      <c r="AS248" s="143">
        <f t="shared" si="203"/>
        <v>7.7807871664762072</v>
      </c>
      <c r="AT248" s="143">
        <f t="shared" si="203"/>
        <v>3.8865070761619407</v>
      </c>
      <c r="AU248" s="143">
        <f t="shared" si="203"/>
        <v>11.314121889922513</v>
      </c>
      <c r="AV248" s="115"/>
      <c r="AW248" s="143">
        <f t="shared" ref="AW248:BD248" si="204">AN228</f>
        <v>4.9511393494675797</v>
      </c>
      <c r="AX248" s="143">
        <f t="shared" si="204"/>
        <v>157.27517813139531</v>
      </c>
      <c r="AY248" s="143">
        <f t="shared" si="204"/>
        <v>15.237354645124185</v>
      </c>
      <c r="AZ248" s="143">
        <f t="shared" si="204"/>
        <v>10.082834520791259</v>
      </c>
      <c r="BA248" s="143">
        <f t="shared" si="204"/>
        <v>27.010778822036098</v>
      </c>
      <c r="BB248" s="143">
        <f t="shared" si="204"/>
        <v>3.001718089661348</v>
      </c>
      <c r="BC248" s="143">
        <f t="shared" si="204"/>
        <v>1.4993596851455284</v>
      </c>
      <c r="BD248" s="143">
        <f t="shared" si="204"/>
        <v>15.396143928560575</v>
      </c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>
        <f t="shared" si="72"/>
        <v>90</v>
      </c>
      <c r="CI248" s="113">
        <f t="shared" si="73"/>
        <v>251.12036858795463</v>
      </c>
      <c r="CJ248" s="123">
        <f t="shared" si="188"/>
        <v>9.5928324895934356</v>
      </c>
      <c r="CK248" s="123">
        <f t="shared" si="189"/>
        <v>157.27517813139531</v>
      </c>
      <c r="CL248" s="123">
        <f t="shared" si="190"/>
        <v>95.03944190287443</v>
      </c>
      <c r="CM248" s="123">
        <f t="shared" si="191"/>
        <v>52.760282483792288</v>
      </c>
      <c r="CN248" s="123">
        <f t="shared" si="192"/>
        <v>81.033011833653518</v>
      </c>
      <c r="CO248" s="123">
        <f t="shared" si="193"/>
        <v>54.893123316951311</v>
      </c>
      <c r="CP248" s="123">
        <f t="shared" si="194"/>
        <v>27.419142515959688</v>
      </c>
      <c r="CQ248" s="123">
        <f t="shared" si="195"/>
        <v>49.803627652308279</v>
      </c>
      <c r="CR248" s="143">
        <f t="shared" si="111"/>
        <v>527.81664032652827</v>
      </c>
    </row>
    <row r="249" spans="1:96" ht="14">
      <c r="A249">
        <f t="shared" si="149"/>
        <v>91</v>
      </c>
      <c r="B249" s="20">
        <f t="shared" si="149"/>
        <v>171</v>
      </c>
      <c r="C249" s="27">
        <f t="shared" si="105"/>
        <v>251.25697122391392</v>
      </c>
      <c r="D249" s="27"/>
      <c r="E249" s="27"/>
      <c r="F249" s="140">
        <f t="shared" ref="F249:G249" si="205">F248</f>
        <v>18.852668677253504</v>
      </c>
      <c r="G249" s="140">
        <f t="shared" si="205"/>
        <v>2.3461098798359923</v>
      </c>
      <c r="H249" s="139">
        <f>(H$118)*('Product half-life and C flows'!L150/100)</f>
        <v>0.97469021220740415</v>
      </c>
      <c r="I249" s="139">
        <f>(($C$39*$C$118*0.28)*H$41)*('Product half-life and C flows'!N150/100)</f>
        <v>3.1816300327211753</v>
      </c>
      <c r="J249" s="139">
        <f>(($C$39*$C$118*0.28)*H$41)*(+'Product half-life and C flows'!P150/100)</f>
        <v>1.5892257905700169</v>
      </c>
      <c r="K249" s="140">
        <f t="shared" si="201"/>
        <v>4.1790082234578607</v>
      </c>
      <c r="L249" s="27"/>
      <c r="M249" s="141">
        <f>(C$158-C$138)*(0.4*D$14)*('Product half-life and C flows'!B110/100)</f>
        <v>0.29890533545125386</v>
      </c>
      <c r="N249" s="85"/>
      <c r="O249" s="142">
        <f t="shared" si="159"/>
        <v>15.237354645124185</v>
      </c>
      <c r="P249" s="141">
        <f t="shared" si="160"/>
        <v>10.082834520791259</v>
      </c>
      <c r="Q249" s="141">
        <f>(C$158-C$138)*(0.6*C$15)*('Product half-life and C flows'!L110/100)</f>
        <v>7.7568093000154068</v>
      </c>
      <c r="R249" s="141">
        <f>(C$158-C$138)*0.6*('Product half-life and C flows'!N110/100)</f>
        <v>15.850533750689827</v>
      </c>
      <c r="S249" s="141">
        <f>(C$158-C$138)*0.6*('Product half-life and C flows'!P110/100)</f>
        <v>7.9173495258190938</v>
      </c>
      <c r="T249" s="141">
        <f t="shared" si="108"/>
        <v>4.4213813010087817</v>
      </c>
      <c r="U249" s="3"/>
      <c r="V249" s="141">
        <f t="shared" si="165"/>
        <v>0.59781067090250772</v>
      </c>
      <c r="W249" s="141">
        <f t="shared" si="166"/>
        <v>0</v>
      </c>
      <c r="X249" s="141">
        <f t="shared" si="167"/>
        <v>15.237354645124185</v>
      </c>
      <c r="Y249" s="141">
        <f t="shared" si="168"/>
        <v>10.082834520791259</v>
      </c>
      <c r="Z249" s="141">
        <f t="shared" si="169"/>
        <v>10.555388528720576</v>
      </c>
      <c r="AA249" s="141">
        <f t="shared" si="170"/>
        <v>13.982948545400582</v>
      </c>
      <c r="AB249" s="141">
        <f t="shared" si="171"/>
        <v>6.9844897829173718</v>
      </c>
      <c r="AC249" s="141">
        <f t="shared" si="172"/>
        <v>6.0165714613707273</v>
      </c>
      <c r="AD249" s="115"/>
      <c r="AE249" s="141">
        <f t="shared" ref="AE249:AL249" si="206">V229</f>
        <v>1.1956213418050159</v>
      </c>
      <c r="AF249" s="141">
        <f t="shared" si="206"/>
        <v>0</v>
      </c>
      <c r="AG249" s="141">
        <f t="shared" si="206"/>
        <v>15.237354645124185</v>
      </c>
      <c r="AH249" s="141">
        <f t="shared" si="206"/>
        <v>10.082834520791259</v>
      </c>
      <c r="AI249" s="141">
        <f t="shared" si="206"/>
        <v>14.363667157838286</v>
      </c>
      <c r="AJ249" s="141">
        <f t="shared" si="206"/>
        <v>11.441557273569362</v>
      </c>
      <c r="AK249" s="141">
        <f t="shared" si="206"/>
        <v>5.7150635732114674</v>
      </c>
      <c r="AL249" s="141">
        <f t="shared" si="206"/>
        <v>8.1872902799678222</v>
      </c>
      <c r="AM249" s="115"/>
      <c r="AN249" s="143">
        <f t="shared" ref="AN249:AU249" si="207">AE229</f>
        <v>2.3912426836100309</v>
      </c>
      <c r="AO249" s="143">
        <f t="shared" si="207"/>
        <v>0</v>
      </c>
      <c r="AP249" s="143">
        <f t="shared" si="207"/>
        <v>15.237354645124185</v>
      </c>
      <c r="AQ249" s="143">
        <f t="shared" si="207"/>
        <v>10.082834520791259</v>
      </c>
      <c r="AR249" s="143">
        <f t="shared" si="207"/>
        <v>19.545934634219453</v>
      </c>
      <c r="AS249" s="143">
        <f t="shared" si="207"/>
        <v>7.9832574443309934</v>
      </c>
      <c r="AT249" s="143">
        <f t="shared" si="207"/>
        <v>3.9876410810844112</v>
      </c>
      <c r="AU249" s="143">
        <f t="shared" si="207"/>
        <v>11.141182741505087</v>
      </c>
      <c r="AV249" s="115"/>
      <c r="AW249" s="143">
        <f t="shared" ref="AW249:BD249" si="208">AN229</f>
        <v>4.7824853672200609</v>
      </c>
      <c r="AX249" s="143">
        <f t="shared" si="208"/>
        <v>160.7761623400034</v>
      </c>
      <c r="AY249" s="143">
        <f t="shared" si="208"/>
        <v>15.237354645124185</v>
      </c>
      <c r="AZ249" s="143">
        <f t="shared" si="208"/>
        <v>10.082834520791259</v>
      </c>
      <c r="BA249" s="143">
        <f t="shared" si="208"/>
        <v>26.597912394307851</v>
      </c>
      <c r="BB249" s="143">
        <f t="shared" si="208"/>
        <v>3.2772376190986678</v>
      </c>
      <c r="BC249" s="143">
        <f t="shared" si="208"/>
        <v>1.6369818277216124</v>
      </c>
      <c r="BD249" s="143">
        <f t="shared" si="208"/>
        <v>15.160810064755474</v>
      </c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>
        <f t="shared" si="72"/>
        <v>91</v>
      </c>
      <c r="CI249" s="113">
        <f t="shared" si="73"/>
        <v>251.25697122391392</v>
      </c>
      <c r="CJ249" s="123">
        <f t="shared" si="188"/>
        <v>9.2660653989888679</v>
      </c>
      <c r="CK249" s="123">
        <f t="shared" si="189"/>
        <v>160.7761623400034</v>
      </c>
      <c r="CL249" s="123">
        <f t="shared" si="190"/>
        <v>95.03944190287443</v>
      </c>
      <c r="CM249" s="123">
        <f t="shared" si="191"/>
        <v>52.760282483792288</v>
      </c>
      <c r="CN249" s="123">
        <f t="shared" si="192"/>
        <v>79.794402227308979</v>
      </c>
      <c r="CO249" s="123">
        <f t="shared" si="193"/>
        <v>55.717164665810607</v>
      </c>
      <c r="CP249" s="123">
        <f t="shared" si="194"/>
        <v>27.830751581323973</v>
      </c>
      <c r="CQ249" s="123">
        <f t="shared" si="195"/>
        <v>49.106244072065756</v>
      </c>
      <c r="CR249" s="143">
        <f t="shared" si="111"/>
        <v>530.29051467216834</v>
      </c>
    </row>
    <row r="250" spans="1:96" ht="14">
      <c r="A250">
        <f t="shared" si="149"/>
        <v>92</v>
      </c>
      <c r="B250" s="20">
        <f t="shared" si="149"/>
        <v>172</v>
      </c>
      <c r="C250" s="27">
        <f t="shared" si="105"/>
        <v>251.38958399741992</v>
      </c>
      <c r="D250" s="27"/>
      <c r="E250" s="27"/>
      <c r="F250" s="140">
        <f t="shared" ref="F250:G250" si="209">F249</f>
        <v>18.852668677253504</v>
      </c>
      <c r="G250" s="140">
        <f t="shared" si="209"/>
        <v>2.3461098798359923</v>
      </c>
      <c r="H250" s="139">
        <f>(H$118)*('Product half-life and C flows'!L151/100)</f>
        <v>0.95979183150142244</v>
      </c>
      <c r="I250" s="139">
        <f>(($C$39*$C$118*0.28)*H$41)*('Product half-life and C flows'!N151/100)</f>
        <v>3.1890866722645197</v>
      </c>
      <c r="J250" s="139">
        <f>(($C$39*$C$118*0.28)*H$41)*(+'Product half-life and C flows'!P151/100)</f>
        <v>1.5929503857465124</v>
      </c>
      <c r="K250" s="140">
        <f t="shared" si="201"/>
        <v>4.1790082234578607</v>
      </c>
      <c r="L250" s="27"/>
      <c r="M250" s="141">
        <f>(C$158-C$138)*(0.4*D$14)*('Product half-life and C flows'!B111/100)</f>
        <v>0.28872352242183374</v>
      </c>
      <c r="N250" s="85"/>
      <c r="O250" s="142">
        <f t="shared" si="159"/>
        <v>15.237354645124185</v>
      </c>
      <c r="P250" s="141">
        <f t="shared" si="160"/>
        <v>10.082834520791259</v>
      </c>
      <c r="Q250" s="141">
        <f>(C$158-C$138)*(0.6*C$15)*('Product half-life and C flows'!L111/100)</f>
        <v>7.6382445534241699</v>
      </c>
      <c r="R250" s="141">
        <f>(C$158-C$138)*0.6*('Product half-life and C flows'!N111/100)</f>
        <v>15.929655958248381</v>
      </c>
      <c r="S250" s="141">
        <f>(C$158-C$138)*0.6*('Product half-life and C flows'!P111/100)</f>
        <v>7.9568711080161716</v>
      </c>
      <c r="T250" s="141">
        <f t="shared" si="108"/>
        <v>4.3537993954517766</v>
      </c>
      <c r="U250" s="3"/>
      <c r="V250" s="141">
        <f t="shared" si="165"/>
        <v>0.57744704484366738</v>
      </c>
      <c r="W250" s="141">
        <f t="shared" si="166"/>
        <v>0</v>
      </c>
      <c r="X250" s="141">
        <f t="shared" si="167"/>
        <v>15.237354645124185</v>
      </c>
      <c r="Y250" s="141">
        <f t="shared" si="168"/>
        <v>10.082834520791259</v>
      </c>
      <c r="Z250" s="141">
        <f t="shared" si="169"/>
        <v>10.39404680718601</v>
      </c>
      <c r="AA250" s="141">
        <f t="shared" si="170"/>
        <v>14.090617254237982</v>
      </c>
      <c r="AB250" s="141">
        <f t="shared" si="171"/>
        <v>7.0382703567622267</v>
      </c>
      <c r="AC250" s="141">
        <f t="shared" si="172"/>
        <v>5.9246066800960255</v>
      </c>
      <c r="AD250" s="115"/>
      <c r="AE250" s="141">
        <f t="shared" ref="AE250:AL250" si="210">V230</f>
        <v>1.1548940896873345</v>
      </c>
      <c r="AF250" s="141">
        <f t="shared" si="210"/>
        <v>0</v>
      </c>
      <c r="AG250" s="141">
        <f t="shared" si="210"/>
        <v>15.237354645124185</v>
      </c>
      <c r="AH250" s="141">
        <f t="shared" si="210"/>
        <v>10.082834520791259</v>
      </c>
      <c r="AI250" s="141">
        <f t="shared" si="210"/>
        <v>14.144114956563131</v>
      </c>
      <c r="AJ250" s="141">
        <f t="shared" si="210"/>
        <v>11.588071775886982</v>
      </c>
      <c r="AK250" s="141">
        <f t="shared" si="210"/>
        <v>5.7882476403031857</v>
      </c>
      <c r="AL250" s="141">
        <f t="shared" si="210"/>
        <v>8.0621455252409842</v>
      </c>
      <c r="AM250" s="115"/>
      <c r="AN250" s="143">
        <f t="shared" ref="AN250:AU250" si="211">AE230</f>
        <v>2.3097881793746695</v>
      </c>
      <c r="AO250" s="143">
        <f t="shared" si="211"/>
        <v>0</v>
      </c>
      <c r="AP250" s="143">
        <f t="shared" si="211"/>
        <v>15.237354645124185</v>
      </c>
      <c r="AQ250" s="143">
        <f t="shared" si="211"/>
        <v>10.082834520791259</v>
      </c>
      <c r="AR250" s="143">
        <f t="shared" si="211"/>
        <v>19.247170194207953</v>
      </c>
      <c r="AS250" s="143">
        <f t="shared" si="211"/>
        <v>8.1826329139653353</v>
      </c>
      <c r="AT250" s="143">
        <f t="shared" si="211"/>
        <v>4.0872292277549116</v>
      </c>
      <c r="AU250" s="143">
        <f t="shared" si="211"/>
        <v>10.970887010698533</v>
      </c>
      <c r="AV250" s="115"/>
      <c r="AW250" s="143">
        <f t="shared" ref="AW250:BD250" si="212">AN230</f>
        <v>4.6195763587493381</v>
      </c>
      <c r="AX250" s="143">
        <f t="shared" si="212"/>
        <v>164.27714654861148</v>
      </c>
      <c r="AY250" s="143">
        <f t="shared" si="212"/>
        <v>15.237354645124185</v>
      </c>
      <c r="AZ250" s="143">
        <f t="shared" si="212"/>
        <v>10.082834520791259</v>
      </c>
      <c r="BA250" s="143">
        <f t="shared" si="212"/>
        <v>26.191356731932501</v>
      </c>
      <c r="BB250" s="143">
        <f t="shared" si="212"/>
        <v>3.5485457644571508</v>
      </c>
      <c r="BC250" s="143">
        <f t="shared" si="212"/>
        <v>1.7725003818467284</v>
      </c>
      <c r="BD250" s="143">
        <f t="shared" si="212"/>
        <v>14.929073337201524</v>
      </c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>
        <f t="shared" si="72"/>
        <v>92</v>
      </c>
      <c r="CI250" s="113">
        <f t="shared" si="73"/>
        <v>251.38958399741992</v>
      </c>
      <c r="CJ250" s="123">
        <f t="shared" si="188"/>
        <v>8.9504291950768433</v>
      </c>
      <c r="CK250" s="123">
        <f t="shared" si="189"/>
        <v>164.27714654861148</v>
      </c>
      <c r="CL250" s="123">
        <f t="shared" si="190"/>
        <v>95.03944190287443</v>
      </c>
      <c r="CM250" s="123">
        <f t="shared" si="191"/>
        <v>52.760282483792288</v>
      </c>
      <c r="CN250" s="123">
        <f t="shared" si="192"/>
        <v>78.574725074815177</v>
      </c>
      <c r="CO250" s="123">
        <f t="shared" si="193"/>
        <v>56.52861033906035</v>
      </c>
      <c r="CP250" s="123">
        <f t="shared" si="194"/>
        <v>28.236069100429738</v>
      </c>
      <c r="CQ250" s="123">
        <f t="shared" si="195"/>
        <v>48.419520172146704</v>
      </c>
      <c r="CR250" s="143">
        <f t="shared" si="111"/>
        <v>532.78622481680702</v>
      </c>
    </row>
    <row r="251" spans="1:96" ht="14">
      <c r="A251">
        <f t="shared" si="149"/>
        <v>93</v>
      </c>
      <c r="B251" s="20">
        <f t="shared" si="149"/>
        <v>173</v>
      </c>
      <c r="C251" s="27">
        <f t="shared" si="105"/>
        <v>251.51832207680226</v>
      </c>
      <c r="D251" s="27"/>
      <c r="E251" s="27"/>
      <c r="F251" s="140">
        <f t="shared" ref="F251:G251" si="213">F250</f>
        <v>18.852668677253504</v>
      </c>
      <c r="G251" s="140">
        <f t="shared" si="213"/>
        <v>2.3461098798359923</v>
      </c>
      <c r="H251" s="139">
        <f>(H$118)*('Product half-life and C flows'!L152/100)</f>
        <v>0.94512117622540848</v>
      </c>
      <c r="I251" s="139">
        <f>(($C$39*$C$118*0.28)*H$41)*('Product half-life and C flows'!N152/100)</f>
        <v>3.1964293352301647</v>
      </c>
      <c r="J251" s="139">
        <f>(($C$39*$C$118*0.28)*H$41)*(+'Product half-life and C flows'!P152/100)</f>
        <v>1.5966180495655158</v>
      </c>
      <c r="K251" s="140">
        <f t="shared" si="201"/>
        <v>4.1790082234578607</v>
      </c>
      <c r="L251" s="27"/>
      <c r="M251" s="141">
        <f>(C$158-C$138)*(0.4*D$14)*('Product half-life and C flows'!B112/100)</f>
        <v>0.27888853932239632</v>
      </c>
      <c r="N251" s="85"/>
      <c r="O251" s="142">
        <f t="shared" si="159"/>
        <v>15.237354645124185</v>
      </c>
      <c r="P251" s="141">
        <f t="shared" si="160"/>
        <v>10.082834520791259</v>
      </c>
      <c r="Q251" s="141">
        <f>(C$158-C$138)*(0.6*C$15)*('Product half-life and C flows'!L112/100)</f>
        <v>7.5214920982778448</v>
      </c>
      <c r="R251" s="141">
        <f>(C$158-C$138)*0.6*('Product half-life and C flows'!N112/100)</f>
        <v>16.007568763316026</v>
      </c>
      <c r="S251" s="141">
        <f>(C$158-C$138)*0.6*('Product half-life and C flows'!P112/100)</f>
        <v>7.9957885930649457</v>
      </c>
      <c r="T251" s="141">
        <f t="shared" si="108"/>
        <v>4.2872504960183715</v>
      </c>
      <c r="U251" s="3"/>
      <c r="V251" s="141">
        <f t="shared" si="165"/>
        <v>0.55777707864479265</v>
      </c>
      <c r="W251" s="141">
        <f t="shared" si="166"/>
        <v>0</v>
      </c>
      <c r="X251" s="141">
        <f t="shared" si="167"/>
        <v>15.237354645124185</v>
      </c>
      <c r="Y251" s="141">
        <f t="shared" si="168"/>
        <v>10.082834520791259</v>
      </c>
      <c r="Z251" s="141">
        <f t="shared" si="169"/>
        <v>10.235171233727085</v>
      </c>
      <c r="AA251" s="141">
        <f t="shared" si="170"/>
        <v>14.196640220259571</v>
      </c>
      <c r="AB251" s="141">
        <f t="shared" si="171"/>
        <v>7.0912288812485356</v>
      </c>
      <c r="AC251" s="141">
        <f t="shared" si="172"/>
        <v>5.8340476032244384</v>
      </c>
      <c r="AD251" s="115"/>
      <c r="AE251" s="141">
        <f t="shared" ref="AE251:AL251" si="214">V231</f>
        <v>1.1155541572895855</v>
      </c>
      <c r="AF251" s="141">
        <f t="shared" si="214"/>
        <v>0</v>
      </c>
      <c r="AG251" s="141">
        <f t="shared" si="214"/>
        <v>15.237354645124185</v>
      </c>
      <c r="AH251" s="141">
        <f t="shared" si="214"/>
        <v>10.082834520791259</v>
      </c>
      <c r="AI251" s="141">
        <f t="shared" si="214"/>
        <v>13.927918664928256</v>
      </c>
      <c r="AJ251" s="141">
        <f t="shared" si="214"/>
        <v>11.73234676783799</v>
      </c>
      <c r="AK251" s="141">
        <f t="shared" si="214"/>
        <v>5.8603130708481448</v>
      </c>
      <c r="AL251" s="141">
        <f t="shared" si="214"/>
        <v>7.9389136390091055</v>
      </c>
      <c r="AM251" s="115"/>
      <c r="AN251" s="143">
        <f t="shared" ref="AN251:AU251" si="215">AE231</f>
        <v>2.2311083145791706</v>
      </c>
      <c r="AO251" s="143">
        <f t="shared" si="215"/>
        <v>0</v>
      </c>
      <c r="AP251" s="143">
        <f t="shared" si="215"/>
        <v>15.237354645124185</v>
      </c>
      <c r="AQ251" s="143">
        <f t="shared" si="215"/>
        <v>10.082834520791259</v>
      </c>
      <c r="AR251" s="143">
        <f t="shared" si="215"/>
        <v>18.95297244247643</v>
      </c>
      <c r="AS251" s="143">
        <f t="shared" si="215"/>
        <v>8.3789608802875026</v>
      </c>
      <c r="AT251" s="143">
        <f t="shared" si="215"/>
        <v>4.1852951449987525</v>
      </c>
      <c r="AU251" s="143">
        <f t="shared" si="215"/>
        <v>10.803194292211565</v>
      </c>
      <c r="AV251" s="115"/>
      <c r="AW251" s="143">
        <f t="shared" ref="AW251:BD251" si="216">AN231</f>
        <v>4.4622166291583412</v>
      </c>
      <c r="AX251" s="143">
        <f t="shared" si="216"/>
        <v>167.77813075721957</v>
      </c>
      <c r="AY251" s="143">
        <f t="shared" si="216"/>
        <v>15.237354645124185</v>
      </c>
      <c r="AZ251" s="143">
        <f t="shared" si="216"/>
        <v>10.082834520791259</v>
      </c>
      <c r="BA251" s="143">
        <f t="shared" si="216"/>
        <v>25.791015373302464</v>
      </c>
      <c r="BB251" s="143">
        <f t="shared" si="216"/>
        <v>3.8157068977829272</v>
      </c>
      <c r="BC251" s="143">
        <f t="shared" si="216"/>
        <v>1.905947501390074</v>
      </c>
      <c r="BD251" s="143">
        <f t="shared" si="216"/>
        <v>14.700878762782404</v>
      </c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>
        <f t="shared" si="72"/>
        <v>93</v>
      </c>
      <c r="CI251" s="113">
        <f t="shared" si="73"/>
        <v>251.51832207680226</v>
      </c>
      <c r="CJ251" s="123">
        <f t="shared" si="188"/>
        <v>8.6455447189942873</v>
      </c>
      <c r="CK251" s="123">
        <f t="shared" si="189"/>
        <v>167.77813075721957</v>
      </c>
      <c r="CL251" s="123">
        <f t="shared" si="190"/>
        <v>95.03944190287443</v>
      </c>
      <c r="CM251" s="123">
        <f t="shared" si="191"/>
        <v>52.760282483792288</v>
      </c>
      <c r="CN251" s="123">
        <f t="shared" si="192"/>
        <v>77.373690988937483</v>
      </c>
      <c r="CO251" s="123">
        <f t="shared" si="193"/>
        <v>57.327652864714175</v>
      </c>
      <c r="CP251" s="123">
        <f t="shared" si="194"/>
        <v>28.635191241115969</v>
      </c>
      <c r="CQ251" s="123">
        <f t="shared" si="195"/>
        <v>47.743293016703738</v>
      </c>
      <c r="CR251" s="143">
        <f t="shared" si="111"/>
        <v>535.30322797435201</v>
      </c>
    </row>
    <row r="252" spans="1:96" ht="14">
      <c r="A252">
        <f t="shared" si="149"/>
        <v>94</v>
      </c>
      <c r="B252" s="20">
        <f t="shared" si="149"/>
        <v>174</v>
      </c>
      <c r="C252" s="27">
        <f t="shared" si="105"/>
        <v>251.64329738611983</v>
      </c>
      <c r="D252" s="27"/>
      <c r="E252" s="27"/>
      <c r="F252" s="140">
        <f t="shared" ref="F252:G252" si="217">F251</f>
        <v>18.852668677253504</v>
      </c>
      <c r="G252" s="140">
        <f t="shared" si="217"/>
        <v>2.3461098798359923</v>
      </c>
      <c r="H252" s="139">
        <f>(H$118)*('Product half-life and C flows'!L153/100)</f>
        <v>0.93067476553990214</v>
      </c>
      <c r="I252" s="139">
        <f>(($C$39*$C$118*0.28)*H$41)*('Product half-life and C flows'!N153/100)</f>
        <v>3.2036597637782602</v>
      </c>
      <c r="J252" s="139">
        <f>(($C$39*$C$118*0.28)*H$41)*(+'Product half-life and C flows'!P153/100)</f>
        <v>1.6002296522368922</v>
      </c>
      <c r="K252" s="140">
        <f t="shared" si="201"/>
        <v>4.1790082234578607</v>
      </c>
      <c r="L252" s="27"/>
      <c r="M252" s="141">
        <f>(C$158-C$138)*(0.4*D$14)*('Product half-life and C flows'!B113/100)</f>
        <v>0.26938857185228793</v>
      </c>
      <c r="N252" s="85"/>
      <c r="O252" s="142">
        <f t="shared" si="159"/>
        <v>15.237354645124185</v>
      </c>
      <c r="P252" s="141">
        <f t="shared" si="160"/>
        <v>10.082834520791259</v>
      </c>
      <c r="Q252" s="141">
        <f>(C$158-C$138)*(0.6*C$15)*('Product half-life and C flows'!L113/100)</f>
        <v>7.406524233253946</v>
      </c>
      <c r="R252" s="141">
        <f>(C$158-C$138)*0.6*('Product half-life and C flows'!N113/100)</f>
        <v>16.084290651908645</v>
      </c>
      <c r="S252" s="141">
        <f>(C$158-C$138)*0.6*('Product half-life and C flows'!P113/100)</f>
        <v>8.0341112147395801</v>
      </c>
      <c r="T252" s="141">
        <f t="shared" si="108"/>
        <v>4.2217188129547489</v>
      </c>
      <c r="U252" s="3"/>
      <c r="V252" s="141">
        <f t="shared" si="165"/>
        <v>0.53877714370457597</v>
      </c>
      <c r="W252" s="141">
        <f t="shared" si="166"/>
        <v>0</v>
      </c>
      <c r="X252" s="141">
        <f t="shared" si="167"/>
        <v>15.237354645124185</v>
      </c>
      <c r="Y252" s="141">
        <f t="shared" si="168"/>
        <v>10.082834520791259</v>
      </c>
      <c r="Z252" s="141">
        <f t="shared" si="169"/>
        <v>10.078724112661165</v>
      </c>
      <c r="AA252" s="141">
        <f t="shared" si="170"/>
        <v>14.301042599050893</v>
      </c>
      <c r="AB252" s="141">
        <f t="shared" si="171"/>
        <v>7.1433779216038422</v>
      </c>
      <c r="AC252" s="141">
        <f t="shared" si="172"/>
        <v>5.7448727442168632</v>
      </c>
      <c r="AD252" s="115"/>
      <c r="AE252" s="141">
        <f t="shared" ref="AE252:AL252" si="218">V232</f>
        <v>1.0775542874091517</v>
      </c>
      <c r="AF252" s="141">
        <f t="shared" si="218"/>
        <v>0</v>
      </c>
      <c r="AG252" s="141">
        <f t="shared" si="218"/>
        <v>15.237354645124185</v>
      </c>
      <c r="AH252" s="141">
        <f t="shared" si="218"/>
        <v>10.082834520791259</v>
      </c>
      <c r="AI252" s="141">
        <f t="shared" si="218"/>
        <v>13.715026987025682</v>
      </c>
      <c r="AJ252" s="141">
        <f t="shared" si="218"/>
        <v>11.874416480891639</v>
      </c>
      <c r="AK252" s="141">
        <f t="shared" si="218"/>
        <v>5.9312769634823352</v>
      </c>
      <c r="AL252" s="141">
        <f t="shared" si="218"/>
        <v>7.8175653826046387</v>
      </c>
      <c r="AM252" s="115"/>
      <c r="AN252" s="143">
        <f t="shared" ref="AN252:AU252" si="219">AE232</f>
        <v>2.1551085748183034</v>
      </c>
      <c r="AO252" s="143">
        <f t="shared" si="219"/>
        <v>0</v>
      </c>
      <c r="AP252" s="143">
        <f t="shared" si="219"/>
        <v>15.237354645124185</v>
      </c>
      <c r="AQ252" s="143">
        <f t="shared" si="219"/>
        <v>10.082834520791259</v>
      </c>
      <c r="AR252" s="143">
        <f t="shared" si="219"/>
        <v>18.663271576066265</v>
      </c>
      <c r="AS252" s="143">
        <f t="shared" si="219"/>
        <v>8.5722879251385553</v>
      </c>
      <c r="AT252" s="143">
        <f t="shared" si="219"/>
        <v>4.2818621004688078</v>
      </c>
      <c r="AU252" s="143">
        <f t="shared" si="219"/>
        <v>10.638064798357769</v>
      </c>
      <c r="AV252" s="115"/>
      <c r="AW252" s="143">
        <f t="shared" ref="AW252:BD252" si="220">AN232</f>
        <v>4.3102171496366068</v>
      </c>
      <c r="AX252" s="143">
        <f t="shared" si="220"/>
        <v>171.27911496582766</v>
      </c>
      <c r="AY252" s="143">
        <f t="shared" si="220"/>
        <v>15.237354645124185</v>
      </c>
      <c r="AZ252" s="143">
        <f t="shared" si="220"/>
        <v>10.082834520791259</v>
      </c>
      <c r="BA252" s="143">
        <f t="shared" si="220"/>
        <v>25.396793331249658</v>
      </c>
      <c r="BB252" s="143">
        <f t="shared" si="220"/>
        <v>4.0787844071795023</v>
      </c>
      <c r="BC252" s="143">
        <f t="shared" si="220"/>
        <v>2.03735484874101</v>
      </c>
      <c r="BD252" s="143">
        <f t="shared" si="220"/>
        <v>14.476172198812304</v>
      </c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>
        <f t="shared" si="72"/>
        <v>94</v>
      </c>
      <c r="CI252" s="113">
        <f t="shared" si="73"/>
        <v>251.64329738611983</v>
      </c>
      <c r="CJ252" s="123">
        <f t="shared" si="188"/>
        <v>8.3510457274209262</v>
      </c>
      <c r="CK252" s="123">
        <f t="shared" si="189"/>
        <v>171.27911496582766</v>
      </c>
      <c r="CL252" s="123">
        <f t="shared" si="190"/>
        <v>95.03944190287443</v>
      </c>
      <c r="CM252" s="123">
        <f t="shared" si="191"/>
        <v>52.760282483792288</v>
      </c>
      <c r="CN252" s="123">
        <f t="shared" si="192"/>
        <v>76.191015005796615</v>
      </c>
      <c r="CO252" s="123">
        <f t="shared" si="193"/>
        <v>58.1144818279475</v>
      </c>
      <c r="CP252" s="123">
        <f t="shared" si="194"/>
        <v>29.028212701272469</v>
      </c>
      <c r="CQ252" s="123">
        <f t="shared" si="195"/>
        <v>47.077402160404191</v>
      </c>
      <c r="CR252" s="143">
        <f t="shared" si="111"/>
        <v>537.84099677533607</v>
      </c>
    </row>
    <row r="253" spans="1:96" ht="14">
      <c r="A253">
        <f t="shared" si="149"/>
        <v>95</v>
      </c>
      <c r="B253" s="20">
        <f t="shared" si="149"/>
        <v>175</v>
      </c>
      <c r="C253" s="27">
        <f t="shared" si="105"/>
        <v>251.76461869181495</v>
      </c>
      <c r="D253" s="27"/>
      <c r="E253" s="27"/>
      <c r="F253" s="140">
        <f t="shared" ref="F253:G253" si="221">F252</f>
        <v>18.852668677253504</v>
      </c>
      <c r="G253" s="140">
        <f t="shared" si="221"/>
        <v>2.3461098798359923</v>
      </c>
      <c r="H253" s="139">
        <f>(H$118)*('Product half-life and C flows'!L154/100)</f>
        <v>0.91644917181093444</v>
      </c>
      <c r="I253" s="139">
        <f>(($C$39*$C$118*0.28)*H$41)*('Product half-life and C flows'!N154/100)</f>
        <v>3.210779673439609</v>
      </c>
      <c r="J253" s="139">
        <f>(($C$39*$C$118*0.28)*H$41)*(+'Product half-life and C flows'!P154/100)</f>
        <v>1.6037860506691342</v>
      </c>
      <c r="K253" s="140">
        <f t="shared" si="201"/>
        <v>4.1790082234578607</v>
      </c>
      <c r="L253" s="27"/>
      <c r="M253" s="141">
        <f>(C$158-C$138)*(0.4*D$14)*('Product half-life and C flows'!B114/100)</f>
        <v>0.26021220814930596</v>
      </c>
      <c r="N253" s="85"/>
      <c r="O253" s="142">
        <f t="shared" si="159"/>
        <v>15.237354645124185</v>
      </c>
      <c r="P253" s="141">
        <f t="shared" si="160"/>
        <v>10.082834520791259</v>
      </c>
      <c r="Q253" s="141">
        <f>(C$158-C$138)*(0.6*C$15)*('Product half-life and C flows'!L114/100)</f>
        <v>7.2933136804515373</v>
      </c>
      <c r="R253" s="141">
        <f>(C$158-C$138)*0.6*('Product half-life and C flows'!N114/100)</f>
        <v>16.159839827478784</v>
      </c>
      <c r="S253" s="141">
        <f>(C$158-C$138)*0.6*('Product half-life and C flows'!P114/100)</f>
        <v>8.0718480656737164</v>
      </c>
      <c r="T253" s="141">
        <f t="shared" si="108"/>
        <v>4.1571887978573763</v>
      </c>
      <c r="U253" s="3"/>
      <c r="V253" s="141">
        <f t="shared" si="165"/>
        <v>0.52042441629861202</v>
      </c>
      <c r="W253" s="141">
        <f t="shared" si="166"/>
        <v>0</v>
      </c>
      <c r="X253" s="141">
        <f t="shared" si="167"/>
        <v>15.237354645124185</v>
      </c>
      <c r="Y253" s="141">
        <f t="shared" si="168"/>
        <v>10.082834520791259</v>
      </c>
      <c r="Z253" s="141">
        <f t="shared" si="169"/>
        <v>9.9246683244934335</v>
      </c>
      <c r="AA253" s="141">
        <f t="shared" si="170"/>
        <v>14.403849161688159</v>
      </c>
      <c r="AB253" s="141">
        <f t="shared" si="171"/>
        <v>7.1947298509930864</v>
      </c>
      <c r="AC253" s="141">
        <f t="shared" si="172"/>
        <v>5.6570609449612563</v>
      </c>
      <c r="AD253" s="115"/>
      <c r="AE253" s="141">
        <f t="shared" ref="AE253:AL253" si="222">V233</f>
        <v>1.0408488325972238</v>
      </c>
      <c r="AF253" s="141">
        <f t="shared" si="222"/>
        <v>0</v>
      </c>
      <c r="AG253" s="141">
        <f t="shared" si="222"/>
        <v>15.237354645124185</v>
      </c>
      <c r="AH253" s="141">
        <f t="shared" si="222"/>
        <v>10.082834520791259</v>
      </c>
      <c r="AI253" s="141">
        <f t="shared" si="222"/>
        <v>13.505389411018049</v>
      </c>
      <c r="AJ253" s="141">
        <f t="shared" si="222"/>
        <v>12.014314623280733</v>
      </c>
      <c r="AK253" s="141">
        <f t="shared" si="222"/>
        <v>6.00115615548488</v>
      </c>
      <c r="AL253" s="141">
        <f t="shared" si="222"/>
        <v>7.6980719642802873</v>
      </c>
      <c r="AM253" s="115"/>
      <c r="AN253" s="143">
        <f t="shared" ref="AN253:AU253" si="223">AE233</f>
        <v>2.0816976651944481</v>
      </c>
      <c r="AO253" s="143">
        <f t="shared" si="223"/>
        <v>0</v>
      </c>
      <c r="AP253" s="143">
        <f t="shared" si="223"/>
        <v>15.237354645124185</v>
      </c>
      <c r="AQ253" s="143">
        <f t="shared" si="223"/>
        <v>10.082834520791259</v>
      </c>
      <c r="AR253" s="143">
        <f t="shared" si="223"/>
        <v>18.377998858974284</v>
      </c>
      <c r="AS253" s="143">
        <f t="shared" si="223"/>
        <v>8.7626599183446032</v>
      </c>
      <c r="AT253" s="143">
        <f t="shared" si="223"/>
        <v>4.3769530061661346</v>
      </c>
      <c r="AU253" s="143">
        <f t="shared" si="223"/>
        <v>10.47545934961534</v>
      </c>
      <c r="AV253" s="115"/>
      <c r="AW253" s="143">
        <f t="shared" ref="AW253:BD253" si="224">AN233</f>
        <v>4.1633953303888953</v>
      </c>
      <c r="AX253" s="143">
        <f t="shared" si="224"/>
        <v>174.78009917443575</v>
      </c>
      <c r="AY253" s="143">
        <f t="shared" si="224"/>
        <v>15.237354645124185</v>
      </c>
      <c r="AZ253" s="143">
        <f t="shared" si="224"/>
        <v>10.082834520791259</v>
      </c>
      <c r="BA253" s="143">
        <f t="shared" si="224"/>
        <v>25.008597070508316</v>
      </c>
      <c r="BB253" s="143">
        <f t="shared" si="224"/>
        <v>4.3378407118475559</v>
      </c>
      <c r="BC253" s="143">
        <f t="shared" si="224"/>
        <v>2.1667536023214562</v>
      </c>
      <c r="BD253" s="143">
        <f t="shared" si="224"/>
        <v>14.254900330189738</v>
      </c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>
        <f t="shared" si="72"/>
        <v>95</v>
      </c>
      <c r="CI253" s="113">
        <f t="shared" si="73"/>
        <v>251.76461869181495</v>
      </c>
      <c r="CJ253" s="123">
        <f t="shared" si="188"/>
        <v>8.0665784526284856</v>
      </c>
      <c r="CK253" s="123">
        <f t="shared" si="189"/>
        <v>174.78009917443575</v>
      </c>
      <c r="CL253" s="123">
        <f t="shared" si="190"/>
        <v>95.03944190287443</v>
      </c>
      <c r="CM253" s="123">
        <f t="shared" si="191"/>
        <v>52.760282483792288</v>
      </c>
      <c r="CN253" s="123">
        <f t="shared" si="192"/>
        <v>75.02641651725655</v>
      </c>
      <c r="CO253" s="123">
        <f t="shared" si="193"/>
        <v>58.889283916079442</v>
      </c>
      <c r="CP253" s="123">
        <f t="shared" si="194"/>
        <v>29.415226731308408</v>
      </c>
      <c r="CQ253" s="123">
        <f t="shared" si="195"/>
        <v>46.421689610361852</v>
      </c>
      <c r="CR253" s="143">
        <f t="shared" si="111"/>
        <v>540.39901878873718</v>
      </c>
    </row>
    <row r="254" spans="1:96" ht="14">
      <c r="A254">
        <f t="shared" si="149"/>
        <v>96</v>
      </c>
      <c r="B254" s="20">
        <f t="shared" si="149"/>
        <v>176</v>
      </c>
      <c r="C254" s="27">
        <f t="shared" si="105"/>
        <v>251.88239168733907</v>
      </c>
      <c r="D254" s="27"/>
      <c r="E254" s="27"/>
      <c r="F254" s="140">
        <f t="shared" ref="F254:G254" si="225">F253</f>
        <v>18.852668677253504</v>
      </c>
      <c r="G254" s="140">
        <f t="shared" si="225"/>
        <v>2.3461098798359923</v>
      </c>
      <c r="H254" s="139">
        <f>(H$118)*('Product half-life and C flows'!L155/100)</f>
        <v>0.90244101979676861</v>
      </c>
      <c r="I254" s="139">
        <f>(($C$39*$C$118*0.28)*H$41)*('Product half-life and C flows'!N155/100)</f>
        <v>3.2177907535226988</v>
      </c>
      <c r="J254" s="139">
        <f>(($C$39*$C$118*0.28)*H$41)*(+'Product half-life and C flows'!P155/100)</f>
        <v>1.6072880886726757</v>
      </c>
      <c r="K254" s="140">
        <f t="shared" si="201"/>
        <v>4.1790082234578607</v>
      </c>
      <c r="L254" s="27"/>
      <c r="M254" s="141">
        <f>(C$158-C$138)*(0.4*D$14)*('Product half-life and C flows'!B115/100)</f>
        <v>0.25134842508116839</v>
      </c>
      <c r="N254" s="85"/>
      <c r="O254" s="142">
        <f t="shared" si="159"/>
        <v>15.237354645124185</v>
      </c>
      <c r="P254" s="141">
        <f t="shared" si="160"/>
        <v>10.082834520791259</v>
      </c>
      <c r="Q254" s="141">
        <f>(C$158-C$138)*(0.6*C$15)*('Product half-life and C flows'!L115/100)</f>
        <v>7.181833578919143</v>
      </c>
      <c r="R254" s="141">
        <f>(C$158-C$138)*0.6*('Product half-life and C flows'!N115/100)</f>
        <v>16.234234215234732</v>
      </c>
      <c r="S254" s="141">
        <f>(C$158-C$138)*0.6*('Product half-life and C flows'!P115/100)</f>
        <v>8.1090080995178475</v>
      </c>
      <c r="T254" s="141">
        <f t="shared" si="108"/>
        <v>4.0936451399839111</v>
      </c>
      <c r="U254" s="3"/>
      <c r="V254" s="141">
        <f t="shared" si="165"/>
        <v>0.50269685016233678</v>
      </c>
      <c r="W254" s="141">
        <f t="shared" si="166"/>
        <v>0</v>
      </c>
      <c r="X254" s="141">
        <f t="shared" si="167"/>
        <v>15.237354645124185</v>
      </c>
      <c r="Y254" s="141">
        <f t="shared" si="168"/>
        <v>10.082834520791259</v>
      </c>
      <c r="Z254" s="141">
        <f t="shared" si="169"/>
        <v>9.7729673171097264</v>
      </c>
      <c r="AA254" s="141">
        <f t="shared" si="170"/>
        <v>14.505084300615552</v>
      </c>
      <c r="AB254" s="141">
        <f t="shared" si="171"/>
        <v>7.2452968534543212</v>
      </c>
      <c r="AC254" s="141">
        <f t="shared" si="172"/>
        <v>5.5705913707525436</v>
      </c>
      <c r="AD254" s="115"/>
      <c r="AE254" s="141">
        <f t="shared" ref="AE254:AL254" si="226">V234</f>
        <v>1.0053937003246738</v>
      </c>
      <c r="AF254" s="141">
        <f t="shared" si="226"/>
        <v>0</v>
      </c>
      <c r="AG254" s="141">
        <f t="shared" si="226"/>
        <v>15.237354645124185</v>
      </c>
      <c r="AH254" s="141">
        <f t="shared" si="226"/>
        <v>10.082834520791259</v>
      </c>
      <c r="AI254" s="141">
        <f t="shared" si="226"/>
        <v>13.298956197153926</v>
      </c>
      <c r="AJ254" s="141">
        <f t="shared" si="226"/>
        <v>12.152074387999393</v>
      </c>
      <c r="AK254" s="141">
        <f t="shared" si="226"/>
        <v>6.0699672267729214</v>
      </c>
      <c r="AL254" s="141">
        <f t="shared" si="226"/>
        <v>7.5804050323777368</v>
      </c>
      <c r="AM254" s="115"/>
      <c r="AN254" s="143">
        <f t="shared" ref="AN254:AU254" si="227">AE234</f>
        <v>2.0107874006493471</v>
      </c>
      <c r="AO254" s="143">
        <f t="shared" si="227"/>
        <v>0</v>
      </c>
      <c r="AP254" s="143">
        <f t="shared" si="227"/>
        <v>15.237354645124185</v>
      </c>
      <c r="AQ254" s="143">
        <f t="shared" si="227"/>
        <v>10.082834520791259</v>
      </c>
      <c r="AR254" s="143">
        <f t="shared" si="227"/>
        <v>18.097086605844122</v>
      </c>
      <c r="AS254" s="143">
        <f t="shared" si="227"/>
        <v>8.9501220286001306</v>
      </c>
      <c r="AT254" s="143">
        <f t="shared" si="227"/>
        <v>4.4705904238761889</v>
      </c>
      <c r="AU254" s="143">
        <f t="shared" si="227"/>
        <v>10.315339365331148</v>
      </c>
      <c r="AV254" s="115"/>
      <c r="AW254" s="143">
        <f t="shared" ref="AW254:BD254" si="228">AN234</f>
        <v>4.0215748012986943</v>
      </c>
      <c r="AX254" s="143">
        <f t="shared" si="228"/>
        <v>178.28108338304384</v>
      </c>
      <c r="AY254" s="143">
        <f t="shared" si="228"/>
        <v>15.237354645124185</v>
      </c>
      <c r="AZ254" s="143">
        <f t="shared" si="228"/>
        <v>10.082834520791259</v>
      </c>
      <c r="BA254" s="143">
        <f t="shared" si="228"/>
        <v>24.626334485522339</v>
      </c>
      <c r="BB254" s="143">
        <f t="shared" si="228"/>
        <v>4.5929372768948653</v>
      </c>
      <c r="BC254" s="143">
        <f t="shared" si="228"/>
        <v>2.2941744639834489</v>
      </c>
      <c r="BD254" s="143">
        <f t="shared" si="228"/>
        <v>14.037010656747732</v>
      </c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>
        <f t="shared" si="72"/>
        <v>96</v>
      </c>
      <c r="CI254" s="113">
        <f t="shared" si="73"/>
        <v>251.88239168733907</v>
      </c>
      <c r="CJ254" s="123">
        <f t="shared" si="188"/>
        <v>7.7918011775162199</v>
      </c>
      <c r="CK254" s="123">
        <f t="shared" si="189"/>
        <v>178.28108338304384</v>
      </c>
      <c r="CL254" s="123">
        <f t="shared" si="190"/>
        <v>95.03944190287443</v>
      </c>
      <c r="CM254" s="123">
        <f t="shared" si="191"/>
        <v>52.760282483792288</v>
      </c>
      <c r="CN254" s="123">
        <f t="shared" si="192"/>
        <v>73.879619204346028</v>
      </c>
      <c r="CO254" s="123">
        <f t="shared" si="193"/>
        <v>59.652242962867369</v>
      </c>
      <c r="CP254" s="123">
        <f t="shared" si="194"/>
        <v>29.796325156277401</v>
      </c>
      <c r="CQ254" s="123">
        <f t="shared" si="195"/>
        <v>45.775999788650935</v>
      </c>
      <c r="CR254" s="143">
        <f t="shared" si="111"/>
        <v>542.97679605936855</v>
      </c>
    </row>
    <row r="255" spans="1:96" ht="14">
      <c r="A255">
        <f t="shared" si="149"/>
        <v>97</v>
      </c>
      <c r="B255" s="20">
        <f t="shared" si="149"/>
        <v>177</v>
      </c>
      <c r="C255" s="27">
        <f t="shared" si="105"/>
        <v>251.9967190757788</v>
      </c>
      <c r="D255" s="27"/>
      <c r="E255" s="27"/>
      <c r="F255" s="140">
        <f t="shared" ref="F255:G255" si="229">F254</f>
        <v>18.852668677253504</v>
      </c>
      <c r="G255" s="140">
        <f t="shared" si="229"/>
        <v>2.3461098798359923</v>
      </c>
      <c r="H255" s="139">
        <f>(H$118)*('Product half-life and C flows'!L156/100)</f>
        <v>0.88864698584707125</v>
      </c>
      <c r="I255" s="139">
        <f>(($C$39*$C$118*0.28)*H$41)*('Product half-life and C flows'!N156/100)</f>
        <v>3.2246946675145227</v>
      </c>
      <c r="J255" s="139">
        <f>(($C$39*$C$118*0.28)*H$41)*(+'Product half-life and C flows'!P156/100)</f>
        <v>1.6107365971600998</v>
      </c>
      <c r="K255" s="140">
        <f t="shared" si="201"/>
        <v>4.1790082234578607</v>
      </c>
      <c r="L255" s="27"/>
      <c r="M255" s="141">
        <f>(C$158-C$138)*(0.4*D$14)*('Product half-life and C flows'!B116/100)</f>
        <v>0.24278657500394549</v>
      </c>
      <c r="N255" s="85"/>
      <c r="O255" s="142">
        <f t="shared" si="159"/>
        <v>15.237354645124185</v>
      </c>
      <c r="P255" s="141">
        <f t="shared" si="160"/>
        <v>10.082834520791259</v>
      </c>
      <c r="Q255" s="141">
        <f>(C$158-C$138)*(0.6*C$15)*('Product half-life and C flows'!L116/100)</f>
        <v>7.0720574782815673</v>
      </c>
      <c r="R255" s="141">
        <f>(C$158-C$138)*0.6*('Product half-life and C flows'!N116/100)</f>
        <v>16.30749146639354</v>
      </c>
      <c r="S255" s="141">
        <f>(C$158-C$138)*0.6*('Product half-life and C flows'!P116/100)</f>
        <v>8.1456001330637058</v>
      </c>
      <c r="T255" s="141">
        <f t="shared" si="108"/>
        <v>4.031072762620493</v>
      </c>
      <c r="U255" s="3"/>
      <c r="V255" s="141">
        <f t="shared" si="165"/>
        <v>0.48557315000789081</v>
      </c>
      <c r="W255" s="141">
        <f t="shared" si="166"/>
        <v>0</v>
      </c>
      <c r="X255" s="141">
        <f t="shared" si="167"/>
        <v>15.237354645124185</v>
      </c>
      <c r="Y255" s="141">
        <f t="shared" si="168"/>
        <v>10.082834520791259</v>
      </c>
      <c r="Z255" s="141">
        <f t="shared" si="169"/>
        <v>9.6235850971039767</v>
      </c>
      <c r="AA255" s="141">
        <f t="shared" si="170"/>
        <v>14.604772035432722</v>
      </c>
      <c r="AB255" s="141">
        <f t="shared" si="171"/>
        <v>7.2950909267895723</v>
      </c>
      <c r="AC255" s="141">
        <f t="shared" si="172"/>
        <v>5.4854435053492665</v>
      </c>
      <c r="AD255" s="115"/>
      <c r="AE255" s="141">
        <f t="shared" ref="AE255:AL255" si="230">V235</f>
        <v>0.97114630001578162</v>
      </c>
      <c r="AF255" s="141">
        <f t="shared" si="230"/>
        <v>0</v>
      </c>
      <c r="AG255" s="141">
        <f t="shared" si="230"/>
        <v>15.237354645124185</v>
      </c>
      <c r="AH255" s="141">
        <f t="shared" si="230"/>
        <v>10.082834520791259</v>
      </c>
      <c r="AI255" s="141">
        <f t="shared" si="230"/>
        <v>13.095678365966251</v>
      </c>
      <c r="AJ255" s="141">
        <f t="shared" si="230"/>
        <v>12.287728460678634</v>
      </c>
      <c r="AK255" s="141">
        <f t="shared" si="230"/>
        <v>6.1377265038354798</v>
      </c>
      <c r="AL255" s="141">
        <f t="shared" si="230"/>
        <v>7.4645366686007621</v>
      </c>
      <c r="AM255" s="115"/>
      <c r="AN255" s="143">
        <f t="shared" ref="AN255:AU255" si="231">AE235</f>
        <v>1.9422926000315632</v>
      </c>
      <c r="AO255" s="143">
        <f t="shared" si="231"/>
        <v>0</v>
      </c>
      <c r="AP255" s="143">
        <f t="shared" si="231"/>
        <v>15.237354645124185</v>
      </c>
      <c r="AQ255" s="143">
        <f t="shared" si="231"/>
        <v>10.082834520791259</v>
      </c>
      <c r="AR255" s="143">
        <f t="shared" si="231"/>
        <v>17.820468165906799</v>
      </c>
      <c r="AS255" s="143">
        <f t="shared" si="231"/>
        <v>9.1347187341849718</v>
      </c>
      <c r="AT255" s="143">
        <f t="shared" si="231"/>
        <v>4.5627965705219626</v>
      </c>
      <c r="AU255" s="143">
        <f t="shared" si="231"/>
        <v>10.157666854566875</v>
      </c>
      <c r="AV255" s="115"/>
      <c r="AW255" s="143">
        <f t="shared" ref="AW255:BD255" si="232">AN235</f>
        <v>3.8845852000631265</v>
      </c>
      <c r="AX255" s="143">
        <f t="shared" si="232"/>
        <v>181.78206759165192</v>
      </c>
      <c r="AY255" s="143">
        <f t="shared" si="232"/>
        <v>15.237354645124185</v>
      </c>
      <c r="AZ255" s="143">
        <f t="shared" si="232"/>
        <v>10.082834520791259</v>
      </c>
      <c r="BA255" s="143">
        <f t="shared" si="232"/>
        <v>24.249914878591792</v>
      </c>
      <c r="BB255" s="143">
        <f t="shared" si="232"/>
        <v>4.8441346279198489</v>
      </c>
      <c r="BC255" s="143">
        <f t="shared" si="232"/>
        <v>2.4196476662936308</v>
      </c>
      <c r="BD255" s="143">
        <f t="shared" si="232"/>
        <v>13.822451480797319</v>
      </c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>
        <f t="shared" si="72"/>
        <v>97</v>
      </c>
      <c r="CI255" s="113">
        <f t="shared" si="73"/>
        <v>251.9967190757788</v>
      </c>
      <c r="CJ255" s="123">
        <f t="shared" si="188"/>
        <v>7.5263838251223074</v>
      </c>
      <c r="CK255" s="123">
        <f t="shared" si="189"/>
        <v>181.78206759165192</v>
      </c>
      <c r="CL255" s="123">
        <f t="shared" si="190"/>
        <v>95.03944190287443</v>
      </c>
      <c r="CM255" s="123">
        <f t="shared" si="191"/>
        <v>52.760282483792288</v>
      </c>
      <c r="CN255" s="123">
        <f t="shared" si="192"/>
        <v>72.750350971697458</v>
      </c>
      <c r="CO255" s="123">
        <f t="shared" si="193"/>
        <v>60.403539992124244</v>
      </c>
      <c r="CP255" s="123">
        <f t="shared" si="194"/>
        <v>30.17159839766445</v>
      </c>
      <c r="CQ255" s="123">
        <f t="shared" si="195"/>
        <v>45.140179495392573</v>
      </c>
      <c r="CR255" s="143">
        <f t="shared" si="111"/>
        <v>545.57384466031976</v>
      </c>
    </row>
    <row r="256" spans="1:96" ht="14">
      <c r="A256">
        <f t="shared" ref="A256:B271" si="233">A255+1</f>
        <v>98</v>
      </c>
      <c r="B256" s="20">
        <f t="shared" si="233"/>
        <v>178</v>
      </c>
      <c r="C256" s="27">
        <f t="shared" si="105"/>
        <v>252.10770065051355</v>
      </c>
      <c r="D256" s="27"/>
      <c r="E256" s="27"/>
      <c r="F256" s="140">
        <f t="shared" ref="F256:G256" si="234">F255</f>
        <v>18.852668677253504</v>
      </c>
      <c r="G256" s="140">
        <f t="shared" si="234"/>
        <v>2.3461098798359923</v>
      </c>
      <c r="H256" s="139">
        <f>(H$118)*('Product half-life and C flows'!L157/100)</f>
        <v>0.87506379711432536</v>
      </c>
      <c r="I256" s="139">
        <f>(($C$39*$C$118*0.28)*H$41)*('Product half-life and C flows'!N157/100)</f>
        <v>3.2314930534752624</v>
      </c>
      <c r="J256" s="139">
        <f>(($C$39*$C$118*0.28)*H$41)*(+'Product half-life and C flows'!P157/100)</f>
        <v>1.6141323943432864</v>
      </c>
      <c r="K256" s="140">
        <f t="shared" si="201"/>
        <v>4.1790082234578607</v>
      </c>
      <c r="L256" s="27"/>
      <c r="M256" s="141">
        <f>(C$158-C$138)*(0.4*D$14)*('Product half-life and C flows'!B117/100)</f>
        <v>0.23451637297154765</v>
      </c>
      <c r="N256" s="85"/>
      <c r="O256" s="142">
        <f t="shared" si="159"/>
        <v>15.237354645124185</v>
      </c>
      <c r="P256" s="141">
        <f t="shared" si="160"/>
        <v>10.082834520791259</v>
      </c>
      <c r="Q256" s="141">
        <f>(C$158-C$138)*(0.6*C$15)*('Product half-life and C flows'!L117/100)</f>
        <v>6.96395933246413</v>
      </c>
      <c r="R256" s="141">
        <f>(C$158-C$138)*0.6*('Product half-life and C flows'!N117/100)</f>
        <v>16.379628962369047</v>
      </c>
      <c r="S256" s="141">
        <f>(C$158-C$138)*0.6*('Product half-life and C flows'!P117/100)</f>
        <v>8.1816328483361858</v>
      </c>
      <c r="T256" s="141">
        <f t="shared" si="108"/>
        <v>3.9694568195045536</v>
      </c>
      <c r="U256" s="3"/>
      <c r="V256" s="141">
        <f t="shared" si="165"/>
        <v>0.46903274594309541</v>
      </c>
      <c r="W256" s="141">
        <f t="shared" si="166"/>
        <v>0</v>
      </c>
      <c r="X256" s="141">
        <f t="shared" si="167"/>
        <v>15.237354645124185</v>
      </c>
      <c r="Y256" s="141">
        <f t="shared" si="168"/>
        <v>10.082834520791259</v>
      </c>
      <c r="Z256" s="141">
        <f t="shared" si="169"/>
        <v>9.4764862212382148</v>
      </c>
      <c r="AA256" s="141">
        <f t="shared" si="170"/>
        <v>14.702936018593807</v>
      </c>
      <c r="AB256" s="141">
        <f t="shared" si="171"/>
        <v>7.3441238854114923</v>
      </c>
      <c r="AC256" s="141">
        <f t="shared" si="172"/>
        <v>5.4015971461057823</v>
      </c>
      <c r="AD256" s="115"/>
      <c r="AE256" s="141">
        <f t="shared" ref="AE256:AL256" si="235">V236</f>
        <v>0.93806549188619082</v>
      </c>
      <c r="AF256" s="141">
        <f t="shared" si="235"/>
        <v>0</v>
      </c>
      <c r="AG256" s="141">
        <f t="shared" si="235"/>
        <v>15.237354645124185</v>
      </c>
      <c r="AH256" s="141">
        <f t="shared" si="235"/>
        <v>10.082834520791259</v>
      </c>
      <c r="AI256" s="141">
        <f t="shared" si="235"/>
        <v>12.895507686651232</v>
      </c>
      <c r="AJ256" s="141">
        <f t="shared" si="235"/>
        <v>12.421309027341524</v>
      </c>
      <c r="AK256" s="141">
        <f t="shared" si="235"/>
        <v>6.2044500636071511</v>
      </c>
      <c r="AL256" s="141">
        <f t="shared" si="235"/>
        <v>7.3504393813912019</v>
      </c>
      <c r="AM256" s="115"/>
      <c r="AN256" s="143">
        <f t="shared" ref="AN256:AU256" si="236">AE236</f>
        <v>1.8761309837723812</v>
      </c>
      <c r="AO256" s="143">
        <f t="shared" si="236"/>
        <v>0</v>
      </c>
      <c r="AP256" s="143">
        <f t="shared" si="236"/>
        <v>15.237354645124185</v>
      </c>
      <c r="AQ256" s="143">
        <f t="shared" si="236"/>
        <v>10.082834520791259</v>
      </c>
      <c r="AR256" s="143">
        <f t="shared" si="236"/>
        <v>17.54807790716681</v>
      </c>
      <c r="AS256" s="143">
        <f t="shared" si="236"/>
        <v>9.3164938335174572</v>
      </c>
      <c r="AT256" s="143">
        <f t="shared" si="236"/>
        <v>4.6535933234352926</v>
      </c>
      <c r="AU256" s="143">
        <f t="shared" si="236"/>
        <v>10.002404407085081</v>
      </c>
      <c r="AV256" s="115"/>
      <c r="AW256" s="143">
        <f t="shared" ref="AW256:BD256" si="237">AN236</f>
        <v>3.7522619675447624</v>
      </c>
      <c r="AX256" s="143">
        <f t="shared" si="237"/>
        <v>185.28305180026001</v>
      </c>
      <c r="AY256" s="143">
        <f t="shared" si="237"/>
        <v>15.237354645124185</v>
      </c>
      <c r="AZ256" s="143">
        <f t="shared" si="237"/>
        <v>10.082834520791259</v>
      </c>
      <c r="BA256" s="143">
        <f t="shared" si="237"/>
        <v>23.879248938353506</v>
      </c>
      <c r="BB256" s="143">
        <f t="shared" si="237"/>
        <v>5.0914923653721988</v>
      </c>
      <c r="BC256" s="143">
        <f t="shared" si="237"/>
        <v>2.5432029797063929</v>
      </c>
      <c r="BD256" s="143">
        <f t="shared" si="237"/>
        <v>13.611171894861497</v>
      </c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>
        <f t="shared" si="72"/>
        <v>98</v>
      </c>
      <c r="CI256" s="113">
        <f t="shared" si="73"/>
        <v>252.10770065051355</v>
      </c>
      <c r="CJ256" s="123">
        <f t="shared" si="188"/>
        <v>7.2700075621179776</v>
      </c>
      <c r="CK256" s="123">
        <f t="shared" si="189"/>
        <v>185.28305180026001</v>
      </c>
      <c r="CL256" s="123">
        <f t="shared" si="190"/>
        <v>95.03944190287443</v>
      </c>
      <c r="CM256" s="123">
        <f t="shared" si="191"/>
        <v>52.760282483792288</v>
      </c>
      <c r="CN256" s="123">
        <f t="shared" si="192"/>
        <v>71.63834388298821</v>
      </c>
      <c r="CO256" s="123">
        <f t="shared" si="193"/>
        <v>61.143353260669294</v>
      </c>
      <c r="CP256" s="123">
        <f t="shared" si="194"/>
        <v>30.5411354948398</v>
      </c>
      <c r="CQ256" s="123">
        <f t="shared" si="195"/>
        <v>44.514077872405977</v>
      </c>
      <c r="CR256" s="143">
        <f t="shared" si="111"/>
        <v>548.18969425994794</v>
      </c>
    </row>
    <row r="257" spans="1:96" ht="14">
      <c r="A257">
        <f t="shared" si="233"/>
        <v>99</v>
      </c>
      <c r="B257" s="20">
        <f t="shared" si="233"/>
        <v>179</v>
      </c>
      <c r="C257" s="27">
        <f t="shared" si="105"/>
        <v>252.21543337393487</v>
      </c>
      <c r="D257" s="27"/>
      <c r="E257" s="27"/>
      <c r="F257" s="140">
        <f t="shared" ref="F257:G257" si="238">F256</f>
        <v>18.852668677253504</v>
      </c>
      <c r="G257" s="140">
        <f t="shared" si="238"/>
        <v>2.3461098798359923</v>
      </c>
      <c r="H257" s="139">
        <f>(H$118)*('Product half-life and C flows'!L158/100)</f>
        <v>0.86168823077729828</v>
      </c>
      <c r="I257" s="139">
        <f>(($C$39*$C$118*0.28)*H$41)*('Product half-life and C flows'!N158/100)</f>
        <v>3.238187524426944</v>
      </c>
      <c r="J257" s="139">
        <f>(($C$39*$C$118*0.28)*H$41)*(+'Product half-life and C flows'!P158/100)</f>
        <v>1.6174762859275431</v>
      </c>
      <c r="K257" s="140">
        <f t="shared" si="201"/>
        <v>4.1790082234578607</v>
      </c>
      <c r="L257" s="27"/>
      <c r="M257" s="141">
        <f>(C$158-C$138)*(0.4*D$14)*('Product half-life and C flows'!B118/100)</f>
        <v>0.22652788438090665</v>
      </c>
      <c r="N257" s="85"/>
      <c r="O257" s="142">
        <f t="shared" si="159"/>
        <v>15.237354645124185</v>
      </c>
      <c r="P257" s="141">
        <f t="shared" si="160"/>
        <v>10.082834520791259</v>
      </c>
      <c r="Q257" s="141">
        <f>(C$158-C$138)*(0.6*C$15)*('Product half-life and C flows'!L118/100)</f>
        <v>6.8575134935128412</v>
      </c>
      <c r="R257" s="141">
        <f>(C$158-C$138)*0.6*('Product half-life and C flows'!N118/100)</f>
        <v>16.450663818895872</v>
      </c>
      <c r="S257" s="141">
        <f>(C$158-C$138)*0.6*('Product half-life and C flows'!P118/100)</f>
        <v>8.2171147946532823</v>
      </c>
      <c r="T257" s="141">
        <f t="shared" si="108"/>
        <v>3.9087826913023194</v>
      </c>
      <c r="U257" s="3"/>
      <c r="V257" s="141">
        <f t="shared" si="165"/>
        <v>0.4530557687618133</v>
      </c>
      <c r="W257" s="141">
        <f t="shared" si="166"/>
        <v>0</v>
      </c>
      <c r="X257" s="141">
        <f t="shared" si="167"/>
        <v>15.237354645124185</v>
      </c>
      <c r="Y257" s="141">
        <f t="shared" si="168"/>
        <v>10.082834520791259</v>
      </c>
      <c r="Z257" s="141">
        <f t="shared" si="169"/>
        <v>9.3316357880331324</v>
      </c>
      <c r="AA257" s="141">
        <f t="shared" si="170"/>
        <v>14.799599541019331</v>
      </c>
      <c r="AB257" s="141">
        <f t="shared" si="171"/>
        <v>7.3924073631465204</v>
      </c>
      <c r="AC257" s="141">
        <f t="shared" si="172"/>
        <v>5.3190323991788846</v>
      </c>
      <c r="AD257" s="115"/>
      <c r="AE257" s="141">
        <f t="shared" ref="AE257:AL257" si="239">V237</f>
        <v>0.90611153752362616</v>
      </c>
      <c r="AF257" s="141">
        <f t="shared" si="239"/>
        <v>0</v>
      </c>
      <c r="AG257" s="141">
        <f t="shared" si="239"/>
        <v>15.237354645124185</v>
      </c>
      <c r="AH257" s="141">
        <f t="shared" si="239"/>
        <v>10.082834520791259</v>
      </c>
      <c r="AI257" s="141">
        <f t="shared" si="239"/>
        <v>12.698396665624829</v>
      </c>
      <c r="AJ257" s="141">
        <f t="shared" si="239"/>
        <v>12.552847782039811</v>
      </c>
      <c r="AK257" s="141">
        <f t="shared" si="239"/>
        <v>6.2701537372826204</v>
      </c>
      <c r="AL257" s="141">
        <f t="shared" si="239"/>
        <v>7.2380860994061518</v>
      </c>
      <c r="AM257" s="115"/>
      <c r="AN257" s="143">
        <f t="shared" ref="AN257:AU257" si="240">AE237</f>
        <v>1.8122230750472532</v>
      </c>
      <c r="AO257" s="143">
        <f t="shared" si="240"/>
        <v>0</v>
      </c>
      <c r="AP257" s="143">
        <f t="shared" si="240"/>
        <v>15.237354645124185</v>
      </c>
      <c r="AQ257" s="143">
        <f t="shared" si="240"/>
        <v>10.082834520791259</v>
      </c>
      <c r="AR257" s="143">
        <f t="shared" si="240"/>
        <v>17.279851200829917</v>
      </c>
      <c r="AS257" s="143">
        <f t="shared" si="240"/>
        <v>9.4954904555462782</v>
      </c>
      <c r="AT257" s="143">
        <f t="shared" si="240"/>
        <v>4.743002225547591</v>
      </c>
      <c r="AU257" s="143">
        <f t="shared" si="240"/>
        <v>9.8495151844730522</v>
      </c>
      <c r="AV257" s="115"/>
      <c r="AW257" s="143">
        <f t="shared" ref="AW257:BD257" si="241">AN237</f>
        <v>3.6244461500945064</v>
      </c>
      <c r="AX257" s="143">
        <f t="shared" si="241"/>
        <v>188.7840360088681</v>
      </c>
      <c r="AY257" s="143">
        <f t="shared" si="241"/>
        <v>15.237354645124185</v>
      </c>
      <c r="AZ257" s="143">
        <f t="shared" si="241"/>
        <v>10.082834520791259</v>
      </c>
      <c r="BA257" s="143">
        <f t="shared" si="241"/>
        <v>23.514248718590551</v>
      </c>
      <c r="BB257" s="143">
        <f t="shared" si="241"/>
        <v>5.3350691786940123</v>
      </c>
      <c r="BC257" s="143">
        <f t="shared" si="241"/>
        <v>2.664869719627379</v>
      </c>
      <c r="BD257" s="143">
        <f t="shared" si="241"/>
        <v>13.403121769596613</v>
      </c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>
        <f t="shared" si="72"/>
        <v>99</v>
      </c>
      <c r="CI257" s="113">
        <f t="shared" si="73"/>
        <v>252.21543337393487</v>
      </c>
      <c r="CJ257" s="123">
        <f t="shared" si="188"/>
        <v>7.0223644158081058</v>
      </c>
      <c r="CK257" s="123">
        <f t="shared" si="189"/>
        <v>188.7840360088681</v>
      </c>
      <c r="CL257" s="123">
        <f t="shared" si="190"/>
        <v>95.03944190287443</v>
      </c>
      <c r="CM257" s="123">
        <f t="shared" si="191"/>
        <v>52.760282483792288</v>
      </c>
      <c r="CN257" s="123">
        <f t="shared" si="192"/>
        <v>70.543334097368572</v>
      </c>
      <c r="CO257" s="123">
        <f t="shared" si="193"/>
        <v>61.87185830062225</v>
      </c>
      <c r="CP257" s="123">
        <f t="shared" si="194"/>
        <v>30.905024126184937</v>
      </c>
      <c r="CQ257" s="123">
        <f t="shared" si="195"/>
        <v>43.897546367414883</v>
      </c>
      <c r="CR257" s="143">
        <f t="shared" si="111"/>
        <v>550.82388770293358</v>
      </c>
    </row>
    <row r="258" spans="1:96" s="136" customFormat="1" ht="14">
      <c r="A258" s="136">
        <f t="shared" si="233"/>
        <v>100</v>
      </c>
      <c r="B258" s="144">
        <f t="shared" si="233"/>
        <v>180</v>
      </c>
      <c r="C258" s="138">
        <f t="shared" si="105"/>
        <v>252.32001145425949</v>
      </c>
      <c r="D258" s="138"/>
      <c r="E258" s="138"/>
      <c r="F258" s="140">
        <f t="shared" ref="F258:G258" si="242">F257</f>
        <v>18.852668677253504</v>
      </c>
      <c r="G258" s="140">
        <f t="shared" si="242"/>
        <v>2.3461098798359923</v>
      </c>
      <c r="H258" s="139">
        <f>(H$118)*('Product half-life and C flows'!L159/100)</f>
        <v>0.84851711327637458</v>
      </c>
      <c r="I258" s="139">
        <f>(($C$39*$C$118*0.28)*H$41)*('Product half-life and C flows'!N159/100)</f>
        <v>3.2447796687361565</v>
      </c>
      <c r="J258" s="139">
        <f>(($C$39*$C$118*0.28)*H$41)*(+'Product half-life and C flows'!P159/100)</f>
        <v>1.6207690653027742</v>
      </c>
      <c r="K258" s="140">
        <f t="shared" si="201"/>
        <v>4.1790082234578607</v>
      </c>
      <c r="L258" s="138"/>
      <c r="M258" s="141">
        <f>(C$158-C$138)*(0.4*D$14)*('Product half-life and C flows'!B119/100)</f>
        <v>0.21881151303800481</v>
      </c>
      <c r="N258" s="145"/>
      <c r="O258" s="142">
        <f t="shared" si="159"/>
        <v>15.237354645124185</v>
      </c>
      <c r="P258" s="141">
        <f t="shared" si="160"/>
        <v>10.082834520791259</v>
      </c>
      <c r="Q258" s="141">
        <f>(C$158-C$138)*(0.6*C$15)*('Product half-life and C flows'!L119/100)</f>
        <v>6.7526947055090263</v>
      </c>
      <c r="R258" s="141">
        <f>(C$158-C$138)*0.6*('Product half-life and C flows'!N119/100)</f>
        <v>16.520612890090419</v>
      </c>
      <c r="S258" s="141">
        <f>(C$158-C$138)*0.6*('Product half-life and C flows'!P119/100)</f>
        <v>8.2520543906545534</v>
      </c>
      <c r="T258" s="141">
        <f t="shared" si="108"/>
        <v>3.8490359821401445</v>
      </c>
      <c r="U258" s="143"/>
      <c r="V258" s="141">
        <f t="shared" si="165"/>
        <v>0.43762302607600961</v>
      </c>
      <c r="W258" s="141">
        <f t="shared" si="166"/>
        <v>0</v>
      </c>
      <c r="X258" s="141">
        <f t="shared" si="167"/>
        <v>15.237354645124185</v>
      </c>
      <c r="Y258" s="141">
        <f t="shared" si="168"/>
        <v>10.082834520791259</v>
      </c>
      <c r="Z258" s="141">
        <f t="shared" si="169"/>
        <v>9.1889994294871418</v>
      </c>
      <c r="AA258" s="141">
        <f t="shared" si="170"/>
        <v>14.894785537622356</v>
      </c>
      <c r="AB258" s="141">
        <f t="shared" si="171"/>
        <v>7.4399528159951833</v>
      </c>
      <c r="AC258" s="141">
        <f t="shared" si="172"/>
        <v>5.23772967480767</v>
      </c>
      <c r="AD258" s="143"/>
      <c r="AE258" s="141">
        <f t="shared" ref="AE258:AL258" si="243">V238</f>
        <v>0.87524605215201923</v>
      </c>
      <c r="AF258" s="141">
        <f t="shared" si="243"/>
        <v>0</v>
      </c>
      <c r="AG258" s="141">
        <f t="shared" si="243"/>
        <v>15.237354645124185</v>
      </c>
      <c r="AH258" s="141">
        <f t="shared" si="243"/>
        <v>10.082834520791259</v>
      </c>
      <c r="AI258" s="141">
        <f t="shared" si="243"/>
        <v>12.504298535254158</v>
      </c>
      <c r="AJ258" s="141">
        <f t="shared" si="243"/>
        <v>12.682375934373837</v>
      </c>
      <c r="AK258" s="141">
        <f t="shared" si="243"/>
        <v>6.3348531140728426</v>
      </c>
      <c r="AL258" s="141">
        <f t="shared" si="243"/>
        <v>7.127450165094869</v>
      </c>
      <c r="AM258" s="143"/>
      <c r="AN258" s="143">
        <f t="shared" ref="AN258:AU258" si="244">AE238</f>
        <v>1.7504921043040385</v>
      </c>
      <c r="AO258" s="143">
        <f t="shared" si="244"/>
        <v>0</v>
      </c>
      <c r="AP258" s="143">
        <f t="shared" si="244"/>
        <v>15.237354645124185</v>
      </c>
      <c r="AQ258" s="143">
        <f t="shared" si="244"/>
        <v>10.082834520791259</v>
      </c>
      <c r="AR258" s="143">
        <f t="shared" si="244"/>
        <v>17.015724405968964</v>
      </c>
      <c r="AS258" s="143">
        <f t="shared" si="244"/>
        <v>9.6717510699834861</v>
      </c>
      <c r="AT258" s="143">
        <f t="shared" si="244"/>
        <v>4.83104449050124</v>
      </c>
      <c r="AU258" s="143">
        <f t="shared" si="244"/>
        <v>9.6989629114023082</v>
      </c>
      <c r="AV258" s="143"/>
      <c r="AW258" s="143">
        <f t="shared" ref="AW258:BD258" si="245">AN238</f>
        <v>3.5009842086080769</v>
      </c>
      <c r="AX258" s="143">
        <f t="shared" si="245"/>
        <v>0</v>
      </c>
      <c r="AY258" s="143">
        <f t="shared" si="245"/>
        <v>15.237354645124185</v>
      </c>
      <c r="AZ258" s="143">
        <f t="shared" si="245"/>
        <v>10.082834520791259</v>
      </c>
      <c r="BA258" s="143">
        <f t="shared" si="245"/>
        <v>23.154827617365658</v>
      </c>
      <c r="BB258" s="143">
        <f t="shared" si="245"/>
        <v>5.5749228602447563</v>
      </c>
      <c r="BC258" s="143">
        <f t="shared" si="245"/>
        <v>2.7846767533690091</v>
      </c>
      <c r="BD258" s="143">
        <f t="shared" si="245"/>
        <v>13.198251741898424</v>
      </c>
      <c r="BE258" s="141"/>
      <c r="BF258" s="141">
        <f>AW238</f>
        <v>7.0019684172161538</v>
      </c>
      <c r="BG258" s="141">
        <f t="shared" ref="BG258:BM258" si="246">AX238</f>
        <v>122.26533604531443</v>
      </c>
      <c r="BH258" s="141">
        <f t="shared" si="246"/>
        <v>15.237354645124185</v>
      </c>
      <c r="BI258" s="141">
        <f t="shared" si="246"/>
        <v>10.082834520791259</v>
      </c>
      <c r="BJ258" s="141">
        <f t="shared" si="246"/>
        <v>31.508857877472686</v>
      </c>
      <c r="BK258" s="141">
        <f t="shared" si="246"/>
        <v>0</v>
      </c>
      <c r="BL258" s="141">
        <f t="shared" si="246"/>
        <v>0</v>
      </c>
      <c r="BM258" s="141">
        <f t="shared" si="246"/>
        <v>17.960048990159429</v>
      </c>
      <c r="BN258" s="141"/>
      <c r="BO258" s="141"/>
      <c r="BP258" s="141"/>
      <c r="BQ258" s="141"/>
      <c r="BR258" s="141"/>
      <c r="BS258" s="141"/>
      <c r="BT258" s="141"/>
      <c r="BU258" s="141"/>
      <c r="BV258" s="141"/>
      <c r="BW258" s="141"/>
      <c r="BX258" s="141"/>
      <c r="BY258" s="141"/>
      <c r="BZ258" s="141"/>
      <c r="CA258" s="141"/>
      <c r="CB258" s="141"/>
      <c r="CC258" s="141"/>
      <c r="CD258" s="141"/>
      <c r="CE258" s="141"/>
      <c r="CF258" s="141"/>
      <c r="CG258" s="141"/>
      <c r="CH258" s="136">
        <f t="shared" si="72"/>
        <v>100</v>
      </c>
      <c r="CI258" s="143">
        <f t="shared" si="73"/>
        <v>252.32001145425949</v>
      </c>
      <c r="CJ258" s="123">
        <f t="shared" si="188"/>
        <v>13.785125321394304</v>
      </c>
      <c r="CK258" s="123">
        <f t="shared" si="189"/>
        <v>122.26533604531443</v>
      </c>
      <c r="CL258" s="123">
        <f t="shared" si="190"/>
        <v>110.27679654799861</v>
      </c>
      <c r="CM258" s="123">
        <f t="shared" si="191"/>
        <v>62.843117004583547</v>
      </c>
      <c r="CN258" s="123">
        <f t="shared" si="192"/>
        <v>100.97391968433399</v>
      </c>
      <c r="CO258" s="123">
        <f t="shared" si="193"/>
        <v>62.589227961051009</v>
      </c>
      <c r="CP258" s="123">
        <f t="shared" si="194"/>
        <v>31.263350629895601</v>
      </c>
      <c r="CQ258" s="123">
        <f t="shared" si="195"/>
        <v>61.25048768896071</v>
      </c>
      <c r="CR258" s="143">
        <f t="shared" si="111"/>
        <v>565.24736088353222</v>
      </c>
    </row>
    <row r="259" spans="1:96" ht="14">
      <c r="A259">
        <f t="shared" si="233"/>
        <v>101</v>
      </c>
      <c r="B259" s="20">
        <f t="shared" si="233"/>
        <v>181</v>
      </c>
      <c r="C259" s="27">
        <f t="shared" si="105"/>
        <v>252.42152642046821</v>
      </c>
      <c r="D259" s="27"/>
      <c r="E259" s="27"/>
      <c r="F259" s="140">
        <f t="shared" ref="F259:G259" si="247">F258</f>
        <v>18.852668677253504</v>
      </c>
      <c r="G259" s="140">
        <f t="shared" si="247"/>
        <v>2.3461098798359923</v>
      </c>
      <c r="H259" s="139">
        <f>(H$118)*('Product half-life and C flows'!L160/100)</f>
        <v>0.83554731956058192</v>
      </c>
      <c r="I259" s="139">
        <f>(($C$39*$C$118*0.28)*H$41)*('Product half-life and C flows'!N160/100)</f>
        <v>3.2512710504909106</v>
      </c>
      <c r="J259" s="139">
        <f>(($C$39*$C$118*0.28)*H$41)*(+'Product half-life and C flows'!P160/100)</f>
        <v>1.6240115137317221</v>
      </c>
      <c r="K259" s="140">
        <f t="shared" si="201"/>
        <v>4.1790082234578607</v>
      </c>
      <c r="L259" s="27"/>
      <c r="M259" s="141">
        <f>(C$158-C$138)*(0.4*D$14)*('Product half-life and C flows'!B120/100)</f>
        <v>0.21135798963042143</v>
      </c>
      <c r="N259" s="85"/>
      <c r="O259" s="142">
        <f t="shared" si="159"/>
        <v>15.237354645124185</v>
      </c>
      <c r="P259" s="141">
        <f t="shared" si="160"/>
        <v>10.082834520791259</v>
      </c>
      <c r="Q259" s="141">
        <f>(C$158-C$138)*(0.6*C$15)*('Product half-life and C flows'!L120/100)</f>
        <v>6.6494780985769637</v>
      </c>
      <c r="R259" s="141">
        <f>(C$158-C$138)*0.6*('Product half-life and C flows'!N120/100)</f>
        <v>16.589492772449749</v>
      </c>
      <c r="S259" s="141">
        <f>(C$158-C$138)*0.6*('Product half-life and C flows'!P120/100)</f>
        <v>8.2864599262985745</v>
      </c>
      <c r="T259" s="141">
        <f t="shared" si="108"/>
        <v>3.7902025161888688</v>
      </c>
      <c r="U259" s="3"/>
      <c r="V259" s="141">
        <f t="shared" si="165"/>
        <v>0.4227159792608427</v>
      </c>
      <c r="W259" s="141">
        <f t="shared" si="166"/>
        <v>0</v>
      </c>
      <c r="X259" s="141">
        <f t="shared" si="167"/>
        <v>15.237354645124185</v>
      </c>
      <c r="Y259" s="141">
        <f t="shared" si="168"/>
        <v>10.082834520791259</v>
      </c>
      <c r="Z259" s="141">
        <f t="shared" si="169"/>
        <v>9.0485433029220612</v>
      </c>
      <c r="AA259" s="141">
        <f t="shared" si="170"/>
        <v>14.988516592750118</v>
      </c>
      <c r="AB259" s="141">
        <f t="shared" si="171"/>
        <v>7.4867715248502096</v>
      </c>
      <c r="AC259" s="141">
        <f t="shared" si="172"/>
        <v>5.1576696826655741</v>
      </c>
      <c r="AD259" s="115"/>
      <c r="AE259" s="141">
        <f t="shared" ref="AE259:AL259" si="248">V239</f>
        <v>0.84543195852168562</v>
      </c>
      <c r="AF259" s="141">
        <f t="shared" si="248"/>
        <v>0</v>
      </c>
      <c r="AG259" s="141">
        <f t="shared" si="248"/>
        <v>15.237354645124185</v>
      </c>
      <c r="AH259" s="141">
        <f t="shared" si="248"/>
        <v>10.082834520791259</v>
      </c>
      <c r="AI259" s="141">
        <f t="shared" si="248"/>
        <v>12.313167242761169</v>
      </c>
      <c r="AJ259" s="141">
        <f t="shared" si="248"/>
        <v>12.809924216897494</v>
      </c>
      <c r="AK259" s="141">
        <f t="shared" si="248"/>
        <v>6.3985635449038405</v>
      </c>
      <c r="AL259" s="141">
        <f t="shared" si="248"/>
        <v>7.0185053283738661</v>
      </c>
      <c r="AM259" s="115"/>
      <c r="AN259" s="143">
        <f t="shared" ref="AN259:AU259" si="249">AE239</f>
        <v>1.6908639170433712</v>
      </c>
      <c r="AO259" s="143">
        <f t="shared" si="249"/>
        <v>0</v>
      </c>
      <c r="AP259" s="143">
        <f t="shared" si="249"/>
        <v>15.237354645124185</v>
      </c>
      <c r="AQ259" s="143">
        <f t="shared" si="249"/>
        <v>10.082834520791259</v>
      </c>
      <c r="AR259" s="143">
        <f t="shared" si="249"/>
        <v>16.755634854424105</v>
      </c>
      <c r="AS259" s="143">
        <f t="shared" si="249"/>
        <v>9.8453174973810924</v>
      </c>
      <c r="AT259" s="143">
        <f t="shared" si="249"/>
        <v>4.9177410076828609</v>
      </c>
      <c r="AU259" s="143">
        <f t="shared" si="249"/>
        <v>9.5507118670217395</v>
      </c>
      <c r="AV259" s="115"/>
      <c r="AW259" s="143">
        <f t="shared" ref="AW259:BD259" si="250">AN239</f>
        <v>3.3817278340867416</v>
      </c>
      <c r="AX259" s="143">
        <f t="shared" si="250"/>
        <v>0</v>
      </c>
      <c r="AY259" s="143">
        <f t="shared" si="250"/>
        <v>15.237354645124185</v>
      </c>
      <c r="AZ259" s="143">
        <f t="shared" si="250"/>
        <v>10.082834520791259</v>
      </c>
      <c r="BA259" s="143">
        <f t="shared" si="250"/>
        <v>22.800900356473569</v>
      </c>
      <c r="BB259" s="143">
        <f t="shared" si="250"/>
        <v>5.8111103190134106</v>
      </c>
      <c r="BC259" s="143">
        <f t="shared" si="250"/>
        <v>2.9026525069997051</v>
      </c>
      <c r="BD259" s="143">
        <f t="shared" si="250"/>
        <v>12.996513203189933</v>
      </c>
      <c r="BE259" s="18"/>
      <c r="BF259" s="141">
        <f t="shared" ref="BF259:BM259" si="251">AW239</f>
        <v>6.7634556681734832</v>
      </c>
      <c r="BG259" s="141">
        <f t="shared" si="251"/>
        <v>125.76632025392252</v>
      </c>
      <c r="BH259" s="141">
        <f t="shared" si="251"/>
        <v>15.237354645124185</v>
      </c>
      <c r="BI259" s="141">
        <f t="shared" si="251"/>
        <v>10.082834520791259</v>
      </c>
      <c r="BJ259" s="141">
        <f t="shared" si="251"/>
        <v>31.027237200061624</v>
      </c>
      <c r="BK259" s="141">
        <f t="shared" si="251"/>
        <v>0.3214015320589832</v>
      </c>
      <c r="BL259" s="141">
        <f t="shared" si="251"/>
        <v>0.1605402258036879</v>
      </c>
      <c r="BM259" s="141">
        <f t="shared" si="251"/>
        <v>17.685525204035123</v>
      </c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>
        <f t="shared" si="72"/>
        <v>101</v>
      </c>
      <c r="CI259" s="113">
        <f t="shared" si="73"/>
        <v>252.42152642046821</v>
      </c>
      <c r="CJ259" s="123">
        <f t="shared" si="188"/>
        <v>13.315553346716545</v>
      </c>
      <c r="CK259" s="123">
        <f t="shared" si="189"/>
        <v>125.76632025392252</v>
      </c>
      <c r="CL259" s="123">
        <f t="shared" si="190"/>
        <v>110.27679654799861</v>
      </c>
      <c r="CM259" s="123">
        <f t="shared" si="191"/>
        <v>62.843117004583547</v>
      </c>
      <c r="CN259" s="123">
        <f t="shared" si="192"/>
        <v>99.430508374780061</v>
      </c>
      <c r="CO259" s="123">
        <f t="shared" si="193"/>
        <v>63.617033981041757</v>
      </c>
      <c r="CP259" s="123">
        <f t="shared" si="194"/>
        <v>31.776740250270599</v>
      </c>
      <c r="CQ259" s="123">
        <f t="shared" si="195"/>
        <v>60.378136024932964</v>
      </c>
      <c r="CR259" s="143">
        <f t="shared" si="111"/>
        <v>567.40420578424653</v>
      </c>
    </row>
    <row r="260" spans="1:96" ht="14">
      <c r="A260">
        <f t="shared" si="233"/>
        <v>102</v>
      </c>
      <c r="B260" s="20">
        <f t="shared" si="233"/>
        <v>182</v>
      </c>
      <c r="C260" s="27">
        <f t="shared" si="105"/>
        <v>252.52006719540384</v>
      </c>
      <c r="D260" s="27"/>
      <c r="E260" s="27"/>
      <c r="F260" s="140">
        <f t="shared" ref="F260:G260" si="252">F259</f>
        <v>18.852668677253504</v>
      </c>
      <c r="G260" s="140">
        <f t="shared" si="252"/>
        <v>2.3461098798359923</v>
      </c>
      <c r="H260" s="139">
        <f>(H$118)*('Product half-life and C flows'!L161/100)</f>
        <v>0.82277577234612465</v>
      </c>
      <c r="I260" s="139">
        <f>(($C$39*$C$118*0.28)*H$41)*('Product half-life and C flows'!N161/100)</f>
        <v>3.2576632098717462</v>
      </c>
      <c r="J260" s="139">
        <f>(($C$39*$C$118*0.28)*H$41)*(+'Product half-life and C flows'!P161/100)</f>
        <v>1.6272044005353363</v>
      </c>
      <c r="K260" s="140">
        <f t="shared" si="201"/>
        <v>4.1790082234578607</v>
      </c>
      <c r="L260" s="27"/>
      <c r="M260" s="141">
        <f>(C$158-C$138)*(0.4*D$14)*('Product half-life and C flows'!B121/100)</f>
        <v>0.20415836059254486</v>
      </c>
      <c r="N260" s="85"/>
      <c r="O260" s="142">
        <f t="shared" si="159"/>
        <v>15.237354645124185</v>
      </c>
      <c r="P260" s="141">
        <f t="shared" si="160"/>
        <v>10.082834520791259</v>
      </c>
      <c r="Q260" s="141">
        <f>(C$158-C$138)*(0.6*C$15)*('Product half-life and C flows'!L121/100)</f>
        <v>6.5478391829831262</v>
      </c>
      <c r="R260" s="141">
        <f>(C$158-C$138)*0.6*('Product half-life and C flows'!N121/100)</f>
        <v>16.657319808789367</v>
      </c>
      <c r="S260" s="141">
        <f>(C$158-C$138)*0.6*('Product half-life and C flows'!P121/100)</f>
        <v>8.3203395648298528</v>
      </c>
      <c r="T260" s="141">
        <f t="shared" si="108"/>
        <v>3.7322683343003815</v>
      </c>
      <c r="U260" s="3"/>
      <c r="V260" s="141">
        <f t="shared" si="165"/>
        <v>0.40831672118508971</v>
      </c>
      <c r="W260" s="141">
        <f t="shared" si="166"/>
        <v>0</v>
      </c>
      <c r="X260" s="141">
        <f t="shared" si="167"/>
        <v>15.237354645124185</v>
      </c>
      <c r="Y260" s="141">
        <f t="shared" si="168"/>
        <v>10.082834520791259</v>
      </c>
      <c r="Z260" s="141">
        <f t="shared" si="169"/>
        <v>8.9102340829533997</v>
      </c>
      <c r="AA260" s="141">
        <f t="shared" si="170"/>
        <v>15.080814945542539</v>
      </c>
      <c r="AB260" s="141">
        <f t="shared" si="171"/>
        <v>7.5328745981730973</v>
      </c>
      <c r="AC260" s="141">
        <f t="shared" si="172"/>
        <v>5.0788334272834375</v>
      </c>
      <c r="AD260" s="115"/>
      <c r="AE260" s="141">
        <f t="shared" ref="AE260:AL260" si="253">V240</f>
        <v>0.8166334423701791</v>
      </c>
      <c r="AF260" s="141">
        <f t="shared" si="253"/>
        <v>0</v>
      </c>
      <c r="AG260" s="141">
        <f t="shared" si="253"/>
        <v>15.237354645124185</v>
      </c>
      <c r="AH260" s="141">
        <f t="shared" si="253"/>
        <v>10.082834520791259</v>
      </c>
      <c r="AI260" s="141">
        <f t="shared" si="253"/>
        <v>12.124957439295896</v>
      </c>
      <c r="AJ260" s="141">
        <f t="shared" si="253"/>
        <v>12.935522892409985</v>
      </c>
      <c r="AK260" s="141">
        <f t="shared" si="253"/>
        <v>6.4613001460589308</v>
      </c>
      <c r="AL260" s="141">
        <f t="shared" si="253"/>
        <v>6.9112257403986597</v>
      </c>
      <c r="AM260" s="115"/>
      <c r="AN260" s="143">
        <f t="shared" ref="AN260:AU260" si="254">AE240</f>
        <v>1.6332668847403582</v>
      </c>
      <c r="AO260" s="143">
        <f t="shared" si="254"/>
        <v>0</v>
      </c>
      <c r="AP260" s="143">
        <f t="shared" si="254"/>
        <v>15.237354645124185</v>
      </c>
      <c r="AQ260" s="143">
        <f t="shared" si="254"/>
        <v>10.082834520791259</v>
      </c>
      <c r="AR260" s="143">
        <f t="shared" si="254"/>
        <v>16.499520835933776</v>
      </c>
      <c r="AS260" s="143">
        <f t="shared" si="254"/>
        <v>10.016230919053639</v>
      </c>
      <c r="AT260" s="143">
        <f t="shared" si="254"/>
        <v>5.0031123471796377</v>
      </c>
      <c r="AU260" s="143">
        <f t="shared" si="254"/>
        <v>9.4047268764822523</v>
      </c>
      <c r="AV260" s="115"/>
      <c r="AW260" s="143">
        <f t="shared" ref="AW260:BD260" si="255">AN240</f>
        <v>3.2665337694807164</v>
      </c>
      <c r="AX260" s="143">
        <f t="shared" si="255"/>
        <v>0</v>
      </c>
      <c r="AY260" s="143">
        <f t="shared" si="255"/>
        <v>15.237354645124185</v>
      </c>
      <c r="AZ260" s="143">
        <f t="shared" si="255"/>
        <v>10.082834520791259</v>
      </c>
      <c r="BA260" s="143">
        <f t="shared" si="255"/>
        <v>22.452382961207462</v>
      </c>
      <c r="BB260" s="143">
        <f t="shared" si="255"/>
        <v>6.0436875941209944</v>
      </c>
      <c r="BC260" s="143">
        <f t="shared" si="255"/>
        <v>3.0188249720884088</v>
      </c>
      <c r="BD260" s="143">
        <f t="shared" si="255"/>
        <v>12.797858287888252</v>
      </c>
      <c r="BE260" s="18"/>
      <c r="BF260" s="141">
        <f t="shared" ref="BF260:BM260" si="256">AW240</f>
        <v>6.5330675389614328</v>
      </c>
      <c r="BG260" s="141">
        <f t="shared" si="256"/>
        <v>129.2673044625306</v>
      </c>
      <c r="BH260" s="141">
        <f t="shared" si="256"/>
        <v>15.237354645124185</v>
      </c>
      <c r="BI260" s="141">
        <f t="shared" si="256"/>
        <v>10.082834520791259</v>
      </c>
      <c r="BJ260" s="141">
        <f t="shared" si="256"/>
        <v>30.552978213696676</v>
      </c>
      <c r="BK260" s="141">
        <f t="shared" si="256"/>
        <v>0.63789036229319074</v>
      </c>
      <c r="BL260" s="141">
        <f t="shared" si="256"/>
        <v>0.3186265545920034</v>
      </c>
      <c r="BM260" s="141">
        <f t="shared" si="256"/>
        <v>17.415197581807103</v>
      </c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>
        <f t="shared" si="72"/>
        <v>102</v>
      </c>
      <c r="CI260" s="113">
        <f t="shared" si="73"/>
        <v>252.52006719540384</v>
      </c>
      <c r="CJ260" s="123">
        <f t="shared" si="188"/>
        <v>12.861976717330322</v>
      </c>
      <c r="CK260" s="123">
        <f t="shared" si="189"/>
        <v>129.2673044625306</v>
      </c>
      <c r="CL260" s="123">
        <f t="shared" si="190"/>
        <v>110.27679654799861</v>
      </c>
      <c r="CM260" s="123">
        <f t="shared" si="191"/>
        <v>62.843117004583547</v>
      </c>
      <c r="CN260" s="123">
        <f t="shared" si="192"/>
        <v>97.910688488416454</v>
      </c>
      <c r="CO260" s="123">
        <f t="shared" si="193"/>
        <v>64.629129732081466</v>
      </c>
      <c r="CP260" s="123">
        <f t="shared" si="194"/>
        <v>32.282282583457267</v>
      </c>
      <c r="CQ260" s="123">
        <f t="shared" si="195"/>
        <v>59.519118471617944</v>
      </c>
      <c r="CR260" s="143">
        <f t="shared" si="111"/>
        <v>569.5904140080163</v>
      </c>
    </row>
    <row r="261" spans="1:96" ht="14">
      <c r="A261">
        <f t="shared" si="233"/>
        <v>103</v>
      </c>
      <c r="B261" s="20">
        <f t="shared" si="233"/>
        <v>183</v>
      </c>
      <c r="C261" s="27">
        <f t="shared" si="105"/>
        <v>252.6157201670591</v>
      </c>
      <c r="D261" s="27"/>
      <c r="E261" s="27"/>
      <c r="F261" s="140">
        <f t="shared" ref="F261:G261" si="257">F260</f>
        <v>18.852668677253504</v>
      </c>
      <c r="G261" s="140">
        <f t="shared" si="257"/>
        <v>2.3461098798359923</v>
      </c>
      <c r="H261" s="139">
        <f>(H$118)*('Product half-life and C flows'!L162/100)</f>
        <v>0.81019944138625022</v>
      </c>
      <c r="I261" s="139">
        <f>(($C$39*$C$118*0.28)*H$41)*('Product half-life and C flows'!N162/100)</f>
        <v>3.2639576635171634</v>
      </c>
      <c r="J261" s="139">
        <f>(($C$39*$C$118*0.28)*H$41)*(+'Product half-life and C flows'!P162/100)</f>
        <v>1.6303484832753052</v>
      </c>
      <c r="K261" s="140">
        <f t="shared" si="201"/>
        <v>4.1790082234578607</v>
      </c>
      <c r="L261" s="27"/>
      <c r="M261" s="141">
        <f>(C$158-C$138)*(0.4*D$14)*('Product half-life and C flows'!B122/100)</f>
        <v>0.19720397735007753</v>
      </c>
      <c r="N261" s="85"/>
      <c r="O261" s="142">
        <f t="shared" si="159"/>
        <v>15.237354645124185</v>
      </c>
      <c r="P261" s="141">
        <f t="shared" si="160"/>
        <v>10.082834520791259</v>
      </c>
      <c r="Q261" s="141">
        <f>(C$158-C$138)*(0.6*C$15)*('Product half-life and C flows'!L122/100)</f>
        <v>6.447753843325617</v>
      </c>
      <c r="R261" s="141">
        <f>(C$158-C$138)*0.6*('Product half-life and C flows'!N122/100)</f>
        <v>16.724110092120814</v>
      </c>
      <c r="S261" s="141">
        <f>(C$158-C$138)*0.6*('Product half-life and C flows'!P122/100)</f>
        <v>8.3537013447156898</v>
      </c>
      <c r="T261" s="141">
        <f t="shared" si="108"/>
        <v>3.6752196906956014</v>
      </c>
      <c r="U261" s="3"/>
      <c r="V261" s="141">
        <f t="shared" si="165"/>
        <v>0.39440795470015494</v>
      </c>
      <c r="W261" s="141">
        <f t="shared" si="166"/>
        <v>0</v>
      </c>
      <c r="X261" s="141">
        <f t="shared" si="167"/>
        <v>15.237354645124185</v>
      </c>
      <c r="Y261" s="141">
        <f t="shared" si="168"/>
        <v>10.082834520791259</v>
      </c>
      <c r="Z261" s="141">
        <f t="shared" si="169"/>
        <v>8.7740389535834051</v>
      </c>
      <c r="AA261" s="141">
        <f t="shared" si="170"/>
        <v>15.171702495208784</v>
      </c>
      <c r="AB261" s="141">
        <f t="shared" si="171"/>
        <v>7.578272974629761</v>
      </c>
      <c r="AC261" s="141">
        <f t="shared" si="172"/>
        <v>5.0012022035425403</v>
      </c>
      <c r="AD261" s="115"/>
      <c r="AE261" s="141">
        <f t="shared" ref="AE261:AL261" si="258">V241</f>
        <v>0.78881590940031032</v>
      </c>
      <c r="AF261" s="141">
        <f t="shared" si="258"/>
        <v>0</v>
      </c>
      <c r="AG261" s="141">
        <f t="shared" si="258"/>
        <v>15.237354645124185</v>
      </c>
      <c r="AH261" s="141">
        <f t="shared" si="258"/>
        <v>10.082834520791259</v>
      </c>
      <c r="AI261" s="141">
        <f t="shared" si="258"/>
        <v>11.939624469176753</v>
      </c>
      <c r="AJ261" s="141">
        <f t="shared" si="258"/>
        <v>13.05920176113616</v>
      </c>
      <c r="AK261" s="141">
        <f t="shared" si="258"/>
        <v>6.5230778027653109</v>
      </c>
      <c r="AL261" s="141">
        <f t="shared" si="258"/>
        <v>6.8055859474307487</v>
      </c>
      <c r="AM261" s="115"/>
      <c r="AN261" s="143">
        <f t="shared" ref="AN261:AU261" si="259">AE241</f>
        <v>1.5776318188006204</v>
      </c>
      <c r="AO261" s="143">
        <f t="shared" si="259"/>
        <v>0</v>
      </c>
      <c r="AP261" s="143">
        <f t="shared" si="259"/>
        <v>15.237354645124185</v>
      </c>
      <c r="AQ261" s="143">
        <f t="shared" si="259"/>
        <v>10.082834520791259</v>
      </c>
      <c r="AR261" s="143">
        <f t="shared" si="259"/>
        <v>16.247321583493029</v>
      </c>
      <c r="AS261" s="143">
        <f t="shared" si="259"/>
        <v>10.184531886849097</v>
      </c>
      <c r="AT261" s="143">
        <f t="shared" si="259"/>
        <v>5.0871787646598872</v>
      </c>
      <c r="AU261" s="143">
        <f t="shared" si="259"/>
        <v>9.2609733025910259</v>
      </c>
      <c r="AV261" s="115"/>
      <c r="AW261" s="143">
        <f t="shared" ref="AW261:BD261" si="260">AN241</f>
        <v>3.1552636376012408</v>
      </c>
      <c r="AX261" s="143">
        <f t="shared" si="260"/>
        <v>0</v>
      </c>
      <c r="AY261" s="143">
        <f t="shared" si="260"/>
        <v>15.237354645124185</v>
      </c>
      <c r="AZ261" s="143">
        <f t="shared" si="260"/>
        <v>10.082834520791259</v>
      </c>
      <c r="BA261" s="143">
        <f t="shared" si="260"/>
        <v>22.109192740434636</v>
      </c>
      <c r="BB261" s="143">
        <f t="shared" si="260"/>
        <v>6.2727098681167268</v>
      </c>
      <c r="BC261" s="143">
        <f t="shared" si="260"/>
        <v>3.1332217123460167</v>
      </c>
      <c r="BD261" s="143">
        <f t="shared" si="260"/>
        <v>12.602239862047742</v>
      </c>
      <c r="BE261" s="18"/>
      <c r="BF261" s="141">
        <f t="shared" ref="BF261:BM261" si="261">AW241</f>
        <v>6.3105272752024808</v>
      </c>
      <c r="BG261" s="141">
        <f t="shared" si="261"/>
        <v>132.76828867113869</v>
      </c>
      <c r="BH261" s="141">
        <f t="shared" si="261"/>
        <v>15.237354645124185</v>
      </c>
      <c r="BI261" s="141">
        <f t="shared" si="261"/>
        <v>10.082834520791259</v>
      </c>
      <c r="BJ261" s="141">
        <f t="shared" si="261"/>
        <v>30.085968393111379</v>
      </c>
      <c r="BK261" s="141">
        <f t="shared" si="261"/>
        <v>0.94954158256377652</v>
      </c>
      <c r="BL261" s="141">
        <f t="shared" si="261"/>
        <v>0.47429649478710112</v>
      </c>
      <c r="BM261" s="141">
        <f t="shared" si="261"/>
        <v>17.149001984073486</v>
      </c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>
        <f t="shared" si="72"/>
        <v>103</v>
      </c>
      <c r="CI261" s="113">
        <f t="shared" si="73"/>
        <v>252.6157201670591</v>
      </c>
      <c r="CJ261" s="123">
        <f t="shared" si="188"/>
        <v>12.423850573054885</v>
      </c>
      <c r="CK261" s="123">
        <f t="shared" si="189"/>
        <v>132.76828867113869</v>
      </c>
      <c r="CL261" s="123">
        <f t="shared" si="190"/>
        <v>110.27679654799861</v>
      </c>
      <c r="CM261" s="123">
        <f t="shared" si="191"/>
        <v>62.843117004583547</v>
      </c>
      <c r="CN261" s="123">
        <f t="shared" si="192"/>
        <v>96.414099424511079</v>
      </c>
      <c r="CO261" s="123">
        <f t="shared" si="193"/>
        <v>65.625755349512517</v>
      </c>
      <c r="CP261" s="123">
        <f t="shared" si="194"/>
        <v>32.78009757717907</v>
      </c>
      <c r="CQ261" s="123">
        <f t="shared" si="195"/>
        <v>58.67323121383901</v>
      </c>
      <c r="CR261" s="143">
        <f t="shared" si="111"/>
        <v>571.80523636181749</v>
      </c>
    </row>
    <row r="262" spans="1:96" ht="14">
      <c r="A262">
        <f t="shared" si="233"/>
        <v>104</v>
      </c>
      <c r="B262" s="20">
        <f t="shared" si="233"/>
        <v>184</v>
      </c>
      <c r="C262" s="27">
        <f t="shared" si="105"/>
        <v>252.70856925809096</v>
      </c>
      <c r="D262" s="27"/>
      <c r="E262" s="27"/>
      <c r="F262" s="140">
        <f t="shared" ref="F262:G262" si="262">F261</f>
        <v>18.852668677253504</v>
      </c>
      <c r="G262" s="140">
        <f t="shared" si="262"/>
        <v>2.3461098798359923</v>
      </c>
      <c r="H262" s="139">
        <f>(H$118)*('Product half-life and C flows'!L163/100)</f>
        <v>0.7978153427522755</v>
      </c>
      <c r="I262" s="139">
        <f>(($C$39*$C$118*0.28)*H$41)*('Product half-life and C flows'!N163/100)</f>
        <v>3.2701559048834681</v>
      </c>
      <c r="J262" s="139">
        <f>(($C$39*$C$118*0.28)*H$41)*(+'Product half-life and C flows'!P163/100)</f>
        <v>1.6334445079337989</v>
      </c>
      <c r="K262" s="140">
        <f t="shared" si="201"/>
        <v>4.1790082234578607</v>
      </c>
      <c r="L262" s="27"/>
      <c r="M262" s="141">
        <f>(C$158-C$138)*(0.4*D$14)*('Product half-life and C flows'!B123/100)</f>
        <v>0.1904864859309123</v>
      </c>
      <c r="N262" s="85"/>
      <c r="O262" s="142">
        <f t="shared" si="159"/>
        <v>15.237354645124185</v>
      </c>
      <c r="P262" s="141">
        <f t="shared" si="160"/>
        <v>10.082834520791259</v>
      </c>
      <c r="Q262" s="141">
        <f>(C$158-C$138)*(0.6*C$15)*('Product half-life and C flows'!L123/100)</f>
        <v>6.3491983328124144</v>
      </c>
      <c r="R262" s="141">
        <f>(C$158-C$138)*0.6*('Product half-life and C flows'!N123/100)</f>
        <v>16.789879469469955</v>
      </c>
      <c r="S262" s="141">
        <f>(C$158-C$138)*0.6*('Product half-life and C flows'!P123/100)</f>
        <v>8.3865531815534222</v>
      </c>
      <c r="T262" s="141">
        <f t="shared" si="108"/>
        <v>3.6190430497030759</v>
      </c>
      <c r="U262" s="3"/>
      <c r="V262" s="141">
        <f t="shared" si="165"/>
        <v>0.38097297186182466</v>
      </c>
      <c r="W262" s="141">
        <f t="shared" si="166"/>
        <v>0</v>
      </c>
      <c r="X262" s="141">
        <f t="shared" si="167"/>
        <v>15.237354645124185</v>
      </c>
      <c r="Y262" s="141">
        <f t="shared" si="168"/>
        <v>10.082834520791259</v>
      </c>
      <c r="Z262" s="141">
        <f t="shared" si="169"/>
        <v>8.6399256004149585</v>
      </c>
      <c r="AA262" s="141">
        <f t="shared" si="170"/>
        <v>15.261200806223195</v>
      </c>
      <c r="AB262" s="141">
        <f t="shared" si="171"/>
        <v>7.6229774256859111</v>
      </c>
      <c r="AC262" s="141">
        <f t="shared" si="172"/>
        <v>4.9247575922365261</v>
      </c>
      <c r="AD262" s="115"/>
      <c r="AE262" s="141">
        <f t="shared" ref="AE262:AL262" si="263">V242</f>
        <v>0.76194594372364932</v>
      </c>
      <c r="AF262" s="141">
        <f t="shared" si="263"/>
        <v>0</v>
      </c>
      <c r="AG262" s="141">
        <f t="shared" si="263"/>
        <v>15.237354645124185</v>
      </c>
      <c r="AH262" s="141">
        <f t="shared" si="263"/>
        <v>10.082834520791259</v>
      </c>
      <c r="AI262" s="141">
        <f t="shared" si="263"/>
        <v>11.757124359295275</v>
      </c>
      <c r="AJ262" s="141">
        <f t="shared" si="263"/>
        <v>13.180990167797065</v>
      </c>
      <c r="AK262" s="141">
        <f t="shared" si="263"/>
        <v>6.583911172725804</v>
      </c>
      <c r="AL262" s="141">
        <f t="shared" si="263"/>
        <v>6.7015608847983064</v>
      </c>
      <c r="AM262" s="115"/>
      <c r="AN262" s="143">
        <f t="shared" ref="AN262:AU262" si="264">AE242</f>
        <v>1.5238918874472984</v>
      </c>
      <c r="AO262" s="143">
        <f t="shared" si="264"/>
        <v>0</v>
      </c>
      <c r="AP262" s="143">
        <f t="shared" si="264"/>
        <v>15.237354645124185</v>
      </c>
      <c r="AQ262" s="143">
        <f t="shared" si="264"/>
        <v>10.082834520791259</v>
      </c>
      <c r="AR262" s="143">
        <f t="shared" si="264"/>
        <v>15.998977258935591</v>
      </c>
      <c r="AS262" s="143">
        <f t="shared" si="264"/>
        <v>10.350260332770429</v>
      </c>
      <c r="AT262" s="143">
        <f t="shared" si="264"/>
        <v>5.1699602061790326</v>
      </c>
      <c r="AU262" s="143">
        <f t="shared" si="264"/>
        <v>9.119417037593287</v>
      </c>
      <c r="AV262" s="115"/>
      <c r="AW262" s="143">
        <f t="shared" ref="AW262:BD262" si="265">AN242</f>
        <v>3.0477837748945968</v>
      </c>
      <c r="AX262" s="143">
        <f t="shared" si="265"/>
        <v>0</v>
      </c>
      <c r="AY262" s="143">
        <f t="shared" si="265"/>
        <v>15.237354645124185</v>
      </c>
      <c r="AZ262" s="143">
        <f t="shared" si="265"/>
        <v>10.082834520791259</v>
      </c>
      <c r="BA262" s="143">
        <f t="shared" si="265"/>
        <v>21.771248266976809</v>
      </c>
      <c r="BB262" s="143">
        <f t="shared" si="265"/>
        <v>6.498231480070916</v>
      </c>
      <c r="BC262" s="143">
        <f t="shared" si="265"/>
        <v>3.2458698701652922</v>
      </c>
      <c r="BD262" s="143">
        <f t="shared" si="265"/>
        <v>12.409611512176779</v>
      </c>
      <c r="BE262" s="18"/>
      <c r="BF262" s="141">
        <f t="shared" ref="BF262:BM262" si="266">AW242</f>
        <v>6.0955675497891937</v>
      </c>
      <c r="BG262" s="141">
        <f t="shared" si="266"/>
        <v>136.26927287974678</v>
      </c>
      <c r="BH262" s="141">
        <f t="shared" si="266"/>
        <v>15.237354645124185</v>
      </c>
      <c r="BI262" s="141">
        <f t="shared" si="266"/>
        <v>10.082834520791259</v>
      </c>
      <c r="BJ262" s="141">
        <f t="shared" si="266"/>
        <v>29.626096933015784</v>
      </c>
      <c r="BK262" s="141">
        <f t="shared" si="266"/>
        <v>1.2564291369342389</v>
      </c>
      <c r="BL262" s="141">
        <f t="shared" si="266"/>
        <v>0.62758698148563374</v>
      </c>
      <c r="BM262" s="141">
        <f t="shared" si="266"/>
        <v>16.886875251818996</v>
      </c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>
        <f t="shared" si="72"/>
        <v>104</v>
      </c>
      <c r="CI262" s="113">
        <f t="shared" si="73"/>
        <v>252.70856925809096</v>
      </c>
      <c r="CJ262" s="123">
        <f t="shared" si="188"/>
        <v>12.000648613647474</v>
      </c>
      <c r="CK262" s="123">
        <f t="shared" si="189"/>
        <v>136.26927287974678</v>
      </c>
      <c r="CL262" s="123">
        <f t="shared" si="190"/>
        <v>110.27679654799861</v>
      </c>
      <c r="CM262" s="123">
        <f t="shared" si="191"/>
        <v>62.843117004583547</v>
      </c>
      <c r="CN262" s="123">
        <f t="shared" si="192"/>
        <v>94.940386094203106</v>
      </c>
      <c r="CO262" s="123">
        <f t="shared" si="193"/>
        <v>66.607147298149272</v>
      </c>
      <c r="CP262" s="123">
        <f t="shared" si="194"/>
        <v>33.270303345728898</v>
      </c>
      <c r="CQ262" s="123">
        <f t="shared" si="195"/>
        <v>57.840273551784833</v>
      </c>
      <c r="CR262" s="143">
        <f t="shared" si="111"/>
        <v>574.04794533584254</v>
      </c>
    </row>
    <row r="263" spans="1:96" ht="14">
      <c r="A263">
        <f t="shared" si="233"/>
        <v>105</v>
      </c>
      <c r="B263" s="20">
        <f t="shared" si="233"/>
        <v>185</v>
      </c>
      <c r="C263" s="27">
        <f t="shared" si="105"/>
        <v>252.79869599359142</v>
      </c>
      <c r="D263" s="27"/>
      <c r="E263" s="27"/>
      <c r="F263" s="140">
        <f t="shared" ref="F263:G263" si="267">F262</f>
        <v>18.852668677253504</v>
      </c>
      <c r="G263" s="140">
        <f t="shared" si="267"/>
        <v>2.3461098798359923</v>
      </c>
      <c r="H263" s="139">
        <f>(H$118)*('Product half-life and C flows'!L164/100)</f>
        <v>0.78562053812560562</v>
      </c>
      <c r="I263" s="139">
        <f>(($C$39*$C$118*0.28)*H$41)*('Product half-life and C flows'!N164/100)</f>
        <v>3.2762594045991165</v>
      </c>
      <c r="J263" s="139">
        <f>(($C$39*$C$118*0.28)*H$41)*(+'Product half-life and C flows'!P164/100)</f>
        <v>1.6364932090904665</v>
      </c>
      <c r="K263" s="140">
        <f t="shared" si="201"/>
        <v>4.1790082234578607</v>
      </c>
      <c r="L263" s="27"/>
      <c r="M263" s="141">
        <f>(C$158-C$138)*(0.4*D$14)*('Product half-life and C flows'!B124/100)</f>
        <v>0.18399781692989967</v>
      </c>
      <c r="N263" s="85"/>
      <c r="O263" s="142">
        <f t="shared" si="159"/>
        <v>15.237354645124185</v>
      </c>
      <c r="P263" s="141">
        <f t="shared" si="160"/>
        <v>10.082834520791259</v>
      </c>
      <c r="Q263" s="141">
        <f>(C$158-C$138)*(0.6*C$15)*('Product half-life and C flows'!L124/100)</f>
        <v>6.252149267627078</v>
      </c>
      <c r="R263" s="141">
        <f>(C$158-C$138)*0.6*('Product half-life and C flows'!N124/100)</f>
        <v>16.854643545636971</v>
      </c>
      <c r="S263" s="141">
        <f>(C$158-C$138)*0.6*('Product half-life and C flows'!P124/100)</f>
        <v>8.4189028699485355</v>
      </c>
      <c r="T263" s="141">
        <f t="shared" si="108"/>
        <v>3.563725082547434</v>
      </c>
      <c r="U263" s="3"/>
      <c r="V263" s="141">
        <f t="shared" si="165"/>
        <v>0.36799563385979933</v>
      </c>
      <c r="W263" s="141">
        <f t="shared" si="166"/>
        <v>0</v>
      </c>
      <c r="X263" s="141">
        <f t="shared" si="167"/>
        <v>15.237354645124185</v>
      </c>
      <c r="Y263" s="141">
        <f t="shared" si="168"/>
        <v>10.082834520791259</v>
      </c>
      <c r="Z263" s="141">
        <f t="shared" si="169"/>
        <v>8.5078622029844819</v>
      </c>
      <c r="AA263" s="141">
        <f t="shared" si="170"/>
        <v>15.349331113441799</v>
      </c>
      <c r="AB263" s="141">
        <f t="shared" si="171"/>
        <v>7.6669985581627351</v>
      </c>
      <c r="AC263" s="141">
        <f t="shared" si="172"/>
        <v>4.8494814557011541</v>
      </c>
      <c r="AD263" s="115"/>
      <c r="AE263" s="141">
        <f t="shared" ref="AE263:AL263" si="268">V243</f>
        <v>0.73599126771959877</v>
      </c>
      <c r="AF263" s="141">
        <f t="shared" si="268"/>
        <v>0</v>
      </c>
      <c r="AG263" s="141">
        <f t="shared" si="268"/>
        <v>15.237354645124185</v>
      </c>
      <c r="AH263" s="141">
        <f t="shared" si="268"/>
        <v>10.082834520791259</v>
      </c>
      <c r="AI263" s="141">
        <f t="shared" si="268"/>
        <v>11.577413808682829</v>
      </c>
      <c r="AJ263" s="141">
        <f t="shared" si="268"/>
        <v>13.300917008572437</v>
      </c>
      <c r="AK263" s="141">
        <f t="shared" si="268"/>
        <v>6.6438146895966197</v>
      </c>
      <c r="AL263" s="141">
        <f t="shared" si="268"/>
        <v>6.5991258709492122</v>
      </c>
      <c r="AM263" s="115"/>
      <c r="AN263" s="143">
        <f t="shared" ref="AN263:AU263" si="269">AE243</f>
        <v>1.4719825354391973</v>
      </c>
      <c r="AO263" s="143">
        <f t="shared" si="269"/>
        <v>0</v>
      </c>
      <c r="AP263" s="143">
        <f t="shared" si="269"/>
        <v>15.237354645124185</v>
      </c>
      <c r="AQ263" s="143">
        <f t="shared" si="269"/>
        <v>10.082834520791259</v>
      </c>
      <c r="AR263" s="143">
        <f t="shared" si="269"/>
        <v>15.754428938736343</v>
      </c>
      <c r="AS263" s="143">
        <f t="shared" si="269"/>
        <v>10.51345557845006</v>
      </c>
      <c r="AT263" s="143">
        <f t="shared" si="269"/>
        <v>5.2514763129121151</v>
      </c>
      <c r="AU263" s="143">
        <f t="shared" si="269"/>
        <v>8.9800244950797143</v>
      </c>
      <c r="AV263" s="115"/>
      <c r="AW263" s="143">
        <f t="shared" ref="AW263:BD263" si="270">AN243</f>
        <v>2.9439650708783947</v>
      </c>
      <c r="AX263" s="143">
        <f t="shared" si="270"/>
        <v>0</v>
      </c>
      <c r="AY263" s="143">
        <f t="shared" si="270"/>
        <v>15.237354645124185</v>
      </c>
      <c r="AZ263" s="143">
        <f t="shared" si="270"/>
        <v>10.082834520791259</v>
      </c>
      <c r="BA263" s="143">
        <f t="shared" si="270"/>
        <v>21.438469358290238</v>
      </c>
      <c r="BB263" s="143">
        <f t="shared" si="270"/>
        <v>6.7203059384677566</v>
      </c>
      <c r="BC263" s="143">
        <f t="shared" si="270"/>
        <v>3.3567961730608169</v>
      </c>
      <c r="BD263" s="143">
        <f t="shared" si="270"/>
        <v>12.219927534225434</v>
      </c>
      <c r="BE263" s="18"/>
      <c r="BF263" s="141">
        <f t="shared" ref="BF263:BM263" si="271">AW243</f>
        <v>5.8879301417567893</v>
      </c>
      <c r="BG263" s="141">
        <f t="shared" si="271"/>
        <v>139.77025708835487</v>
      </c>
      <c r="BH263" s="141">
        <f t="shared" si="271"/>
        <v>15.237354645124185</v>
      </c>
      <c r="BI263" s="141">
        <f t="shared" si="271"/>
        <v>10.082834520791259</v>
      </c>
      <c r="BJ263" s="141">
        <f t="shared" si="271"/>
        <v>29.173254721806149</v>
      </c>
      <c r="BK263" s="141">
        <f t="shared" si="271"/>
        <v>1.5586258392148034</v>
      </c>
      <c r="BL263" s="141">
        <f t="shared" si="271"/>
        <v>0.77853438522217955</v>
      </c>
      <c r="BM263" s="141">
        <f t="shared" si="271"/>
        <v>16.628755191429505</v>
      </c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>
        <f t="shared" si="72"/>
        <v>105</v>
      </c>
      <c r="CI263" s="113">
        <f t="shared" si="73"/>
        <v>252.79869599359142</v>
      </c>
      <c r="CJ263" s="123">
        <f t="shared" si="188"/>
        <v>11.591862466583677</v>
      </c>
      <c r="CK263" s="123">
        <f t="shared" si="189"/>
        <v>139.77025708835487</v>
      </c>
      <c r="CL263" s="123">
        <f t="shared" si="190"/>
        <v>110.27679654799861</v>
      </c>
      <c r="CM263" s="123">
        <f t="shared" si="191"/>
        <v>62.843117004583547</v>
      </c>
      <c r="CN263" s="123">
        <f t="shared" si="192"/>
        <v>93.489198836252712</v>
      </c>
      <c r="CO263" s="123">
        <f t="shared" si="193"/>
        <v>67.573538428382946</v>
      </c>
      <c r="CP263" s="123">
        <f t="shared" si="194"/>
        <v>33.753016197993468</v>
      </c>
      <c r="CQ263" s="123">
        <f t="shared" si="195"/>
        <v>57.020047853390309</v>
      </c>
      <c r="CR263" s="143">
        <f t="shared" si="111"/>
        <v>576.31783442354015</v>
      </c>
    </row>
    <row r="264" spans="1:96" ht="14">
      <c r="A264">
        <f t="shared" si="233"/>
        <v>106</v>
      </c>
      <c r="B264" s="20">
        <f t="shared" si="233"/>
        <v>186</v>
      </c>
      <c r="C264" s="27">
        <f t="shared" si="105"/>
        <v>252.88617956715063</v>
      </c>
      <c r="D264" s="27"/>
      <c r="E264" s="27"/>
      <c r="F264" s="140">
        <f t="shared" ref="F264:G264" si="272">F263</f>
        <v>18.852668677253504</v>
      </c>
      <c r="G264" s="140">
        <f t="shared" si="272"/>
        <v>2.3461098798359923</v>
      </c>
      <c r="H264" s="139">
        <f>(H$118)*('Product half-life and C flows'!L165/100)</f>
        <v>0.77361213410057073</v>
      </c>
      <c r="I264" s="139">
        <f>(($C$39*$C$118*0.28)*H$41)*('Product half-life and C flows'!N165/100)</f>
        <v>3.2822696108136462</v>
      </c>
      <c r="J264" s="139">
        <f>(($C$39*$C$118*0.28)*H$41)*(+'Product half-life and C flows'!P165/100)</f>
        <v>1.6394953100967251</v>
      </c>
      <c r="K264" s="140">
        <f t="shared" si="201"/>
        <v>4.1790082234578607</v>
      </c>
      <c r="L264" s="27"/>
      <c r="M264" s="141">
        <f>(C$158-C$138)*(0.4*D$14)*('Product half-life and C flows'!B125/100)</f>
        <v>0.17773017581545317</v>
      </c>
      <c r="N264" s="85"/>
      <c r="O264" s="142">
        <f t="shared" si="159"/>
        <v>15.237354645124185</v>
      </c>
      <c r="P264" s="141">
        <f t="shared" si="160"/>
        <v>10.082834520791259</v>
      </c>
      <c r="Q264" s="141">
        <f>(C$158-C$138)*(0.6*C$15)*('Product half-life and C flows'!L125/100)</f>
        <v>6.1565836213805829</v>
      </c>
      <c r="R264" s="141">
        <f>(C$158-C$138)*0.6*('Product half-life and C flows'!N125/100)</f>
        <v>16.918417686898799</v>
      </c>
      <c r="S264" s="141">
        <f>(C$158-C$138)*0.6*('Product half-life and C flows'!P125/100)</f>
        <v>8.4507580853640327</v>
      </c>
      <c r="T264" s="141">
        <f t="shared" si="108"/>
        <v>3.5092526641869322</v>
      </c>
      <c r="U264" s="3"/>
      <c r="V264" s="141">
        <f t="shared" si="165"/>
        <v>0.35546035163090611</v>
      </c>
      <c r="W264" s="141">
        <f t="shared" si="166"/>
        <v>0</v>
      </c>
      <c r="X264" s="141">
        <f t="shared" si="167"/>
        <v>15.237354645124185</v>
      </c>
      <c r="Y264" s="141">
        <f t="shared" si="168"/>
        <v>10.082834520791259</v>
      </c>
      <c r="Z264" s="141">
        <f t="shared" si="169"/>
        <v>8.3778174272120527</v>
      </c>
      <c r="AA264" s="141">
        <f t="shared" si="170"/>
        <v>15.436114327140601</v>
      </c>
      <c r="AB264" s="141">
        <f t="shared" si="171"/>
        <v>7.7103468167535452</v>
      </c>
      <c r="AC264" s="141">
        <f t="shared" si="172"/>
        <v>4.7753559335108697</v>
      </c>
      <c r="AD264" s="115"/>
      <c r="AE264" s="141">
        <f t="shared" ref="AE264:AL264" si="273">V244</f>
        <v>0.71092070326181245</v>
      </c>
      <c r="AF264" s="141">
        <f t="shared" si="273"/>
        <v>0</v>
      </c>
      <c r="AG264" s="141">
        <f t="shared" si="273"/>
        <v>15.237354645124185</v>
      </c>
      <c r="AH264" s="141">
        <f t="shared" si="273"/>
        <v>10.082834520791259</v>
      </c>
      <c r="AI264" s="141">
        <f t="shared" si="273"/>
        <v>11.400450178236785</v>
      </c>
      <c r="AJ264" s="141">
        <f t="shared" si="273"/>
        <v>13.419010737956764</v>
      </c>
      <c r="AK264" s="141">
        <f t="shared" si="273"/>
        <v>6.7028025664119681</v>
      </c>
      <c r="AL264" s="141">
        <f t="shared" si="273"/>
        <v>6.4982566015949663</v>
      </c>
      <c r="AM264" s="115"/>
      <c r="AN264" s="143">
        <f t="shared" ref="AN264:AU264" si="274">AE244</f>
        <v>1.4218414065236249</v>
      </c>
      <c r="AO264" s="143">
        <f t="shared" si="274"/>
        <v>0</v>
      </c>
      <c r="AP264" s="143">
        <f t="shared" si="274"/>
        <v>15.237354645124185</v>
      </c>
      <c r="AQ264" s="143">
        <f t="shared" si="274"/>
        <v>10.082834520791259</v>
      </c>
      <c r="AR264" s="143">
        <f t="shared" si="274"/>
        <v>15.513618600030814</v>
      </c>
      <c r="AS264" s="143">
        <f t="shared" si="274"/>
        <v>10.674156344479551</v>
      </c>
      <c r="AT264" s="143">
        <f t="shared" si="274"/>
        <v>5.3317464258139582</v>
      </c>
      <c r="AU264" s="143">
        <f t="shared" si="274"/>
        <v>8.8427626020175634</v>
      </c>
      <c r="AV264" s="115"/>
      <c r="AW264" s="143">
        <f t="shared" ref="AW264:BD264" si="275">AN244</f>
        <v>2.8436828130472489</v>
      </c>
      <c r="AX264" s="143">
        <f t="shared" si="275"/>
        <v>0</v>
      </c>
      <c r="AY264" s="143">
        <f t="shared" si="275"/>
        <v>15.237354645124185</v>
      </c>
      <c r="AZ264" s="143">
        <f t="shared" si="275"/>
        <v>10.082834520791259</v>
      </c>
      <c r="BA264" s="143">
        <f t="shared" si="275"/>
        <v>21.110777057441151</v>
      </c>
      <c r="BB264" s="143">
        <f t="shared" si="275"/>
        <v>6.9389859339010469</v>
      </c>
      <c r="BC264" s="143">
        <f t="shared" si="275"/>
        <v>3.4660269400105128</v>
      </c>
      <c r="BD264" s="143">
        <f t="shared" si="275"/>
        <v>12.033142922741455</v>
      </c>
      <c r="BE264" s="18"/>
      <c r="BF264" s="141">
        <f t="shared" ref="BF264:BM264" si="276">AW244</f>
        <v>5.6873656260944978</v>
      </c>
      <c r="BG264" s="141">
        <f t="shared" si="276"/>
        <v>143.27124129696296</v>
      </c>
      <c r="BH264" s="141">
        <f t="shared" si="276"/>
        <v>15.237354645124185</v>
      </c>
      <c r="BI264" s="141">
        <f t="shared" si="276"/>
        <v>10.082834520791259</v>
      </c>
      <c r="BJ264" s="141">
        <f t="shared" si="276"/>
        <v>28.727334315676568</v>
      </c>
      <c r="BK264" s="141">
        <f t="shared" si="276"/>
        <v>1.8562033902386086</v>
      </c>
      <c r="BL264" s="141">
        <f t="shared" si="276"/>
        <v>0.92717452059870564</v>
      </c>
      <c r="BM264" s="141">
        <f t="shared" si="276"/>
        <v>16.374580559935641</v>
      </c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>
        <f t="shared" si="72"/>
        <v>106</v>
      </c>
      <c r="CI264" s="113">
        <f t="shared" si="73"/>
        <v>252.88617956715063</v>
      </c>
      <c r="CJ264" s="123">
        <f t="shared" si="188"/>
        <v>11.197001076373542</v>
      </c>
      <c r="CK264" s="123">
        <f t="shared" si="189"/>
        <v>143.27124129696296</v>
      </c>
      <c r="CL264" s="123">
        <f t="shared" si="190"/>
        <v>110.27679654799861</v>
      </c>
      <c r="CM264" s="123">
        <f t="shared" si="191"/>
        <v>62.843117004583547</v>
      </c>
      <c r="CN264" s="123">
        <f t="shared" si="192"/>
        <v>92.060193334078534</v>
      </c>
      <c r="CO264" s="123">
        <f t="shared" si="193"/>
        <v>68.525158031429015</v>
      </c>
      <c r="CP264" s="123">
        <f t="shared" si="194"/>
        <v>34.228350665049447</v>
      </c>
      <c r="CQ264" s="123">
        <f t="shared" si="195"/>
        <v>56.212359507445285</v>
      </c>
      <c r="CR264" s="143">
        <f t="shared" si="111"/>
        <v>578.61421746392091</v>
      </c>
    </row>
    <row r="265" spans="1:96" ht="14">
      <c r="A265">
        <f t="shared" si="233"/>
        <v>107</v>
      </c>
      <c r="B265" s="20">
        <f t="shared" si="233"/>
        <v>187</v>
      </c>
      <c r="C265" s="27">
        <f t="shared" si="105"/>
        <v>252.97109690524462</v>
      </c>
      <c r="D265" s="27"/>
      <c r="E265" s="27"/>
      <c r="F265" s="140">
        <f t="shared" ref="F265:G265" si="277">F264</f>
        <v>18.852668677253504</v>
      </c>
      <c r="G265" s="140">
        <f t="shared" si="277"/>
        <v>2.3461098798359923</v>
      </c>
      <c r="H265" s="139">
        <f>(H$118)*('Product half-life and C flows'!L166/100)</f>
        <v>0.76178728149792152</v>
      </c>
      <c r="I265" s="139">
        <f>(($C$39*$C$118*0.28)*H$41)*('Product half-life and C flows'!N166/100)</f>
        <v>3.288187949541272</v>
      </c>
      <c r="J265" s="139">
        <f>(($C$39*$C$118*0.28)*H$41)*(+'Product half-life and C flows'!P166/100)</f>
        <v>1.6424515232473873</v>
      </c>
      <c r="K265" s="140">
        <f t="shared" si="201"/>
        <v>4.1790082234578607</v>
      </c>
      <c r="L265" s="27"/>
      <c r="M265" s="141">
        <f>(C$158-C$138)*(0.4*D$14)*('Product half-life and C flows'!B126/100)</f>
        <v>0.17167603356634623</v>
      </c>
      <c r="N265" s="85"/>
      <c r="O265" s="142">
        <f t="shared" si="159"/>
        <v>15.237354645124185</v>
      </c>
      <c r="P265" s="141">
        <f t="shared" si="160"/>
        <v>10.082834520791259</v>
      </c>
      <c r="Q265" s="141">
        <f>(C$158-C$138)*(0.6*C$15)*('Product half-life and C flows'!L126/100)</f>
        <v>6.0624787196479479</v>
      </c>
      <c r="R265" s="141">
        <f>(C$158-C$138)*0.6*('Product half-life and C flows'!N126/100)</f>
        <v>16.981217024655042</v>
      </c>
      <c r="S265" s="141">
        <f>(C$158-C$138)*0.6*('Product half-life and C flows'!P126/100)</f>
        <v>8.4821263859415765</v>
      </c>
      <c r="T265" s="141">
        <f t="shared" si="108"/>
        <v>3.4556128701993298</v>
      </c>
      <c r="U265" s="3"/>
      <c r="V265" s="141">
        <f t="shared" si="165"/>
        <v>0.34335206713269245</v>
      </c>
      <c r="W265" s="141">
        <f t="shared" si="166"/>
        <v>0</v>
      </c>
      <c r="X265" s="141">
        <f t="shared" si="167"/>
        <v>15.237354645124185</v>
      </c>
      <c r="Y265" s="141">
        <f t="shared" si="168"/>
        <v>10.082834520791259</v>
      </c>
      <c r="Z265" s="141">
        <f t="shared" si="169"/>
        <v>8.2497604179668897</v>
      </c>
      <c r="AA265" s="141">
        <f t="shared" si="170"/>
        <v>15.521571037976873</v>
      </c>
      <c r="AB265" s="141">
        <f t="shared" si="171"/>
        <v>7.7530324865019322</v>
      </c>
      <c r="AC265" s="141">
        <f t="shared" si="172"/>
        <v>4.702363438241127</v>
      </c>
      <c r="AD265" s="115"/>
      <c r="AE265" s="141">
        <f t="shared" ref="AE265:AL265" si="278">V245</f>
        <v>0.68670413426538457</v>
      </c>
      <c r="AF265" s="141">
        <f t="shared" si="278"/>
        <v>0</v>
      </c>
      <c r="AG265" s="141">
        <f t="shared" si="278"/>
        <v>15.237354645124185</v>
      </c>
      <c r="AH265" s="141">
        <f t="shared" si="278"/>
        <v>10.082834520791259</v>
      </c>
      <c r="AI265" s="141">
        <f t="shared" si="278"/>
        <v>11.226191480603731</v>
      </c>
      <c r="AJ265" s="141">
        <f t="shared" si="278"/>
        <v>13.535299375510556</v>
      </c>
      <c r="AK265" s="141">
        <f t="shared" si="278"/>
        <v>6.7608887989563202</v>
      </c>
      <c r="AL265" s="141">
        <f t="shared" si="278"/>
        <v>6.3989291439441258</v>
      </c>
      <c r="AM265" s="115"/>
      <c r="AN265" s="143">
        <f t="shared" ref="AN265:AU265" si="279">AE245</f>
        <v>1.3734082685307689</v>
      </c>
      <c r="AO265" s="143">
        <f t="shared" si="279"/>
        <v>0</v>
      </c>
      <c r="AP265" s="143">
        <f t="shared" si="279"/>
        <v>15.237354645124185</v>
      </c>
      <c r="AQ265" s="143">
        <f t="shared" si="279"/>
        <v>10.082834520791259</v>
      </c>
      <c r="AR265" s="143">
        <f t="shared" si="279"/>
        <v>15.276489106848338</v>
      </c>
      <c r="AS265" s="143">
        <f t="shared" si="279"/>
        <v>10.832400759596656</v>
      </c>
      <c r="AT265" s="143">
        <f t="shared" si="279"/>
        <v>5.4107895902081173</v>
      </c>
      <c r="AU265" s="143">
        <f t="shared" si="279"/>
        <v>8.7075987909035515</v>
      </c>
      <c r="AV265" s="115"/>
      <c r="AW265" s="143">
        <f t="shared" ref="AW265:BD265" si="280">AN245</f>
        <v>2.7468165370615378</v>
      </c>
      <c r="AX265" s="143">
        <f t="shared" si="280"/>
        <v>0</v>
      </c>
      <c r="AY265" s="143">
        <f t="shared" si="280"/>
        <v>15.237354645124185</v>
      </c>
      <c r="AZ265" s="143">
        <f t="shared" si="280"/>
        <v>10.082834520791259</v>
      </c>
      <c r="BA265" s="143">
        <f t="shared" si="280"/>
        <v>20.788093614372016</v>
      </c>
      <c r="BB265" s="143">
        <f t="shared" si="280"/>
        <v>7.1543233515758491</v>
      </c>
      <c r="BC265" s="143">
        <f t="shared" si="280"/>
        <v>3.5735880877002244</v>
      </c>
      <c r="BD265" s="143">
        <f t="shared" si="280"/>
        <v>11.849213360192048</v>
      </c>
      <c r="BE265" s="18"/>
      <c r="BF265" s="141">
        <f t="shared" ref="BF265:BM265" si="281">AW245</f>
        <v>5.4936330741230757</v>
      </c>
      <c r="BG265" s="141">
        <f t="shared" si="281"/>
        <v>146.77222550557104</v>
      </c>
      <c r="BH265" s="141">
        <f t="shared" si="281"/>
        <v>15.237354645124185</v>
      </c>
      <c r="BI265" s="141">
        <f t="shared" si="281"/>
        <v>10.082834520791259</v>
      </c>
      <c r="BJ265" s="141">
        <f t="shared" si="281"/>
        <v>28.288229913126262</v>
      </c>
      <c r="BK265" s="141">
        <f t="shared" si="281"/>
        <v>2.1492323948738465</v>
      </c>
      <c r="BL265" s="141">
        <f t="shared" si="281"/>
        <v>1.0735426547821414</v>
      </c>
      <c r="BM265" s="141">
        <f t="shared" si="281"/>
        <v>16.124291050481968</v>
      </c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>
        <f t="shared" si="72"/>
        <v>107</v>
      </c>
      <c r="CI265" s="113">
        <f t="shared" si="73"/>
        <v>252.97109690524462</v>
      </c>
      <c r="CJ265" s="123">
        <f t="shared" si="188"/>
        <v>10.815590114679807</v>
      </c>
      <c r="CK265" s="123">
        <f t="shared" si="189"/>
        <v>146.77222550557104</v>
      </c>
      <c r="CL265" s="123">
        <f t="shared" si="190"/>
        <v>110.27679654799861</v>
      </c>
      <c r="CM265" s="123">
        <f t="shared" si="191"/>
        <v>62.843117004583547</v>
      </c>
      <c r="CN265" s="123">
        <f t="shared" si="192"/>
        <v>90.653030534063106</v>
      </c>
      <c r="CO265" s="123">
        <f t="shared" si="193"/>
        <v>69.462231893730106</v>
      </c>
      <c r="CP265" s="123">
        <f t="shared" si="194"/>
        <v>34.696419527337703</v>
      </c>
      <c r="CQ265" s="123">
        <f t="shared" si="195"/>
        <v>55.417016877420011</v>
      </c>
      <c r="CR265" s="143">
        <f t="shared" si="111"/>
        <v>580.93642800538396</v>
      </c>
    </row>
    <row r="266" spans="1:96" ht="14">
      <c r="A266">
        <f t="shared" si="233"/>
        <v>108</v>
      </c>
      <c r="B266" s="20">
        <f t="shared" si="233"/>
        <v>188</v>
      </c>
      <c r="C266" s="27">
        <f t="shared" si="105"/>
        <v>253.05352272998161</v>
      </c>
      <c r="D266" s="27"/>
      <c r="E266" s="27"/>
      <c r="F266" s="140">
        <f t="shared" ref="F266:G266" si="282">F265</f>
        <v>18.852668677253504</v>
      </c>
      <c r="G266" s="140">
        <f t="shared" si="282"/>
        <v>2.3461098798359923</v>
      </c>
      <c r="H266" s="139">
        <f>(H$118)*('Product half-life and C flows'!L167/100)</f>
        <v>0.75014317468881797</v>
      </c>
      <c r="I266" s="139">
        <f>(($C$39*$C$118*0.28)*H$41)*('Product half-life and C flows'!N167/100)</f>
        <v>3.2940158249992284</v>
      </c>
      <c r="J266" s="139">
        <f>(($C$39*$C$118*0.28)*H$41)*(+'Product half-life and C flows'!P167/100)</f>
        <v>1.6453625499496631</v>
      </c>
      <c r="K266" s="140">
        <f t="shared" si="201"/>
        <v>4.1790082234578607</v>
      </c>
      <c r="L266" s="27"/>
      <c r="M266" s="141">
        <f>(C$158-C$138)*(0.4*D$14)*('Product half-life and C flows'!B127/100)</f>
        <v>0.16582811762745492</v>
      </c>
      <c r="N266" s="85"/>
      <c r="O266" s="142">
        <f t="shared" si="159"/>
        <v>15.237354645124185</v>
      </c>
      <c r="P266" s="141">
        <f t="shared" si="160"/>
        <v>10.082834520791259</v>
      </c>
      <c r="Q266" s="141">
        <f>(C$158-C$138)*(0.6*C$15)*('Product half-life and C flows'!L127/100)</f>
        <v>5.9698122345883755</v>
      </c>
      <c r="R266" s="141">
        <f>(C$158-C$138)*0.6*('Product half-life and C flows'!N127/100)</f>
        <v>17.043056459018128</v>
      </c>
      <c r="S266" s="141">
        <f>(C$158-C$138)*0.6*('Product half-life and C flows'!P127/100)</f>
        <v>8.5130152142947679</v>
      </c>
      <c r="T266" s="141">
        <f t="shared" si="108"/>
        <v>3.4027929737153739</v>
      </c>
      <c r="U266" s="3"/>
      <c r="V266" s="141">
        <f t="shared" si="165"/>
        <v>0.33165623525490989</v>
      </c>
      <c r="W266" s="141">
        <f t="shared" si="166"/>
        <v>0</v>
      </c>
      <c r="X266" s="141">
        <f t="shared" si="167"/>
        <v>15.237354645124185</v>
      </c>
      <c r="Y266" s="141">
        <f t="shared" si="168"/>
        <v>10.082834520791259</v>
      </c>
      <c r="Z266" s="141">
        <f t="shared" si="169"/>
        <v>8.1236607917465165</v>
      </c>
      <c r="AA266" s="141">
        <f t="shared" si="170"/>
        <v>15.605721521874603</v>
      </c>
      <c r="AB266" s="141">
        <f t="shared" si="171"/>
        <v>7.7950656952420569</v>
      </c>
      <c r="AC266" s="141">
        <f t="shared" si="172"/>
        <v>4.6304866512955138</v>
      </c>
      <c r="AD266" s="115"/>
      <c r="AE266" s="141">
        <f t="shared" ref="AE266:AL266" si="283">V246</f>
        <v>0.66331247050981978</v>
      </c>
      <c r="AF266" s="141">
        <f t="shared" si="283"/>
        <v>0</v>
      </c>
      <c r="AG266" s="141">
        <f t="shared" si="283"/>
        <v>15.237354645124185</v>
      </c>
      <c r="AH266" s="141">
        <f t="shared" si="283"/>
        <v>10.082834520791259</v>
      </c>
      <c r="AI266" s="141">
        <f t="shared" si="283"/>
        <v>11.054596370217322</v>
      </c>
      <c r="AJ266" s="141">
        <f t="shared" si="283"/>
        <v>13.649810512508422</v>
      </c>
      <c r="AK266" s="141">
        <f t="shared" si="283"/>
        <v>6.818087169085123</v>
      </c>
      <c r="AL266" s="141">
        <f t="shared" si="283"/>
        <v>6.301119931023873</v>
      </c>
      <c r="AM266" s="115"/>
      <c r="AN266" s="143">
        <f t="shared" ref="AN266:AU266" si="284">AE246</f>
        <v>1.3266249410196393</v>
      </c>
      <c r="AO266" s="143">
        <f t="shared" si="284"/>
        <v>0</v>
      </c>
      <c r="AP266" s="143">
        <f t="shared" si="284"/>
        <v>15.237354645124185</v>
      </c>
      <c r="AQ266" s="143">
        <f t="shared" si="284"/>
        <v>10.082834520791259</v>
      </c>
      <c r="AR266" s="143">
        <f t="shared" si="284"/>
        <v>15.04298419655569</v>
      </c>
      <c r="AS266" s="143">
        <f t="shared" si="284"/>
        <v>10.988226369731949</v>
      </c>
      <c r="AT266" s="143">
        <f t="shared" si="284"/>
        <v>5.4886245603056656</v>
      </c>
      <c r="AU266" s="143">
        <f t="shared" si="284"/>
        <v>8.574500992036743</v>
      </c>
      <c r="AV266" s="115"/>
      <c r="AW266" s="143">
        <f t="shared" ref="AW266:BD266" si="285">AN246</f>
        <v>2.6532498820392791</v>
      </c>
      <c r="AX266" s="143">
        <f t="shared" si="285"/>
        <v>0</v>
      </c>
      <c r="AY266" s="143">
        <f t="shared" si="285"/>
        <v>15.237354645124185</v>
      </c>
      <c r="AZ266" s="143">
        <f t="shared" si="285"/>
        <v>10.082834520791259</v>
      </c>
      <c r="BA266" s="143">
        <f t="shared" si="285"/>
        <v>20.47034246745417</v>
      </c>
      <c r="BB266" s="143">
        <f t="shared" si="285"/>
        <v>7.3663692836190231</v>
      </c>
      <c r="BC266" s="143">
        <f t="shared" si="285"/>
        <v>3.6795051366728386</v>
      </c>
      <c r="BD266" s="143">
        <f t="shared" si="285"/>
        <v>11.668095206448877</v>
      </c>
      <c r="BE266" s="18"/>
      <c r="BF266" s="141">
        <f t="shared" ref="BF266:BM266" si="286">AW246</f>
        <v>5.3064997640785583</v>
      </c>
      <c r="BG266" s="141">
        <f t="shared" si="286"/>
        <v>150.27320971417913</v>
      </c>
      <c r="BH266" s="141">
        <f t="shared" si="286"/>
        <v>15.237354645124185</v>
      </c>
      <c r="BI266" s="141">
        <f t="shared" si="286"/>
        <v>10.082834520791259</v>
      </c>
      <c r="BJ266" s="141">
        <f t="shared" si="286"/>
        <v>27.855837329856517</v>
      </c>
      <c r="BK266" s="141">
        <f t="shared" si="286"/>
        <v>2.4377823787758572</v>
      </c>
      <c r="BL266" s="141">
        <f t="shared" si="286"/>
        <v>1.2176735158720566</v>
      </c>
      <c r="BM266" s="141">
        <f t="shared" si="286"/>
        <v>15.877827278018213</v>
      </c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>
        <f t="shared" si="72"/>
        <v>108</v>
      </c>
      <c r="CI266" s="113">
        <f t="shared" si="73"/>
        <v>253.05352272998161</v>
      </c>
      <c r="CJ266" s="123">
        <f t="shared" si="188"/>
        <v>10.447171410529663</v>
      </c>
      <c r="CK266" s="123">
        <f t="shared" si="189"/>
        <v>150.27320971417913</v>
      </c>
      <c r="CL266" s="123">
        <f t="shared" si="190"/>
        <v>110.27679654799861</v>
      </c>
      <c r="CM266" s="123">
        <f t="shared" si="191"/>
        <v>62.843117004583547</v>
      </c>
      <c r="CN266" s="123">
        <f t="shared" si="192"/>
        <v>89.267376565107412</v>
      </c>
      <c r="CO266" s="123">
        <f t="shared" si="193"/>
        <v>70.384982350527224</v>
      </c>
      <c r="CP266" s="123">
        <f t="shared" si="194"/>
        <v>35.157333841422172</v>
      </c>
      <c r="CQ266" s="123">
        <f t="shared" si="195"/>
        <v>54.633831255996455</v>
      </c>
      <c r="CR266" s="143">
        <f t="shared" si="111"/>
        <v>583.28381869034433</v>
      </c>
    </row>
    <row r="267" spans="1:96" ht="14">
      <c r="A267">
        <f t="shared" si="233"/>
        <v>109</v>
      </c>
      <c r="B267" s="20">
        <f t="shared" si="233"/>
        <v>189</v>
      </c>
      <c r="C267" s="27">
        <f t="shared" si="105"/>
        <v>253.13352962024038</v>
      </c>
      <c r="D267" s="27"/>
      <c r="E267" s="27"/>
      <c r="F267" s="140">
        <f t="shared" ref="F267:G267" si="287">F266</f>
        <v>18.852668677253504</v>
      </c>
      <c r="G267" s="140">
        <f t="shared" si="287"/>
        <v>2.3461098798359923</v>
      </c>
      <c r="H267" s="139">
        <f>(H$118)*('Product half-life and C flows'!L168/100)</f>
        <v>0.73867705092914937</v>
      </c>
      <c r="I267" s="139">
        <f>(($C$39*$C$118*0.28)*H$41)*('Product half-life and C flows'!N168/100)</f>
        <v>3.2997546199409427</v>
      </c>
      <c r="J267" s="139">
        <f>(($C$39*$C$118*0.28)*H$41)*(+'Product half-life and C flows'!P168/100)</f>
        <v>1.6482290808895803</v>
      </c>
      <c r="K267" s="140">
        <f t="shared" si="201"/>
        <v>4.1790082234578607</v>
      </c>
      <c r="L267" s="27"/>
      <c r="M267" s="141">
        <f>(C$158-C$138)*(0.4*D$14)*('Product half-life and C flows'!B128/100)</f>
        <v>0.16017940317358129</v>
      </c>
      <c r="N267" s="85"/>
      <c r="O267" s="142">
        <f t="shared" si="159"/>
        <v>15.237354645124185</v>
      </c>
      <c r="P267" s="141">
        <f t="shared" si="160"/>
        <v>10.082834520791259</v>
      </c>
      <c r="Q267" s="141">
        <f>(C$158-C$138)*(0.6*C$15)*('Product half-life and C flows'!L128/100)</f>
        <v>5.8785621796476386</v>
      </c>
      <c r="R267" s="141">
        <f>(C$158-C$138)*0.6*('Product half-life and C flows'!N128/100)</f>
        <v>17.103950662348584</v>
      </c>
      <c r="S267" s="141">
        <f>(C$158-C$138)*0.6*('Product half-life and C flows'!P128/100)</f>
        <v>8.5434318992750136</v>
      </c>
      <c r="T267" s="141">
        <f t="shared" si="108"/>
        <v>3.3507804423991536</v>
      </c>
      <c r="U267" s="3"/>
      <c r="V267" s="141">
        <f t="shared" si="165"/>
        <v>0.32035880634716257</v>
      </c>
      <c r="W267" s="141">
        <f t="shared" si="166"/>
        <v>0</v>
      </c>
      <c r="X267" s="141">
        <f t="shared" si="167"/>
        <v>15.237354645124185</v>
      </c>
      <c r="Y267" s="141">
        <f t="shared" si="168"/>
        <v>10.082834520791259</v>
      </c>
      <c r="Z267" s="141">
        <f t="shared" si="169"/>
        <v>7.9994886294677956</v>
      </c>
      <c r="AA267" s="141">
        <f t="shared" si="170"/>
        <v>15.688585744835269</v>
      </c>
      <c r="AB267" s="141">
        <f t="shared" si="171"/>
        <v>7.8364564160016297</v>
      </c>
      <c r="AC267" s="141">
        <f t="shared" si="172"/>
        <v>4.5597085187966435</v>
      </c>
      <c r="AD267" s="115"/>
      <c r="AE267" s="141">
        <f t="shared" ref="AE267:AL267" si="288">V247</f>
        <v>0.64071761269432537</v>
      </c>
      <c r="AF267" s="141">
        <f t="shared" si="288"/>
        <v>0</v>
      </c>
      <c r="AG267" s="141">
        <f t="shared" si="288"/>
        <v>15.237354645124185</v>
      </c>
      <c r="AH267" s="141">
        <f t="shared" si="288"/>
        <v>10.082834520791259</v>
      </c>
      <c r="AI267" s="141">
        <f t="shared" si="288"/>
        <v>10.885624133488404</v>
      </c>
      <c r="AJ267" s="141">
        <f t="shared" si="288"/>
        <v>13.762571318485517</v>
      </c>
      <c r="AK267" s="141">
        <f t="shared" si="288"/>
        <v>6.8744112479947619</v>
      </c>
      <c r="AL267" s="141">
        <f t="shared" si="288"/>
        <v>6.2048057560883896</v>
      </c>
      <c r="AM267" s="115"/>
      <c r="AN267" s="143">
        <f t="shared" ref="AN267:AU267" si="289">AE247</f>
        <v>1.2814352253886503</v>
      </c>
      <c r="AO267" s="143">
        <f t="shared" si="289"/>
        <v>0</v>
      </c>
      <c r="AP267" s="143">
        <f t="shared" si="289"/>
        <v>15.237354645124185</v>
      </c>
      <c r="AQ267" s="143">
        <f t="shared" si="289"/>
        <v>10.082834520791259</v>
      </c>
      <c r="AR267" s="143">
        <f t="shared" si="289"/>
        <v>14.813048466507892</v>
      </c>
      <c r="AS267" s="143">
        <f t="shared" si="289"/>
        <v>11.14167014691718</v>
      </c>
      <c r="AT267" s="143">
        <f t="shared" si="289"/>
        <v>5.5652698036549317</v>
      </c>
      <c r="AU267" s="143">
        <f t="shared" si="289"/>
        <v>8.4434376259094979</v>
      </c>
      <c r="AV267" s="115"/>
      <c r="AW267" s="143">
        <f t="shared" ref="AW267:BD267" si="290">AN247</f>
        <v>2.5628704507773015</v>
      </c>
      <c r="AX267" s="143">
        <f t="shared" si="290"/>
        <v>0</v>
      </c>
      <c r="AY267" s="143">
        <f t="shared" si="290"/>
        <v>15.237354645124185</v>
      </c>
      <c r="AZ267" s="143">
        <f t="shared" si="290"/>
        <v>10.082834520791259</v>
      </c>
      <c r="BA267" s="143">
        <f t="shared" si="290"/>
        <v>20.157448225322327</v>
      </c>
      <c r="BB267" s="143">
        <f t="shared" si="290"/>
        <v>7.5751740412016755</v>
      </c>
      <c r="BC267" s="143">
        <f t="shared" si="290"/>
        <v>3.7838032173834537</v>
      </c>
      <c r="BD267" s="143">
        <f t="shared" si="290"/>
        <v>11.489745488433725</v>
      </c>
      <c r="BE267" s="18"/>
      <c r="BF267" s="141">
        <f t="shared" ref="BF267:BM267" si="291">AW247</f>
        <v>5.1257409015546012</v>
      </c>
      <c r="BG267" s="141">
        <f t="shared" si="291"/>
        <v>153.77419392278722</v>
      </c>
      <c r="BH267" s="141">
        <f t="shared" si="291"/>
        <v>15.237354645124185</v>
      </c>
      <c r="BI267" s="141">
        <f t="shared" si="291"/>
        <v>10.082834520791259</v>
      </c>
      <c r="BJ267" s="141">
        <f t="shared" si="291"/>
        <v>27.430053974051365</v>
      </c>
      <c r="BK267" s="141">
        <f t="shared" si="291"/>
        <v>2.7219218048831619</v>
      </c>
      <c r="BL267" s="141">
        <f t="shared" si="291"/>
        <v>1.3596013011404406</v>
      </c>
      <c r="BM267" s="141">
        <f t="shared" si="291"/>
        <v>15.635130765209277</v>
      </c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>
        <f t="shared" si="72"/>
        <v>109</v>
      </c>
      <c r="CI267" s="113">
        <f t="shared" si="73"/>
        <v>253.13352962024038</v>
      </c>
      <c r="CJ267" s="123">
        <f t="shared" si="188"/>
        <v>10.091302399935621</v>
      </c>
      <c r="CK267" s="123">
        <f t="shared" si="189"/>
        <v>153.77419392278722</v>
      </c>
      <c r="CL267" s="123">
        <f t="shared" si="190"/>
        <v>110.27679654799861</v>
      </c>
      <c r="CM267" s="123">
        <f t="shared" si="191"/>
        <v>62.843117004583547</v>
      </c>
      <c r="CN267" s="123">
        <f t="shared" si="192"/>
        <v>87.902902659414579</v>
      </c>
      <c r="CO267" s="123">
        <f t="shared" si="193"/>
        <v>71.293628338612336</v>
      </c>
      <c r="CP267" s="123">
        <f t="shared" si="194"/>
        <v>35.61120296633981</v>
      </c>
      <c r="CQ267" s="123">
        <f t="shared" si="195"/>
        <v>53.862616820294548</v>
      </c>
      <c r="CR267" s="143">
        <f t="shared" si="111"/>
        <v>585.65576065996618</v>
      </c>
    </row>
    <row r="268" spans="1:96" ht="14">
      <c r="A268">
        <f t="shared" si="233"/>
        <v>110</v>
      </c>
      <c r="B268" s="20">
        <f t="shared" si="233"/>
        <v>190</v>
      </c>
      <c r="C268" s="27">
        <f t="shared" si="105"/>
        <v>253.21118807123344</v>
      </c>
      <c r="D268" s="27"/>
      <c r="E268" s="27"/>
      <c r="F268" s="140">
        <f t="shared" ref="F268:G268" si="292">F267</f>
        <v>18.852668677253504</v>
      </c>
      <c r="G268" s="140">
        <f t="shared" si="292"/>
        <v>2.3461098798359923</v>
      </c>
      <c r="H268" s="139">
        <f>(H$118)*('Product half-life and C flows'!L169/100)</f>
        <v>0.72738618970403135</v>
      </c>
      <c r="I268" s="139">
        <f>(($C$39*$C$118*0.28)*H$41)*('Product half-life and C flows'!N169/100)</f>
        <v>3.3054056959841143</v>
      </c>
      <c r="J268" s="139">
        <f>(($C$39*$C$118*0.28)*H$41)*(+'Product half-life and C flows'!P169/100)</f>
        <v>1.65105179619586</v>
      </c>
      <c r="K268" s="140">
        <f t="shared" si="201"/>
        <v>4.1790082234578607</v>
      </c>
      <c r="L268" s="27"/>
      <c r="M268" s="141">
        <f>(C$158-C$138)*(0.4*D$14)*('Product half-life and C flows'!B129/100)</f>
        <v>0.15472310467086184</v>
      </c>
      <c r="N268" s="85"/>
      <c r="O268" s="142">
        <f t="shared" si="159"/>
        <v>15.237354645124185</v>
      </c>
      <c r="P268" s="141">
        <f t="shared" si="160"/>
        <v>10.082834520791259</v>
      </c>
      <c r="Q268" s="141">
        <f>(C$158-C$138)*(0.6*C$15)*('Product half-life and C flows'!L129/100)</f>
        <v>5.7887069043414145</v>
      </c>
      <c r="R268" s="141">
        <f>(C$158-C$138)*0.6*('Product half-life and C flows'!N129/100)</f>
        <v>17.163914082736273</v>
      </c>
      <c r="S268" s="141">
        <f>(C$158-C$138)*0.6*('Product half-life and C flows'!P129/100)</f>
        <v>8.5733836577104228</v>
      </c>
      <c r="T268" s="141">
        <f t="shared" si="108"/>
        <v>3.2995629354746061</v>
      </c>
      <c r="U268" s="3"/>
      <c r="V268" s="141">
        <f t="shared" si="165"/>
        <v>0.30944620934172373</v>
      </c>
      <c r="W268" s="141">
        <f t="shared" si="166"/>
        <v>0</v>
      </c>
      <c r="X268" s="141">
        <f t="shared" si="167"/>
        <v>15.237354645124185</v>
      </c>
      <c r="Y268" s="141">
        <f t="shared" si="168"/>
        <v>10.082834520791259</v>
      </c>
      <c r="Z268" s="141">
        <f t="shared" si="169"/>
        <v>7.8772144693681714</v>
      </c>
      <c r="AA268" s="141">
        <f t="shared" si="170"/>
        <v>15.770183367675083</v>
      </c>
      <c r="AB268" s="141">
        <f t="shared" si="171"/>
        <v>7.8772144693681714</v>
      </c>
      <c r="AC268" s="141">
        <f t="shared" si="172"/>
        <v>4.4900122475398572</v>
      </c>
      <c r="AD268" s="115"/>
      <c r="AE268" s="141">
        <f t="shared" ref="AE268:AL268" si="293">V248</f>
        <v>0.61889241868344746</v>
      </c>
      <c r="AF268" s="141">
        <f t="shared" si="293"/>
        <v>0</v>
      </c>
      <c r="AG268" s="141">
        <f t="shared" si="293"/>
        <v>15.237354645124185</v>
      </c>
      <c r="AH268" s="141">
        <f t="shared" si="293"/>
        <v>10.082834520791259</v>
      </c>
      <c r="AI268" s="141">
        <f t="shared" si="293"/>
        <v>10.719234679145119</v>
      </c>
      <c r="AJ268" s="141">
        <f t="shared" si="293"/>
        <v>13.873608547683936</v>
      </c>
      <c r="AK268" s="141">
        <f t="shared" si="293"/>
        <v>6.9298743994425234</v>
      </c>
      <c r="AL268" s="141">
        <f t="shared" si="293"/>
        <v>6.1099637671127169</v>
      </c>
      <c r="AM268" s="115"/>
      <c r="AN268" s="143">
        <f t="shared" ref="AN268:AU268" si="294">AE248</f>
        <v>1.2377848373668949</v>
      </c>
      <c r="AO268" s="143">
        <f t="shared" si="294"/>
        <v>0</v>
      </c>
      <c r="AP268" s="143">
        <f t="shared" si="294"/>
        <v>15.237354645124185</v>
      </c>
      <c r="AQ268" s="143">
        <f t="shared" si="294"/>
        <v>10.082834520791259</v>
      </c>
      <c r="AR268" s="143">
        <f t="shared" si="294"/>
        <v>14.586627360903075</v>
      </c>
      <c r="AS268" s="143">
        <f t="shared" si="294"/>
        <v>11.292768498057461</v>
      </c>
      <c r="AT268" s="143">
        <f t="shared" si="294"/>
        <v>5.6407435055232051</v>
      </c>
      <c r="AU268" s="143">
        <f t="shared" si="294"/>
        <v>8.3143775957147525</v>
      </c>
      <c r="AV268" s="115"/>
      <c r="AW268" s="143">
        <f t="shared" ref="AW268:BD268" si="295">AN248</f>
        <v>2.4755696747337899</v>
      </c>
      <c r="AX268" s="143">
        <f t="shared" si="295"/>
        <v>0</v>
      </c>
      <c r="AY268" s="143">
        <f t="shared" si="295"/>
        <v>15.237354645124185</v>
      </c>
      <c r="AZ268" s="143">
        <f t="shared" si="295"/>
        <v>10.082834520791259</v>
      </c>
      <c r="BA268" s="143">
        <f t="shared" si="295"/>
        <v>19.849336648986867</v>
      </c>
      <c r="BB268" s="143">
        <f t="shared" si="295"/>
        <v>7.7807871664762072</v>
      </c>
      <c r="BC268" s="143">
        <f t="shared" si="295"/>
        <v>3.8865070761619407</v>
      </c>
      <c r="BD268" s="143">
        <f t="shared" si="295"/>
        <v>11.314121889922513</v>
      </c>
      <c r="BE268" s="18"/>
      <c r="BF268" s="141">
        <f t="shared" ref="BF268:BM268" si="296">AW248</f>
        <v>4.9511393494675797</v>
      </c>
      <c r="BG268" s="141">
        <f t="shared" si="296"/>
        <v>157.27517813139531</v>
      </c>
      <c r="BH268" s="141">
        <f t="shared" si="296"/>
        <v>15.237354645124185</v>
      </c>
      <c r="BI268" s="141">
        <f t="shared" si="296"/>
        <v>10.082834520791259</v>
      </c>
      <c r="BJ268" s="141">
        <f t="shared" si="296"/>
        <v>27.010778822036098</v>
      </c>
      <c r="BK268" s="141">
        <f t="shared" si="296"/>
        <v>3.001718089661348</v>
      </c>
      <c r="BL268" s="141">
        <f t="shared" si="296"/>
        <v>1.4993596851455284</v>
      </c>
      <c r="BM268" s="141">
        <f t="shared" si="296"/>
        <v>15.396143928560575</v>
      </c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>
        <f t="shared" si="72"/>
        <v>110</v>
      </c>
      <c r="CI268" s="113">
        <f t="shared" si="73"/>
        <v>253.21118807123344</v>
      </c>
      <c r="CJ268" s="123">
        <f t="shared" si="188"/>
        <v>9.7475555942642984</v>
      </c>
      <c r="CK268" s="123">
        <f t="shared" si="189"/>
        <v>157.27517813139531</v>
      </c>
      <c r="CL268" s="123">
        <f t="shared" si="190"/>
        <v>110.27679654799861</v>
      </c>
      <c r="CM268" s="123">
        <f t="shared" si="191"/>
        <v>62.843117004583547</v>
      </c>
      <c r="CN268" s="123">
        <f t="shared" si="192"/>
        <v>86.559285074484777</v>
      </c>
      <c r="CO268" s="123">
        <f t="shared" si="193"/>
        <v>72.188385448274431</v>
      </c>
      <c r="CP268" s="123">
        <f t="shared" si="194"/>
        <v>36.058134589547649</v>
      </c>
      <c r="CQ268" s="123">
        <f t="shared" si="195"/>
        <v>53.103190587782883</v>
      </c>
      <c r="CR268" s="143">
        <f t="shared" si="111"/>
        <v>588.05164297833153</v>
      </c>
    </row>
    <row r="269" spans="1:96" ht="14">
      <c r="A269">
        <f t="shared" si="233"/>
        <v>111</v>
      </c>
      <c r="B269" s="20">
        <f t="shared" si="233"/>
        <v>191</v>
      </c>
      <c r="C269" s="27">
        <f t="shared" si="105"/>
        <v>253.28656655252919</v>
      </c>
      <c r="D269" s="27"/>
      <c r="E269" s="27"/>
      <c r="F269" s="140">
        <f t="shared" ref="F269:G269" si="297">F268</f>
        <v>18.852668677253504</v>
      </c>
      <c r="G269" s="140">
        <f t="shared" si="297"/>
        <v>2.3461098798359923</v>
      </c>
      <c r="H269" s="139">
        <f>(H$118)*('Product half-life and C flows'!L170/100)</f>
        <v>0.71626791208232254</v>
      </c>
      <c r="I269" s="139">
        <f>(($C$39*$C$118*0.28)*H$41)*('Product half-life and C flows'!N170/100)</f>
        <v>3.3109703939337796</v>
      </c>
      <c r="J269" s="139">
        <f>(($C$39*$C$118*0.28)*H$41)*(+'Product half-life and C flows'!P170/100)</f>
        <v>1.6538313656012873</v>
      </c>
      <c r="K269" s="140">
        <f t="shared" si="201"/>
        <v>4.1790082234578607</v>
      </c>
      <c r="L269" s="27"/>
      <c r="M269" s="141">
        <f>(C$158-C$138)*(0.4*D$14)*('Product half-life and C flows'!B130/100)</f>
        <v>0.14945266772562699</v>
      </c>
      <c r="N269" s="85"/>
      <c r="O269" s="142">
        <f t="shared" si="159"/>
        <v>15.237354645124185</v>
      </c>
      <c r="P269" s="141">
        <f t="shared" si="160"/>
        <v>10.082834520791259</v>
      </c>
      <c r="Q269" s="141">
        <f>(C$158-C$138)*(0.6*C$15)*('Product half-life and C flows'!L130/100)</f>
        <v>5.7002250891183923</v>
      </c>
      <c r="R269" s="141">
        <f>(C$158-C$138)*0.6*('Product half-life and C flows'!N130/100)</f>
        <v>17.222960947428437</v>
      </c>
      <c r="S269" s="141">
        <f>(C$158-C$138)*0.6*('Product half-life and C flows'!P130/100)</f>
        <v>8.6028775961180965</v>
      </c>
      <c r="T269" s="141">
        <f t="shared" si="108"/>
        <v>3.2491283007974832</v>
      </c>
      <c r="U269" s="3"/>
      <c r="V269" s="141">
        <f t="shared" si="165"/>
        <v>0.29890533545125386</v>
      </c>
      <c r="W269" s="141">
        <f t="shared" si="166"/>
        <v>0</v>
      </c>
      <c r="X269" s="141">
        <f t="shared" si="167"/>
        <v>15.237354645124185</v>
      </c>
      <c r="Y269" s="141">
        <f t="shared" si="168"/>
        <v>10.082834520791259</v>
      </c>
      <c r="Z269" s="141">
        <f t="shared" si="169"/>
        <v>7.7568093000154068</v>
      </c>
      <c r="AA269" s="141">
        <f t="shared" si="170"/>
        <v>15.850533750689827</v>
      </c>
      <c r="AB269" s="141">
        <f t="shared" si="171"/>
        <v>7.9173495258190938</v>
      </c>
      <c r="AC269" s="141">
        <f t="shared" si="172"/>
        <v>4.4213813010087817</v>
      </c>
      <c r="AD269" s="115"/>
      <c r="AE269" s="141">
        <f t="shared" ref="AE269:AL269" si="298">V249</f>
        <v>0.59781067090250772</v>
      </c>
      <c r="AF269" s="141">
        <f t="shared" si="298"/>
        <v>0</v>
      </c>
      <c r="AG269" s="141">
        <f t="shared" si="298"/>
        <v>15.237354645124185</v>
      </c>
      <c r="AH269" s="141">
        <f t="shared" si="298"/>
        <v>10.082834520791259</v>
      </c>
      <c r="AI269" s="141">
        <f t="shared" si="298"/>
        <v>10.555388528720576</v>
      </c>
      <c r="AJ269" s="141">
        <f t="shared" si="298"/>
        <v>13.982948545400582</v>
      </c>
      <c r="AK269" s="141">
        <f t="shared" si="298"/>
        <v>6.9844897829173718</v>
      </c>
      <c r="AL269" s="141">
        <f t="shared" si="298"/>
        <v>6.0165714613707273</v>
      </c>
      <c r="AM269" s="115"/>
      <c r="AN269" s="143">
        <f t="shared" ref="AN269:AU269" si="299">AE249</f>
        <v>1.1956213418050159</v>
      </c>
      <c r="AO269" s="143">
        <f t="shared" si="299"/>
        <v>0</v>
      </c>
      <c r="AP269" s="143">
        <f t="shared" si="299"/>
        <v>15.237354645124185</v>
      </c>
      <c r="AQ269" s="143">
        <f t="shared" si="299"/>
        <v>10.082834520791259</v>
      </c>
      <c r="AR269" s="143">
        <f t="shared" si="299"/>
        <v>14.363667157838286</v>
      </c>
      <c r="AS269" s="143">
        <f t="shared" si="299"/>
        <v>11.441557273569362</v>
      </c>
      <c r="AT269" s="143">
        <f t="shared" si="299"/>
        <v>5.7150635732114674</v>
      </c>
      <c r="AU269" s="143">
        <f t="shared" si="299"/>
        <v>8.1872902799678222</v>
      </c>
      <c r="AV269" s="115"/>
      <c r="AW269" s="143">
        <f t="shared" ref="AW269:BD269" si="300">AN249</f>
        <v>2.3912426836100309</v>
      </c>
      <c r="AX269" s="143">
        <f t="shared" si="300"/>
        <v>0</v>
      </c>
      <c r="AY269" s="143">
        <f t="shared" si="300"/>
        <v>15.237354645124185</v>
      </c>
      <c r="AZ269" s="143">
        <f t="shared" si="300"/>
        <v>10.082834520791259</v>
      </c>
      <c r="BA269" s="143">
        <f t="shared" si="300"/>
        <v>19.545934634219453</v>
      </c>
      <c r="BB269" s="143">
        <f t="shared" si="300"/>
        <v>7.9832574443309934</v>
      </c>
      <c r="BC269" s="143">
        <f t="shared" si="300"/>
        <v>3.9876410810844112</v>
      </c>
      <c r="BD269" s="143">
        <f t="shared" si="300"/>
        <v>11.141182741505087</v>
      </c>
      <c r="BE269" s="18"/>
      <c r="BF269" s="141">
        <f t="shared" ref="BF269:BM269" si="301">AW249</f>
        <v>4.7824853672200609</v>
      </c>
      <c r="BG269" s="141">
        <f t="shared" si="301"/>
        <v>160.7761623400034</v>
      </c>
      <c r="BH269" s="141">
        <f t="shared" si="301"/>
        <v>15.237354645124185</v>
      </c>
      <c r="BI269" s="141">
        <f t="shared" si="301"/>
        <v>10.082834520791259</v>
      </c>
      <c r="BJ269" s="141">
        <f t="shared" si="301"/>
        <v>26.597912394307851</v>
      </c>
      <c r="BK269" s="141">
        <f t="shared" si="301"/>
        <v>3.2772376190986678</v>
      </c>
      <c r="BL269" s="141">
        <f t="shared" si="301"/>
        <v>1.6369818277216124</v>
      </c>
      <c r="BM269" s="141">
        <f t="shared" si="301"/>
        <v>15.160810064755474</v>
      </c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>
        <f t="shared" si="72"/>
        <v>111</v>
      </c>
      <c r="CI269" s="113">
        <f t="shared" si="73"/>
        <v>253.28656655252919</v>
      </c>
      <c r="CJ269" s="123">
        <f t="shared" si="188"/>
        <v>9.4155180667144975</v>
      </c>
      <c r="CK269" s="123">
        <f t="shared" si="189"/>
        <v>160.7761623400034</v>
      </c>
      <c r="CL269" s="123">
        <f t="shared" si="190"/>
        <v>110.27679654799861</v>
      </c>
      <c r="CM269" s="123">
        <f t="shared" si="191"/>
        <v>62.843117004583547</v>
      </c>
      <c r="CN269" s="123">
        <f t="shared" si="192"/>
        <v>85.236205016302293</v>
      </c>
      <c r="CO269" s="123">
        <f t="shared" si="193"/>
        <v>73.069465974451646</v>
      </c>
      <c r="CP269" s="123">
        <f t="shared" si="194"/>
        <v>36.498234752473337</v>
      </c>
      <c r="CQ269" s="123">
        <f t="shared" si="195"/>
        <v>52.355372372863236</v>
      </c>
      <c r="CR269" s="143">
        <f t="shared" si="111"/>
        <v>590.4708720753905</v>
      </c>
    </row>
    <row r="270" spans="1:96" ht="14">
      <c r="A270">
        <f t="shared" si="233"/>
        <v>112</v>
      </c>
      <c r="B270" s="20">
        <f t="shared" si="233"/>
        <v>192</v>
      </c>
      <c r="C270" s="27">
        <f t="shared" si="105"/>
        <v>253.35973156456512</v>
      </c>
      <c r="D270" s="27"/>
      <c r="E270" s="27"/>
      <c r="F270" s="140">
        <f t="shared" ref="F270:G270" si="302">F269</f>
        <v>18.852668677253504</v>
      </c>
      <c r="G270" s="140">
        <f t="shared" si="302"/>
        <v>2.3461098798359923</v>
      </c>
      <c r="H270" s="139">
        <f>(H$118)*('Product half-life and C flows'!L171/100)</f>
        <v>0.70531958008100515</v>
      </c>
      <c r="I270" s="139">
        <f>(($C$39*$C$118*0.28)*H$41)*('Product half-life and C flows'!N171/100)</f>
        <v>3.3164500341004386</v>
      </c>
      <c r="J270" s="139">
        <f>(($C$39*$C$118*0.28)*H$41)*(+'Product half-life and C flows'!P171/100)</f>
        <v>1.6565684486016166</v>
      </c>
      <c r="K270" s="140">
        <f t="shared" si="201"/>
        <v>4.1790082234578607</v>
      </c>
      <c r="L270" s="27"/>
      <c r="M270" s="141">
        <f>(C$158-C$138)*(0.4*D$14)*('Product half-life and C flows'!B131/100)</f>
        <v>0.14436176121091687</v>
      </c>
      <c r="N270" s="85"/>
      <c r="O270" s="142">
        <f t="shared" si="159"/>
        <v>15.237354645124185</v>
      </c>
      <c r="P270" s="141">
        <f t="shared" si="160"/>
        <v>10.082834520791259</v>
      </c>
      <c r="Q270" s="141">
        <f>(C$158-C$138)*(0.6*C$15)*('Product half-life and C flows'!L131/100)</f>
        <v>5.6130957403018655</v>
      </c>
      <c r="R270" s="141">
        <f>(C$158-C$138)*0.6*('Product half-life and C flows'!N131/100)</f>
        <v>17.28110526620533</v>
      </c>
      <c r="S270" s="141">
        <f>(C$158-C$138)*0.6*('Product half-life and C flows'!P131/100)</f>
        <v>8.6319207123902721</v>
      </c>
      <c r="T270" s="141">
        <f t="shared" si="108"/>
        <v>3.1994645719720629</v>
      </c>
      <c r="U270" s="3"/>
      <c r="V270" s="141">
        <f t="shared" si="165"/>
        <v>0.28872352242183374</v>
      </c>
      <c r="W270" s="141">
        <f t="shared" si="166"/>
        <v>0</v>
      </c>
      <c r="X270" s="141">
        <f t="shared" si="167"/>
        <v>15.237354645124185</v>
      </c>
      <c r="Y270" s="141">
        <f t="shared" si="168"/>
        <v>10.082834520791259</v>
      </c>
      <c r="Z270" s="141">
        <f t="shared" si="169"/>
        <v>7.6382445534241699</v>
      </c>
      <c r="AA270" s="141">
        <f t="shared" si="170"/>
        <v>15.929655958248381</v>
      </c>
      <c r="AB270" s="141">
        <f t="shared" si="171"/>
        <v>7.9568711080161716</v>
      </c>
      <c r="AC270" s="141">
        <f t="shared" si="172"/>
        <v>4.3537993954517766</v>
      </c>
      <c r="AD270" s="115"/>
      <c r="AE270" s="141">
        <f t="shared" ref="AE270:AL270" si="303">V250</f>
        <v>0.57744704484366738</v>
      </c>
      <c r="AF270" s="141">
        <f t="shared" si="303"/>
        <v>0</v>
      </c>
      <c r="AG270" s="141">
        <f t="shared" si="303"/>
        <v>15.237354645124185</v>
      </c>
      <c r="AH270" s="141">
        <f t="shared" si="303"/>
        <v>10.082834520791259</v>
      </c>
      <c r="AI270" s="141">
        <f t="shared" si="303"/>
        <v>10.39404680718601</v>
      </c>
      <c r="AJ270" s="141">
        <f t="shared" si="303"/>
        <v>14.090617254237982</v>
      </c>
      <c r="AK270" s="141">
        <f t="shared" si="303"/>
        <v>7.0382703567622267</v>
      </c>
      <c r="AL270" s="141">
        <f t="shared" si="303"/>
        <v>5.9246066800960255</v>
      </c>
      <c r="AM270" s="115"/>
      <c r="AN270" s="143">
        <f t="shared" ref="AN270:AU270" si="304">AE250</f>
        <v>1.1548940896873345</v>
      </c>
      <c r="AO270" s="143">
        <f t="shared" si="304"/>
        <v>0</v>
      </c>
      <c r="AP270" s="143">
        <f t="shared" si="304"/>
        <v>15.237354645124185</v>
      </c>
      <c r="AQ270" s="143">
        <f t="shared" si="304"/>
        <v>10.082834520791259</v>
      </c>
      <c r="AR270" s="143">
        <f t="shared" si="304"/>
        <v>14.144114956563131</v>
      </c>
      <c r="AS270" s="143">
        <f t="shared" si="304"/>
        <v>11.588071775886982</v>
      </c>
      <c r="AT270" s="143">
        <f t="shared" si="304"/>
        <v>5.7882476403031857</v>
      </c>
      <c r="AU270" s="143">
        <f t="shared" si="304"/>
        <v>8.0621455252409842</v>
      </c>
      <c r="AV270" s="115"/>
      <c r="AW270" s="143">
        <f t="shared" ref="AW270:BD270" si="305">AN250</f>
        <v>2.3097881793746695</v>
      </c>
      <c r="AX270" s="143">
        <f t="shared" si="305"/>
        <v>0</v>
      </c>
      <c r="AY270" s="143">
        <f t="shared" si="305"/>
        <v>15.237354645124185</v>
      </c>
      <c r="AZ270" s="143">
        <f t="shared" si="305"/>
        <v>10.082834520791259</v>
      </c>
      <c r="BA270" s="143">
        <f t="shared" si="305"/>
        <v>19.247170194207953</v>
      </c>
      <c r="BB270" s="143">
        <f t="shared" si="305"/>
        <v>8.1826329139653353</v>
      </c>
      <c r="BC270" s="143">
        <f t="shared" si="305"/>
        <v>4.0872292277549116</v>
      </c>
      <c r="BD270" s="143">
        <f t="shared" si="305"/>
        <v>10.970887010698533</v>
      </c>
      <c r="BE270" s="18"/>
      <c r="BF270" s="141">
        <f t="shared" ref="BF270:BM270" si="306">AW250</f>
        <v>4.6195763587493381</v>
      </c>
      <c r="BG270" s="141">
        <f t="shared" si="306"/>
        <v>164.27714654861148</v>
      </c>
      <c r="BH270" s="141">
        <f t="shared" si="306"/>
        <v>15.237354645124185</v>
      </c>
      <c r="BI270" s="141">
        <f t="shared" si="306"/>
        <v>10.082834520791259</v>
      </c>
      <c r="BJ270" s="141">
        <f t="shared" si="306"/>
        <v>26.191356731932501</v>
      </c>
      <c r="BK270" s="141">
        <f t="shared" si="306"/>
        <v>3.5485457644571508</v>
      </c>
      <c r="BL270" s="141">
        <f t="shared" si="306"/>
        <v>1.7725003818467284</v>
      </c>
      <c r="BM270" s="141">
        <f t="shared" si="306"/>
        <v>14.929073337201524</v>
      </c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>
        <f t="shared" ref="CH270:CH318" si="307">A270</f>
        <v>112</v>
      </c>
      <c r="CI270" s="113">
        <f t="shared" ref="CI270:CI318" si="308">C270</f>
        <v>253.35973156456512</v>
      </c>
      <c r="CJ270" s="123">
        <f t="shared" si="188"/>
        <v>9.0947909562877598</v>
      </c>
      <c r="CK270" s="123">
        <f t="shared" si="189"/>
        <v>164.27714654861148</v>
      </c>
      <c r="CL270" s="123">
        <f t="shared" si="190"/>
        <v>110.27679654799861</v>
      </c>
      <c r="CM270" s="123">
        <f t="shared" si="191"/>
        <v>62.843117004583547</v>
      </c>
      <c r="CN270" s="123">
        <f t="shared" si="192"/>
        <v>83.933348563696626</v>
      </c>
      <c r="CO270" s="123">
        <f t="shared" si="193"/>
        <v>73.937078967101598</v>
      </c>
      <c r="CP270" s="123">
        <f t="shared" si="194"/>
        <v>36.931607875675112</v>
      </c>
      <c r="CQ270" s="123">
        <f t="shared" si="195"/>
        <v>51.618984744118762</v>
      </c>
      <c r="CR270" s="143">
        <f t="shared" si="111"/>
        <v>592.91287120807351</v>
      </c>
    </row>
    <row r="271" spans="1:96" ht="14">
      <c r="A271">
        <f t="shared" si="233"/>
        <v>113</v>
      </c>
      <c r="B271" s="20">
        <f t="shared" si="233"/>
        <v>193</v>
      </c>
      <c r="C271" s="27">
        <f t="shared" si="105"/>
        <v>253.43074769368454</v>
      </c>
      <c r="D271" s="27"/>
      <c r="E271" s="27"/>
      <c r="F271" s="140">
        <f t="shared" ref="F271:G271" si="309">F270</f>
        <v>18.852668677253504</v>
      </c>
      <c r="G271" s="140">
        <f t="shared" si="309"/>
        <v>2.3461098798359923</v>
      </c>
      <c r="H271" s="139">
        <f>(H$118)*('Product half-life and C flows'!L172/100)</f>
        <v>0.69453859603928381</v>
      </c>
      <c r="I271" s="139">
        <f>(($C$39*$C$118*0.28)*H$41)*('Product half-life and C flows'!N172/100)</f>
        <v>3.3218459166133196</v>
      </c>
      <c r="J271" s="139">
        <f>(($C$39*$C$118*0.28)*H$41)*(+'Product half-life and C flows'!P172/100)</f>
        <v>1.6592636946120469</v>
      </c>
      <c r="K271" s="140">
        <f t="shared" si="201"/>
        <v>4.1790082234578607</v>
      </c>
      <c r="L271" s="27"/>
      <c r="M271" s="141">
        <f>(C$158-C$138)*(0.4*D$14)*('Product half-life and C flows'!B132/100)</f>
        <v>0.13944426966119813</v>
      </c>
      <c r="N271" s="85"/>
      <c r="O271" s="142">
        <f t="shared" si="159"/>
        <v>15.237354645124185</v>
      </c>
      <c r="P271" s="141">
        <f t="shared" si="160"/>
        <v>10.082834520791259</v>
      </c>
      <c r="Q271" s="141">
        <f>(C$158-C$138)*(0.6*C$15)*('Product half-life and C flows'!L132/100)</f>
        <v>5.5272981851086591</v>
      </c>
      <c r="R271" s="141">
        <f>(C$158-C$138)*0.6*('Product half-life and C flows'!N132/100)</f>
        <v>17.338360834704265</v>
      </c>
      <c r="S271" s="141">
        <f>(C$158-C$138)*0.6*('Product half-life and C flows'!P132/100)</f>
        <v>8.6605198974546731</v>
      </c>
      <c r="T271" s="141">
        <f t="shared" si="108"/>
        <v>3.1505599655119356</v>
      </c>
      <c r="U271" s="3"/>
      <c r="V271" s="141">
        <f t="shared" si="165"/>
        <v>0.27888853932239632</v>
      </c>
      <c r="W271" s="141">
        <f t="shared" si="166"/>
        <v>0</v>
      </c>
      <c r="X271" s="141">
        <f t="shared" si="167"/>
        <v>15.237354645124185</v>
      </c>
      <c r="Y271" s="141">
        <f t="shared" si="168"/>
        <v>10.082834520791259</v>
      </c>
      <c r="Z271" s="141">
        <f t="shared" si="169"/>
        <v>7.5214920982778448</v>
      </c>
      <c r="AA271" s="141">
        <f t="shared" si="170"/>
        <v>16.007568763316026</v>
      </c>
      <c r="AB271" s="141">
        <f t="shared" si="171"/>
        <v>7.9957885930649457</v>
      </c>
      <c r="AC271" s="141">
        <f t="shared" si="172"/>
        <v>4.2872504960183715</v>
      </c>
      <c r="AD271" s="115"/>
      <c r="AE271" s="141">
        <f t="shared" ref="AE271:AL271" si="310">V251</f>
        <v>0.55777707864479265</v>
      </c>
      <c r="AF271" s="141">
        <f t="shared" si="310"/>
        <v>0</v>
      </c>
      <c r="AG271" s="141">
        <f t="shared" si="310"/>
        <v>15.237354645124185</v>
      </c>
      <c r="AH271" s="141">
        <f t="shared" si="310"/>
        <v>10.082834520791259</v>
      </c>
      <c r="AI271" s="141">
        <f t="shared" si="310"/>
        <v>10.235171233727085</v>
      </c>
      <c r="AJ271" s="141">
        <f t="shared" si="310"/>
        <v>14.196640220259571</v>
      </c>
      <c r="AK271" s="141">
        <f t="shared" si="310"/>
        <v>7.0912288812485356</v>
      </c>
      <c r="AL271" s="141">
        <f t="shared" si="310"/>
        <v>5.8340476032244384</v>
      </c>
      <c r="AM271" s="115"/>
      <c r="AN271" s="143">
        <f t="shared" ref="AN271:AU271" si="311">AE251</f>
        <v>1.1155541572895855</v>
      </c>
      <c r="AO271" s="143">
        <f t="shared" si="311"/>
        <v>0</v>
      </c>
      <c r="AP271" s="143">
        <f t="shared" si="311"/>
        <v>15.237354645124185</v>
      </c>
      <c r="AQ271" s="143">
        <f t="shared" si="311"/>
        <v>10.082834520791259</v>
      </c>
      <c r="AR271" s="143">
        <f t="shared" si="311"/>
        <v>13.927918664928256</v>
      </c>
      <c r="AS271" s="143">
        <f t="shared" si="311"/>
        <v>11.73234676783799</v>
      </c>
      <c r="AT271" s="143">
        <f t="shared" si="311"/>
        <v>5.8603130708481448</v>
      </c>
      <c r="AU271" s="143">
        <f t="shared" si="311"/>
        <v>7.9389136390091055</v>
      </c>
      <c r="AV271" s="115"/>
      <c r="AW271" s="143">
        <f t="shared" ref="AW271:BD271" si="312">AN251</f>
        <v>2.2311083145791706</v>
      </c>
      <c r="AX271" s="143">
        <f t="shared" si="312"/>
        <v>0</v>
      </c>
      <c r="AY271" s="143">
        <f t="shared" si="312"/>
        <v>15.237354645124185</v>
      </c>
      <c r="AZ271" s="143">
        <f t="shared" si="312"/>
        <v>10.082834520791259</v>
      </c>
      <c r="BA271" s="143">
        <f t="shared" si="312"/>
        <v>18.95297244247643</v>
      </c>
      <c r="BB271" s="143">
        <f t="shared" si="312"/>
        <v>8.3789608802875026</v>
      </c>
      <c r="BC271" s="143">
        <f t="shared" si="312"/>
        <v>4.1852951449987525</v>
      </c>
      <c r="BD271" s="143">
        <f t="shared" si="312"/>
        <v>10.803194292211565</v>
      </c>
      <c r="BE271" s="18"/>
      <c r="BF271" s="141">
        <f t="shared" ref="BF271:BM271" si="313">AW251</f>
        <v>4.4622166291583412</v>
      </c>
      <c r="BG271" s="141">
        <f t="shared" si="313"/>
        <v>167.77813075721957</v>
      </c>
      <c r="BH271" s="141">
        <f t="shared" si="313"/>
        <v>15.237354645124185</v>
      </c>
      <c r="BI271" s="141">
        <f t="shared" si="313"/>
        <v>10.082834520791259</v>
      </c>
      <c r="BJ271" s="141">
        <f t="shared" si="313"/>
        <v>25.791015373302464</v>
      </c>
      <c r="BK271" s="141">
        <f t="shared" si="313"/>
        <v>3.8157068977829272</v>
      </c>
      <c r="BL271" s="141">
        <f t="shared" si="313"/>
        <v>1.905947501390074</v>
      </c>
      <c r="BM271" s="141">
        <f t="shared" si="313"/>
        <v>14.700878762782404</v>
      </c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>
        <f t="shared" si="307"/>
        <v>113</v>
      </c>
      <c r="CI271" s="113">
        <f t="shared" si="308"/>
        <v>253.43074769368454</v>
      </c>
      <c r="CJ271" s="123">
        <f t="shared" si="188"/>
        <v>8.7849889886554848</v>
      </c>
      <c r="CK271" s="123">
        <f t="shared" si="189"/>
        <v>167.77813075721957</v>
      </c>
      <c r="CL271" s="123">
        <f t="shared" si="190"/>
        <v>110.27679654799861</v>
      </c>
      <c r="CM271" s="123">
        <f t="shared" si="191"/>
        <v>62.843117004583547</v>
      </c>
      <c r="CN271" s="123">
        <f t="shared" si="192"/>
        <v>82.650406593860026</v>
      </c>
      <c r="CO271" s="123">
        <f t="shared" si="193"/>
        <v>74.791430280801606</v>
      </c>
      <c r="CP271" s="123">
        <f t="shared" si="194"/>
        <v>37.358356783617175</v>
      </c>
      <c r="CQ271" s="123">
        <f t="shared" si="195"/>
        <v>50.893852982215677</v>
      </c>
      <c r="CR271" s="143">
        <f t="shared" si="111"/>
        <v>595.37707993895162</v>
      </c>
    </row>
    <row r="272" spans="1:96" ht="14">
      <c r="A272">
        <f t="shared" ref="A272:B287" si="314">A271+1</f>
        <v>114</v>
      </c>
      <c r="B272" s="20">
        <f t="shared" si="314"/>
        <v>194</v>
      </c>
      <c r="C272" s="27">
        <f t="shared" si="105"/>
        <v>253.49967766573064</v>
      </c>
      <c r="D272" s="27"/>
      <c r="E272" s="27"/>
      <c r="F272" s="140">
        <f t="shared" ref="F272:G272" si="315">F271</f>
        <v>18.852668677253504</v>
      </c>
      <c r="G272" s="140">
        <f t="shared" si="315"/>
        <v>2.3461098798359923</v>
      </c>
      <c r="H272" s="139">
        <f>(H$118)*('Product half-life and C flows'!L173/100)</f>
        <v>0.68392240200225018</v>
      </c>
      <c r="I272" s="139">
        <f>(($C$39*$C$118*0.28)*H$41)*('Product half-life and C flows'!N173/100)</f>
        <v>3.3271593217288551</v>
      </c>
      <c r="J272" s="139">
        <f>(($C$39*$C$118*0.28)*H$41)*(+'Product half-life and C flows'!P173/100)</f>
        <v>1.6619177431213052</v>
      </c>
      <c r="K272" s="140">
        <f t="shared" si="201"/>
        <v>4.1790082234578607</v>
      </c>
      <c r="L272" s="27"/>
      <c r="M272" s="141">
        <f>(C$158-C$138)*(0.4*D$14)*('Product half-life and C flows'!B133/100)</f>
        <v>0.13469428592614396</v>
      </c>
      <c r="N272" s="85"/>
      <c r="O272" s="142">
        <f t="shared" si="159"/>
        <v>15.237354645124185</v>
      </c>
      <c r="P272" s="141">
        <f t="shared" si="160"/>
        <v>10.082834520791259</v>
      </c>
      <c r="Q272" s="141">
        <f>(C$158-C$138)*(0.6*C$15)*('Product half-life and C flows'!L133/100)</f>
        <v>5.4428120667442039</v>
      </c>
      <c r="R272" s="141">
        <f>(C$158-C$138)*0.6*('Product half-life and C flows'!N133/100)</f>
        <v>17.394741237692813</v>
      </c>
      <c r="S272" s="141">
        <f>(C$158-C$138)*0.6*('Product half-life and C flows'!P133/100)</f>
        <v>8.688681936909493</v>
      </c>
      <c r="T272" s="141">
        <f t="shared" si="108"/>
        <v>3.1024028780441961</v>
      </c>
      <c r="U272" s="3"/>
      <c r="V272" s="141">
        <f t="shared" si="165"/>
        <v>0.26938857185228793</v>
      </c>
      <c r="W272" s="141">
        <f t="shared" si="166"/>
        <v>0</v>
      </c>
      <c r="X272" s="141">
        <f t="shared" si="167"/>
        <v>15.237354645124185</v>
      </c>
      <c r="Y272" s="141">
        <f t="shared" si="168"/>
        <v>10.082834520791259</v>
      </c>
      <c r="Z272" s="141">
        <f t="shared" si="169"/>
        <v>7.406524233253946</v>
      </c>
      <c r="AA272" s="141">
        <f t="shared" si="170"/>
        <v>16.084290651908645</v>
      </c>
      <c r="AB272" s="141">
        <f t="shared" si="171"/>
        <v>8.0341112147395801</v>
      </c>
      <c r="AC272" s="141">
        <f t="shared" si="172"/>
        <v>4.2217188129547489</v>
      </c>
      <c r="AD272" s="115"/>
      <c r="AE272" s="141">
        <f t="shared" ref="AE272:AL272" si="316">V252</f>
        <v>0.53877714370457597</v>
      </c>
      <c r="AF272" s="141">
        <f t="shared" si="316"/>
        <v>0</v>
      </c>
      <c r="AG272" s="141">
        <f t="shared" si="316"/>
        <v>15.237354645124185</v>
      </c>
      <c r="AH272" s="141">
        <f t="shared" si="316"/>
        <v>10.082834520791259</v>
      </c>
      <c r="AI272" s="141">
        <f t="shared" si="316"/>
        <v>10.078724112661165</v>
      </c>
      <c r="AJ272" s="141">
        <f t="shared" si="316"/>
        <v>14.301042599050893</v>
      </c>
      <c r="AK272" s="141">
        <f t="shared" si="316"/>
        <v>7.1433779216038422</v>
      </c>
      <c r="AL272" s="141">
        <f t="shared" si="316"/>
        <v>5.7448727442168632</v>
      </c>
      <c r="AM272" s="115"/>
      <c r="AN272" s="143">
        <f t="shared" ref="AN272:AU272" si="317">AE252</f>
        <v>1.0775542874091517</v>
      </c>
      <c r="AO272" s="143">
        <f t="shared" si="317"/>
        <v>0</v>
      </c>
      <c r="AP272" s="143">
        <f t="shared" si="317"/>
        <v>15.237354645124185</v>
      </c>
      <c r="AQ272" s="143">
        <f t="shared" si="317"/>
        <v>10.082834520791259</v>
      </c>
      <c r="AR272" s="143">
        <f t="shared" si="317"/>
        <v>13.715026987025682</v>
      </c>
      <c r="AS272" s="143">
        <f t="shared" si="317"/>
        <v>11.874416480891639</v>
      </c>
      <c r="AT272" s="143">
        <f t="shared" si="317"/>
        <v>5.9312769634823352</v>
      </c>
      <c r="AU272" s="143">
        <f t="shared" si="317"/>
        <v>7.8175653826046387</v>
      </c>
      <c r="AV272" s="115"/>
      <c r="AW272" s="143">
        <f t="shared" ref="AW272:BD272" si="318">AN252</f>
        <v>2.1551085748183034</v>
      </c>
      <c r="AX272" s="143">
        <f t="shared" si="318"/>
        <v>0</v>
      </c>
      <c r="AY272" s="143">
        <f t="shared" si="318"/>
        <v>15.237354645124185</v>
      </c>
      <c r="AZ272" s="143">
        <f t="shared" si="318"/>
        <v>10.082834520791259</v>
      </c>
      <c r="BA272" s="143">
        <f t="shared" si="318"/>
        <v>18.663271576066265</v>
      </c>
      <c r="BB272" s="143">
        <f t="shared" si="318"/>
        <v>8.5722879251385553</v>
      </c>
      <c r="BC272" s="143">
        <f t="shared" si="318"/>
        <v>4.2818621004688078</v>
      </c>
      <c r="BD272" s="143">
        <f t="shared" si="318"/>
        <v>10.638064798357769</v>
      </c>
      <c r="BE272" s="18"/>
      <c r="BF272" s="141">
        <f t="shared" ref="BF272:BM272" si="319">AW252</f>
        <v>4.3102171496366068</v>
      </c>
      <c r="BG272" s="141">
        <f t="shared" si="319"/>
        <v>171.27911496582766</v>
      </c>
      <c r="BH272" s="141">
        <f t="shared" si="319"/>
        <v>15.237354645124185</v>
      </c>
      <c r="BI272" s="141">
        <f t="shared" si="319"/>
        <v>10.082834520791259</v>
      </c>
      <c r="BJ272" s="141">
        <f t="shared" si="319"/>
        <v>25.396793331249658</v>
      </c>
      <c r="BK272" s="141">
        <f t="shared" si="319"/>
        <v>4.0787844071795023</v>
      </c>
      <c r="BL272" s="141">
        <f t="shared" si="319"/>
        <v>2.03735484874101</v>
      </c>
      <c r="BM272" s="141">
        <f t="shared" si="319"/>
        <v>14.476172198812304</v>
      </c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>
        <f t="shared" si="307"/>
        <v>114</v>
      </c>
      <c r="CI272" s="113">
        <f t="shared" si="308"/>
        <v>253.49967766573064</v>
      </c>
      <c r="CJ272" s="123">
        <f t="shared" si="188"/>
        <v>8.4857400133470691</v>
      </c>
      <c r="CK272" s="123">
        <f t="shared" si="189"/>
        <v>171.27911496582766</v>
      </c>
      <c r="CL272" s="123">
        <f t="shared" si="190"/>
        <v>110.27679654799861</v>
      </c>
      <c r="CM272" s="123">
        <f t="shared" si="191"/>
        <v>62.843117004583547</v>
      </c>
      <c r="CN272" s="123">
        <f t="shared" si="192"/>
        <v>81.387074709003173</v>
      </c>
      <c r="CO272" s="123">
        <f t="shared" si="193"/>
        <v>75.632722623590908</v>
      </c>
      <c r="CP272" s="123">
        <f t="shared" si="194"/>
        <v>37.778582729066379</v>
      </c>
      <c r="CQ272" s="123">
        <f t="shared" si="195"/>
        <v>50.179805038448379</v>
      </c>
      <c r="CR272" s="143">
        <f t="shared" si="111"/>
        <v>597.86295363186571</v>
      </c>
    </row>
    <row r="273" spans="1:96" ht="14">
      <c r="A273">
        <f t="shared" si="314"/>
        <v>115</v>
      </c>
      <c r="B273" s="20">
        <f t="shared" si="314"/>
        <v>195</v>
      </c>
      <c r="C273" s="27">
        <f t="shared" si="105"/>
        <v>253.56658239822829</v>
      </c>
      <c r="D273" s="27"/>
      <c r="E273" s="27"/>
      <c r="F273" s="140">
        <f t="shared" ref="F273:G273" si="320">F272</f>
        <v>18.852668677253504</v>
      </c>
      <c r="G273" s="140">
        <f t="shared" si="320"/>
        <v>2.3461098798359923</v>
      </c>
      <c r="H273" s="139">
        <f>(H$118)*('Product half-life and C flows'!L174/100)</f>
        <v>0.67346847911396823</v>
      </c>
      <c r="I273" s="139">
        <f>(($C$39*$C$118*0.28)*H$41)*('Product half-life and C flows'!N174/100)</f>
        <v>3.3323915101344399</v>
      </c>
      <c r="J273" s="139">
        <f>(($C$39*$C$118*0.28)*H$41)*(+'Product half-life and C flows'!P174/100)</f>
        <v>1.6645312238433756</v>
      </c>
      <c r="K273" s="140">
        <f t="shared" si="201"/>
        <v>4.1790082234578607</v>
      </c>
      <c r="L273" s="27"/>
      <c r="M273" s="141">
        <f>(C$158-C$138)*(0.4*D$14)*('Product half-life and C flows'!B134/100)</f>
        <v>0.13010610407465298</v>
      </c>
      <c r="N273" s="85"/>
      <c r="O273" s="142">
        <f t="shared" si="159"/>
        <v>15.237354645124185</v>
      </c>
      <c r="P273" s="141">
        <f t="shared" si="160"/>
        <v>10.082834520791259</v>
      </c>
      <c r="Q273" s="141">
        <f>(C$158-C$138)*(0.6*C$15)*('Product half-life and C flows'!L134/100)</f>
        <v>5.3596173395725604</v>
      </c>
      <c r="R273" s="141">
        <f>(C$158-C$138)*0.6*('Product half-life and C flows'!N134/100)</f>
        <v>17.450259852292021</v>
      </c>
      <c r="S273" s="141">
        <f>(C$158-C$138)*0.6*('Product half-life and C flows'!P134/100)</f>
        <v>8.7164135126333733</v>
      </c>
      <c r="T273" s="141">
        <f t="shared" si="108"/>
        <v>3.0549818835563594</v>
      </c>
      <c r="U273" s="3"/>
      <c r="V273" s="141">
        <f t="shared" si="165"/>
        <v>0.26021220814930596</v>
      </c>
      <c r="W273" s="141">
        <f t="shared" si="166"/>
        <v>0</v>
      </c>
      <c r="X273" s="141">
        <f t="shared" si="167"/>
        <v>15.237354645124185</v>
      </c>
      <c r="Y273" s="141">
        <f t="shared" si="168"/>
        <v>10.082834520791259</v>
      </c>
      <c r="Z273" s="141">
        <f t="shared" si="169"/>
        <v>7.2933136804515373</v>
      </c>
      <c r="AA273" s="141">
        <f t="shared" si="170"/>
        <v>16.159839827478784</v>
      </c>
      <c r="AB273" s="141">
        <f t="shared" si="171"/>
        <v>8.0718480656737164</v>
      </c>
      <c r="AC273" s="141">
        <f t="shared" si="172"/>
        <v>4.1571887978573763</v>
      </c>
      <c r="AD273" s="115"/>
      <c r="AE273" s="141">
        <f t="shared" ref="AE273:AL273" si="321">V253</f>
        <v>0.52042441629861202</v>
      </c>
      <c r="AF273" s="141">
        <f t="shared" si="321"/>
        <v>0</v>
      </c>
      <c r="AG273" s="141">
        <f t="shared" si="321"/>
        <v>15.237354645124185</v>
      </c>
      <c r="AH273" s="141">
        <f t="shared" si="321"/>
        <v>10.082834520791259</v>
      </c>
      <c r="AI273" s="141">
        <f t="shared" si="321"/>
        <v>9.9246683244934335</v>
      </c>
      <c r="AJ273" s="141">
        <f t="shared" si="321"/>
        <v>14.403849161688159</v>
      </c>
      <c r="AK273" s="141">
        <f t="shared" si="321"/>
        <v>7.1947298509930864</v>
      </c>
      <c r="AL273" s="141">
        <f t="shared" si="321"/>
        <v>5.6570609449612563</v>
      </c>
      <c r="AM273" s="115"/>
      <c r="AN273" s="143">
        <f t="shared" ref="AN273:AU273" si="322">AE253</f>
        <v>1.0408488325972238</v>
      </c>
      <c r="AO273" s="143">
        <f t="shared" si="322"/>
        <v>0</v>
      </c>
      <c r="AP273" s="143">
        <f t="shared" si="322"/>
        <v>15.237354645124185</v>
      </c>
      <c r="AQ273" s="143">
        <f t="shared" si="322"/>
        <v>10.082834520791259</v>
      </c>
      <c r="AR273" s="143">
        <f t="shared" si="322"/>
        <v>13.505389411018049</v>
      </c>
      <c r="AS273" s="143">
        <f t="shared" si="322"/>
        <v>12.014314623280733</v>
      </c>
      <c r="AT273" s="143">
        <f t="shared" si="322"/>
        <v>6.00115615548488</v>
      </c>
      <c r="AU273" s="143">
        <f t="shared" si="322"/>
        <v>7.6980719642802873</v>
      </c>
      <c r="AV273" s="115"/>
      <c r="AW273" s="143">
        <f t="shared" ref="AW273:BD273" si="323">AN253</f>
        <v>2.0816976651944481</v>
      </c>
      <c r="AX273" s="143">
        <f t="shared" si="323"/>
        <v>0</v>
      </c>
      <c r="AY273" s="143">
        <f t="shared" si="323"/>
        <v>15.237354645124185</v>
      </c>
      <c r="AZ273" s="143">
        <f t="shared" si="323"/>
        <v>10.082834520791259</v>
      </c>
      <c r="BA273" s="143">
        <f t="shared" si="323"/>
        <v>18.377998858974284</v>
      </c>
      <c r="BB273" s="143">
        <f t="shared" si="323"/>
        <v>8.7626599183446032</v>
      </c>
      <c r="BC273" s="143">
        <f t="shared" si="323"/>
        <v>4.3769530061661346</v>
      </c>
      <c r="BD273" s="143">
        <f t="shared" si="323"/>
        <v>10.47545934961534</v>
      </c>
      <c r="BE273" s="18"/>
      <c r="BF273" s="141">
        <f t="shared" ref="BF273:BM273" si="324">AW253</f>
        <v>4.1633953303888953</v>
      </c>
      <c r="BG273" s="141">
        <f t="shared" si="324"/>
        <v>174.78009917443575</v>
      </c>
      <c r="BH273" s="141">
        <f t="shared" si="324"/>
        <v>15.237354645124185</v>
      </c>
      <c r="BI273" s="141">
        <f t="shared" si="324"/>
        <v>10.082834520791259</v>
      </c>
      <c r="BJ273" s="141">
        <f t="shared" si="324"/>
        <v>25.008597070508316</v>
      </c>
      <c r="BK273" s="141">
        <f t="shared" si="324"/>
        <v>4.3378407118475559</v>
      </c>
      <c r="BL273" s="141">
        <f t="shared" si="324"/>
        <v>2.1667536023214562</v>
      </c>
      <c r="BM273" s="141">
        <f t="shared" si="324"/>
        <v>14.254900330189738</v>
      </c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>
        <f t="shared" si="307"/>
        <v>115</v>
      </c>
      <c r="CI273" s="113">
        <f t="shared" si="308"/>
        <v>253.56658239822829</v>
      </c>
      <c r="CJ273" s="123">
        <f t="shared" si="188"/>
        <v>8.1966845567031381</v>
      </c>
      <c r="CK273" s="123">
        <f t="shared" si="189"/>
        <v>174.78009917443575</v>
      </c>
      <c r="CL273" s="123">
        <f t="shared" si="190"/>
        <v>110.27679654799861</v>
      </c>
      <c r="CM273" s="123">
        <f t="shared" si="191"/>
        <v>62.843117004583547</v>
      </c>
      <c r="CN273" s="123">
        <f t="shared" si="192"/>
        <v>80.143053164132155</v>
      </c>
      <c r="CO273" s="123">
        <f t="shared" si="193"/>
        <v>76.461155605066295</v>
      </c>
      <c r="CP273" s="123">
        <f t="shared" si="194"/>
        <v>38.192385417116022</v>
      </c>
      <c r="CQ273" s="123">
        <f t="shared" si="195"/>
        <v>49.476671493918218</v>
      </c>
      <c r="CR273" s="143">
        <f t="shared" si="111"/>
        <v>600.36996296395364</v>
      </c>
    </row>
    <row r="274" spans="1:96" ht="14">
      <c r="A274">
        <f t="shared" si="314"/>
        <v>116</v>
      </c>
      <c r="B274" s="20">
        <f t="shared" si="314"/>
        <v>196</v>
      </c>
      <c r="C274" s="27">
        <f t="shared" si="105"/>
        <v>253.63152105118664</v>
      </c>
      <c r="D274" s="27"/>
      <c r="E274" s="27"/>
      <c r="F274" s="140">
        <f t="shared" ref="F274:G274" si="325">F273</f>
        <v>18.852668677253504</v>
      </c>
      <c r="G274" s="140">
        <f t="shared" si="325"/>
        <v>2.3461098798359923</v>
      </c>
      <c r="H274" s="139">
        <f>(H$118)*('Product half-life and C flows'!L175/100)</f>
        <v>0.66317434701983846</v>
      </c>
      <c r="I274" s="139">
        <f>(($C$39*$C$118*0.28)*H$41)*('Product half-life and C flows'!N175/100)</f>
        <v>3.3375437232475518</v>
      </c>
      <c r="J274" s="139">
        <f>(($C$39*$C$118*0.28)*H$41)*(+'Product half-life and C flows'!P175/100)</f>
        <v>1.667104756866908</v>
      </c>
      <c r="K274" s="140">
        <f t="shared" si="201"/>
        <v>4.1790082234578607</v>
      </c>
      <c r="L274" s="27"/>
      <c r="M274" s="141">
        <f>(C$158-C$138)*(0.4*D$14)*('Product half-life and C flows'!B135/100)</f>
        <v>0.12567421254058425</v>
      </c>
      <c r="N274" s="85"/>
      <c r="O274" s="142">
        <f t="shared" ref="O274:O305" si="326">(C$158-C$138)*((0.4*B$14))-(C$158*0.03)</f>
        <v>15.237354645124185</v>
      </c>
      <c r="P274" s="141">
        <f t="shared" ref="P274:P305" si="327">(C$158-C$138)*((0.6*B$15))</f>
        <v>10.082834520791259</v>
      </c>
      <c r="Q274" s="141">
        <f>(C$158-C$138)*(0.6*C$15)*('Product half-life and C flows'!L135/100)</f>
        <v>5.277694264360286</v>
      </c>
      <c r="R274" s="141">
        <f>(C$158-C$138)*0.6*('Product half-life and C flows'!N135/100)</f>
        <v>17.504929851150347</v>
      </c>
      <c r="S274" s="141">
        <f>(C$158-C$138)*0.6*('Product half-life and C flows'!P135/100)</f>
        <v>8.7437212043707984</v>
      </c>
      <c r="T274" s="141">
        <f t="shared" si="108"/>
        <v>3.0082857306853628</v>
      </c>
      <c r="U274" s="3"/>
      <c r="V274" s="141">
        <f t="shared" si="165"/>
        <v>0.25134842508116839</v>
      </c>
      <c r="W274" s="141">
        <f t="shared" si="166"/>
        <v>0</v>
      </c>
      <c r="X274" s="141">
        <f t="shared" si="167"/>
        <v>15.237354645124185</v>
      </c>
      <c r="Y274" s="141">
        <f t="shared" si="168"/>
        <v>10.082834520791259</v>
      </c>
      <c r="Z274" s="141">
        <f t="shared" si="169"/>
        <v>7.181833578919143</v>
      </c>
      <c r="AA274" s="141">
        <f t="shared" si="170"/>
        <v>16.234234215234732</v>
      </c>
      <c r="AB274" s="141">
        <f t="shared" si="171"/>
        <v>8.1090080995178475</v>
      </c>
      <c r="AC274" s="141">
        <f t="shared" si="172"/>
        <v>4.0936451399839111</v>
      </c>
      <c r="AD274" s="115"/>
      <c r="AE274" s="141">
        <f t="shared" ref="AE274:AL274" si="328">V254</f>
        <v>0.50269685016233678</v>
      </c>
      <c r="AF274" s="141">
        <f t="shared" si="328"/>
        <v>0</v>
      </c>
      <c r="AG274" s="141">
        <f t="shared" si="328"/>
        <v>15.237354645124185</v>
      </c>
      <c r="AH274" s="141">
        <f t="shared" si="328"/>
        <v>10.082834520791259</v>
      </c>
      <c r="AI274" s="141">
        <f t="shared" si="328"/>
        <v>9.7729673171097264</v>
      </c>
      <c r="AJ274" s="141">
        <f t="shared" si="328"/>
        <v>14.505084300615552</v>
      </c>
      <c r="AK274" s="141">
        <f t="shared" si="328"/>
        <v>7.2452968534543212</v>
      </c>
      <c r="AL274" s="141">
        <f t="shared" si="328"/>
        <v>5.5705913707525436</v>
      </c>
      <c r="AM274" s="115"/>
      <c r="AN274" s="143">
        <f t="shared" ref="AN274:AU274" si="329">AE254</f>
        <v>1.0053937003246738</v>
      </c>
      <c r="AO274" s="143">
        <f t="shared" si="329"/>
        <v>0</v>
      </c>
      <c r="AP274" s="143">
        <f t="shared" si="329"/>
        <v>15.237354645124185</v>
      </c>
      <c r="AQ274" s="143">
        <f t="shared" si="329"/>
        <v>10.082834520791259</v>
      </c>
      <c r="AR274" s="143">
        <f t="shared" si="329"/>
        <v>13.298956197153926</v>
      </c>
      <c r="AS274" s="143">
        <f t="shared" si="329"/>
        <v>12.152074387999393</v>
      </c>
      <c r="AT274" s="143">
        <f t="shared" si="329"/>
        <v>6.0699672267729214</v>
      </c>
      <c r="AU274" s="143">
        <f t="shared" si="329"/>
        <v>7.5804050323777368</v>
      </c>
      <c r="AV274" s="115"/>
      <c r="AW274" s="143">
        <f t="shared" ref="AW274:BD274" si="330">AN254</f>
        <v>2.0107874006493471</v>
      </c>
      <c r="AX274" s="143">
        <f t="shared" si="330"/>
        <v>0</v>
      </c>
      <c r="AY274" s="143">
        <f t="shared" si="330"/>
        <v>15.237354645124185</v>
      </c>
      <c r="AZ274" s="143">
        <f t="shared" si="330"/>
        <v>10.082834520791259</v>
      </c>
      <c r="BA274" s="143">
        <f t="shared" si="330"/>
        <v>18.097086605844122</v>
      </c>
      <c r="BB274" s="143">
        <f t="shared" si="330"/>
        <v>8.9501220286001306</v>
      </c>
      <c r="BC274" s="143">
        <f t="shared" si="330"/>
        <v>4.4705904238761889</v>
      </c>
      <c r="BD274" s="143">
        <f t="shared" si="330"/>
        <v>10.315339365331148</v>
      </c>
      <c r="BE274" s="18"/>
      <c r="BF274" s="141">
        <f t="shared" ref="BF274:BM274" si="331">AW254</f>
        <v>4.0215748012986943</v>
      </c>
      <c r="BG274" s="141">
        <f t="shared" si="331"/>
        <v>178.28108338304384</v>
      </c>
      <c r="BH274" s="141">
        <f t="shared" si="331"/>
        <v>15.237354645124185</v>
      </c>
      <c r="BI274" s="141">
        <f t="shared" si="331"/>
        <v>10.082834520791259</v>
      </c>
      <c r="BJ274" s="141">
        <f t="shared" si="331"/>
        <v>24.626334485522339</v>
      </c>
      <c r="BK274" s="141">
        <f t="shared" si="331"/>
        <v>4.5929372768948653</v>
      </c>
      <c r="BL274" s="141">
        <f t="shared" si="331"/>
        <v>2.2941744639834489</v>
      </c>
      <c r="BM274" s="141">
        <f t="shared" si="331"/>
        <v>14.037010656747732</v>
      </c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>
        <f t="shared" si="307"/>
        <v>116</v>
      </c>
      <c r="CI274" s="113">
        <f t="shared" si="308"/>
        <v>253.63152105118664</v>
      </c>
      <c r="CJ274" s="123">
        <f t="shared" si="188"/>
        <v>7.9174753900568042</v>
      </c>
      <c r="CK274" s="123">
        <f t="shared" si="189"/>
        <v>178.28108338304384</v>
      </c>
      <c r="CL274" s="123">
        <f t="shared" si="190"/>
        <v>110.27679654799861</v>
      </c>
      <c r="CM274" s="123">
        <f t="shared" si="191"/>
        <v>62.843117004583547</v>
      </c>
      <c r="CN274" s="123">
        <f t="shared" si="192"/>
        <v>78.918046795929385</v>
      </c>
      <c r="CO274" s="123">
        <f t="shared" si="193"/>
        <v>77.27692578374257</v>
      </c>
      <c r="CP274" s="123">
        <f t="shared" si="194"/>
        <v>38.599863028842435</v>
      </c>
      <c r="CQ274" s="123">
        <f t="shared" si="195"/>
        <v>48.784285519336301</v>
      </c>
      <c r="CR274" s="143">
        <f t="shared" si="111"/>
        <v>602.89759345353366</v>
      </c>
    </row>
    <row r="275" spans="1:96" ht="14">
      <c r="A275">
        <f t="shared" si="314"/>
        <v>117</v>
      </c>
      <c r="B275" s="20">
        <f t="shared" si="314"/>
        <v>197</v>
      </c>
      <c r="C275" s="27">
        <f t="shared" si="105"/>
        <v>253.69455107655273</v>
      </c>
      <c r="D275" s="27"/>
      <c r="E275" s="27"/>
      <c r="F275" s="140">
        <f t="shared" ref="F275:G275" si="332">F274</f>
        <v>18.852668677253504</v>
      </c>
      <c r="G275" s="140">
        <f t="shared" si="332"/>
        <v>2.3461098798359923</v>
      </c>
      <c r="H275" s="139">
        <f>(H$118)*('Product half-life and C flows'!L176/100)</f>
        <v>0.65303756327809304</v>
      </c>
      <c r="I275" s="139">
        <f>(($C$39*$C$118*0.28)*H$41)*('Product half-life and C flows'!N176/100)</f>
        <v>3.3426171835102951</v>
      </c>
      <c r="J275" s="139">
        <f>(($C$39*$C$118*0.28)*H$41)*(+'Product half-life and C flows'!P176/100)</f>
        <v>1.6696389528023443</v>
      </c>
      <c r="K275" s="140">
        <f t="shared" si="201"/>
        <v>4.1790082234578607</v>
      </c>
      <c r="L275" s="27"/>
      <c r="M275" s="141">
        <f>(C$158-C$138)*(0.4*D$14)*('Product half-life and C flows'!B136/100)</f>
        <v>0.1213932875019728</v>
      </c>
      <c r="N275" s="85"/>
      <c r="O275" s="142">
        <f t="shared" si="326"/>
        <v>15.237354645124185</v>
      </c>
      <c r="P275" s="141">
        <f t="shared" si="327"/>
        <v>10.082834520791259</v>
      </c>
      <c r="Q275" s="141">
        <f>(C$158-C$138)*(0.6*C$15)*('Product half-life and C flows'!L136/100)</f>
        <v>5.1970234035930041</v>
      </c>
      <c r="R275" s="141">
        <f>(C$158-C$138)*0.6*('Product half-life and C flows'!N136/100)</f>
        <v>17.558764205569044</v>
      </c>
      <c r="S275" s="141">
        <f>(C$158-C$138)*0.6*('Product half-life and C flows'!P136/100)</f>
        <v>8.7706114912932271</v>
      </c>
      <c r="T275" s="141">
        <f t="shared" si="108"/>
        <v>2.9623033400480119</v>
      </c>
      <c r="U275" s="3"/>
      <c r="V275" s="141">
        <f t="shared" si="165"/>
        <v>0.24278657500394549</v>
      </c>
      <c r="W275" s="141">
        <f t="shared" si="166"/>
        <v>0</v>
      </c>
      <c r="X275" s="141">
        <f t="shared" si="167"/>
        <v>15.237354645124185</v>
      </c>
      <c r="Y275" s="141">
        <f t="shared" si="168"/>
        <v>10.082834520791259</v>
      </c>
      <c r="Z275" s="141">
        <f t="shared" si="169"/>
        <v>7.0720574782815673</v>
      </c>
      <c r="AA275" s="141">
        <f t="shared" si="170"/>
        <v>16.30749146639354</v>
      </c>
      <c r="AB275" s="141">
        <f t="shared" si="171"/>
        <v>8.1456001330637058</v>
      </c>
      <c r="AC275" s="141">
        <f t="shared" si="172"/>
        <v>4.031072762620493</v>
      </c>
      <c r="AD275" s="115"/>
      <c r="AE275" s="141">
        <f t="shared" ref="AE275:AL275" si="333">V255</f>
        <v>0.48557315000789081</v>
      </c>
      <c r="AF275" s="141">
        <f t="shared" si="333"/>
        <v>0</v>
      </c>
      <c r="AG275" s="141">
        <f t="shared" si="333"/>
        <v>15.237354645124185</v>
      </c>
      <c r="AH275" s="141">
        <f t="shared" si="333"/>
        <v>10.082834520791259</v>
      </c>
      <c r="AI275" s="141">
        <f t="shared" si="333"/>
        <v>9.6235850971039767</v>
      </c>
      <c r="AJ275" s="141">
        <f t="shared" si="333"/>
        <v>14.604772035432722</v>
      </c>
      <c r="AK275" s="141">
        <f t="shared" si="333"/>
        <v>7.2950909267895723</v>
      </c>
      <c r="AL275" s="141">
        <f t="shared" si="333"/>
        <v>5.4854435053492665</v>
      </c>
      <c r="AM275" s="115"/>
      <c r="AN275" s="143">
        <f t="shared" ref="AN275:AU275" si="334">AE255</f>
        <v>0.97114630001578162</v>
      </c>
      <c r="AO275" s="143">
        <f t="shared" si="334"/>
        <v>0</v>
      </c>
      <c r="AP275" s="143">
        <f t="shared" si="334"/>
        <v>15.237354645124185</v>
      </c>
      <c r="AQ275" s="143">
        <f t="shared" si="334"/>
        <v>10.082834520791259</v>
      </c>
      <c r="AR275" s="143">
        <f t="shared" si="334"/>
        <v>13.095678365966251</v>
      </c>
      <c r="AS275" s="143">
        <f t="shared" si="334"/>
        <v>12.287728460678634</v>
      </c>
      <c r="AT275" s="143">
        <f t="shared" si="334"/>
        <v>6.1377265038354798</v>
      </c>
      <c r="AU275" s="143">
        <f t="shared" si="334"/>
        <v>7.4645366686007621</v>
      </c>
      <c r="AV275" s="115"/>
      <c r="AW275" s="143">
        <f t="shared" ref="AW275:BD275" si="335">AN255</f>
        <v>1.9422926000315632</v>
      </c>
      <c r="AX275" s="143">
        <f t="shared" si="335"/>
        <v>0</v>
      </c>
      <c r="AY275" s="143">
        <f t="shared" si="335"/>
        <v>15.237354645124185</v>
      </c>
      <c r="AZ275" s="143">
        <f t="shared" si="335"/>
        <v>10.082834520791259</v>
      </c>
      <c r="BA275" s="143">
        <f t="shared" si="335"/>
        <v>17.820468165906799</v>
      </c>
      <c r="BB275" s="143">
        <f t="shared" si="335"/>
        <v>9.1347187341849718</v>
      </c>
      <c r="BC275" s="143">
        <f t="shared" si="335"/>
        <v>4.5627965705219626</v>
      </c>
      <c r="BD275" s="143">
        <f t="shared" si="335"/>
        <v>10.157666854566875</v>
      </c>
      <c r="BE275" s="18"/>
      <c r="BF275" s="141">
        <f t="shared" ref="BF275:BM275" si="336">AW255</f>
        <v>3.8845852000631265</v>
      </c>
      <c r="BG275" s="141">
        <f t="shared" si="336"/>
        <v>181.78206759165192</v>
      </c>
      <c r="BH275" s="141">
        <f t="shared" si="336"/>
        <v>15.237354645124185</v>
      </c>
      <c r="BI275" s="141">
        <f t="shared" si="336"/>
        <v>10.082834520791259</v>
      </c>
      <c r="BJ275" s="141">
        <f t="shared" si="336"/>
        <v>24.249914878591792</v>
      </c>
      <c r="BK275" s="141">
        <f t="shared" si="336"/>
        <v>4.8441346279198489</v>
      </c>
      <c r="BL275" s="141">
        <f t="shared" si="336"/>
        <v>2.4196476662936308</v>
      </c>
      <c r="BM275" s="141">
        <f t="shared" si="336"/>
        <v>13.822451480797319</v>
      </c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>
        <f t="shared" si="307"/>
        <v>117</v>
      </c>
      <c r="CI275" s="113">
        <f t="shared" si="308"/>
        <v>253.69455107655273</v>
      </c>
      <c r="CJ275" s="123">
        <f t="shared" si="188"/>
        <v>7.6477771126242802</v>
      </c>
      <c r="CK275" s="123">
        <f t="shared" si="189"/>
        <v>181.78206759165192</v>
      </c>
      <c r="CL275" s="123">
        <f t="shared" si="190"/>
        <v>110.27679654799861</v>
      </c>
      <c r="CM275" s="123">
        <f t="shared" si="191"/>
        <v>62.843117004583547</v>
      </c>
      <c r="CN275" s="123">
        <f t="shared" si="192"/>
        <v>77.711764952721481</v>
      </c>
      <c r="CO275" s="123">
        <f t="shared" si="193"/>
        <v>78.080226713689044</v>
      </c>
      <c r="CP275" s="123">
        <f t="shared" si="194"/>
        <v>39.001112244599916</v>
      </c>
      <c r="CQ275" s="123">
        <f t="shared" si="195"/>
        <v>48.10248283544059</v>
      </c>
      <c r="CR275" s="143">
        <f t="shared" si="111"/>
        <v>605.44534500330928</v>
      </c>
    </row>
    <row r="276" spans="1:96" ht="14">
      <c r="A276">
        <f t="shared" si="314"/>
        <v>118</v>
      </c>
      <c r="B276" s="20">
        <f t="shared" si="314"/>
        <v>198</v>
      </c>
      <c r="C276" s="27">
        <f t="shared" si="105"/>
        <v>253.75572826634831</v>
      </c>
      <c r="D276" s="27"/>
      <c r="E276" s="27"/>
      <c r="F276" s="140">
        <f t="shared" ref="F276:G276" si="337">F275</f>
        <v>18.852668677253504</v>
      </c>
      <c r="G276" s="140">
        <f t="shared" si="337"/>
        <v>2.3461098798359923</v>
      </c>
      <c r="H276" s="139">
        <f>(H$118)*('Product half-life and C flows'!L177/100)</f>
        <v>0.64305572278029044</v>
      </c>
      <c r="I276" s="139">
        <f>(($C$39*$C$118*0.28)*H$41)*('Product half-life and C flows'!N177/100)</f>
        <v>3.3476130946794456</v>
      </c>
      <c r="J276" s="139">
        <f>(($C$39*$C$118*0.28)*H$41)*(+'Product half-life and C flows'!P177/100)</f>
        <v>1.6721344129267948</v>
      </c>
      <c r="K276" s="140">
        <f t="shared" si="201"/>
        <v>4.1790082234578607</v>
      </c>
      <c r="L276" s="27"/>
      <c r="M276" s="141">
        <f>(C$158-C$138)*(0.4*D$14)*('Product half-life and C flows'!B137/100)</f>
        <v>0.11725818648577378</v>
      </c>
      <c r="N276" s="85"/>
      <c r="O276" s="142">
        <f t="shared" si="326"/>
        <v>15.237354645124185</v>
      </c>
      <c r="P276" s="141">
        <f t="shared" si="327"/>
        <v>10.082834520791259</v>
      </c>
      <c r="Q276" s="141">
        <f>(C$158-C$138)*(0.6*C$15)*('Product half-life and C flows'!L137/100)</f>
        <v>5.1175856168635425</v>
      </c>
      <c r="R276" s="141">
        <f>(C$158-C$138)*0.6*('Product half-life and C flows'!N137/100)</f>
        <v>17.61177568857984</v>
      </c>
      <c r="S276" s="141">
        <f>(C$158-C$138)*0.6*('Product half-life and C flows'!P137/100)</f>
        <v>8.7970907535363789</v>
      </c>
      <c r="T276" s="141">
        <f t="shared" si="108"/>
        <v>2.9170238016122192</v>
      </c>
      <c r="U276" s="3"/>
      <c r="V276" s="141">
        <f t="shared" si="165"/>
        <v>0.23451637297154765</v>
      </c>
      <c r="W276" s="141">
        <f t="shared" si="166"/>
        <v>0</v>
      </c>
      <c r="X276" s="141">
        <f t="shared" si="167"/>
        <v>15.237354645124185</v>
      </c>
      <c r="Y276" s="141">
        <f t="shared" si="168"/>
        <v>10.082834520791259</v>
      </c>
      <c r="Z276" s="141">
        <f t="shared" si="169"/>
        <v>6.96395933246413</v>
      </c>
      <c r="AA276" s="141">
        <f t="shared" si="170"/>
        <v>16.379628962369047</v>
      </c>
      <c r="AB276" s="141">
        <f t="shared" si="171"/>
        <v>8.1816328483361858</v>
      </c>
      <c r="AC276" s="141">
        <f t="shared" si="172"/>
        <v>3.9694568195045536</v>
      </c>
      <c r="AD276" s="115"/>
      <c r="AE276" s="141">
        <f t="shared" ref="AE276:AL276" si="338">V256</f>
        <v>0.46903274594309541</v>
      </c>
      <c r="AF276" s="141">
        <f t="shared" si="338"/>
        <v>0</v>
      </c>
      <c r="AG276" s="141">
        <f t="shared" si="338"/>
        <v>15.237354645124185</v>
      </c>
      <c r="AH276" s="141">
        <f t="shared" si="338"/>
        <v>10.082834520791259</v>
      </c>
      <c r="AI276" s="141">
        <f t="shared" si="338"/>
        <v>9.4764862212382148</v>
      </c>
      <c r="AJ276" s="141">
        <f t="shared" si="338"/>
        <v>14.702936018593807</v>
      </c>
      <c r="AK276" s="141">
        <f t="shared" si="338"/>
        <v>7.3441238854114923</v>
      </c>
      <c r="AL276" s="141">
        <f t="shared" si="338"/>
        <v>5.4015971461057823</v>
      </c>
      <c r="AM276" s="115"/>
      <c r="AN276" s="143">
        <f t="shared" ref="AN276:AU276" si="339">AE256</f>
        <v>0.93806549188619082</v>
      </c>
      <c r="AO276" s="143">
        <f t="shared" si="339"/>
        <v>0</v>
      </c>
      <c r="AP276" s="143">
        <f t="shared" si="339"/>
        <v>15.237354645124185</v>
      </c>
      <c r="AQ276" s="143">
        <f t="shared" si="339"/>
        <v>10.082834520791259</v>
      </c>
      <c r="AR276" s="143">
        <f t="shared" si="339"/>
        <v>12.895507686651232</v>
      </c>
      <c r="AS276" s="143">
        <f t="shared" si="339"/>
        <v>12.421309027341524</v>
      </c>
      <c r="AT276" s="143">
        <f t="shared" si="339"/>
        <v>6.2044500636071511</v>
      </c>
      <c r="AU276" s="143">
        <f t="shared" si="339"/>
        <v>7.3504393813912019</v>
      </c>
      <c r="AV276" s="115"/>
      <c r="AW276" s="143">
        <f t="shared" ref="AW276:BD276" si="340">AN256</f>
        <v>1.8761309837723812</v>
      </c>
      <c r="AX276" s="143">
        <f t="shared" si="340"/>
        <v>0</v>
      </c>
      <c r="AY276" s="143">
        <f t="shared" si="340"/>
        <v>15.237354645124185</v>
      </c>
      <c r="AZ276" s="143">
        <f t="shared" si="340"/>
        <v>10.082834520791259</v>
      </c>
      <c r="BA276" s="143">
        <f t="shared" si="340"/>
        <v>17.54807790716681</v>
      </c>
      <c r="BB276" s="143">
        <f t="shared" si="340"/>
        <v>9.3164938335174572</v>
      </c>
      <c r="BC276" s="143">
        <f t="shared" si="340"/>
        <v>4.6535933234352926</v>
      </c>
      <c r="BD276" s="143">
        <f t="shared" si="340"/>
        <v>10.002404407085081</v>
      </c>
      <c r="BE276" s="18"/>
      <c r="BF276" s="141">
        <f t="shared" ref="BF276:BM276" si="341">AW256</f>
        <v>3.7522619675447624</v>
      </c>
      <c r="BG276" s="141">
        <f t="shared" si="341"/>
        <v>185.28305180026001</v>
      </c>
      <c r="BH276" s="141">
        <f t="shared" si="341"/>
        <v>15.237354645124185</v>
      </c>
      <c r="BI276" s="141">
        <f t="shared" si="341"/>
        <v>10.082834520791259</v>
      </c>
      <c r="BJ276" s="141">
        <f t="shared" si="341"/>
        <v>23.879248938353506</v>
      </c>
      <c r="BK276" s="141">
        <f t="shared" si="341"/>
        <v>5.0914923653721988</v>
      </c>
      <c r="BL276" s="141">
        <f t="shared" si="341"/>
        <v>2.5432029797063929</v>
      </c>
      <c r="BM276" s="141">
        <f t="shared" si="341"/>
        <v>13.611171894861497</v>
      </c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>
        <f t="shared" si="307"/>
        <v>118</v>
      </c>
      <c r="CI276" s="113">
        <f t="shared" si="308"/>
        <v>253.75572826634831</v>
      </c>
      <c r="CJ276" s="123">
        <f t="shared" si="188"/>
        <v>7.3872657486037507</v>
      </c>
      <c r="CK276" s="123">
        <f t="shared" si="189"/>
        <v>185.28305180026001</v>
      </c>
      <c r="CL276" s="123">
        <f t="shared" si="190"/>
        <v>110.27679654799861</v>
      </c>
      <c r="CM276" s="123">
        <f t="shared" si="191"/>
        <v>62.843117004583547</v>
      </c>
      <c r="CN276" s="123">
        <f t="shared" si="192"/>
        <v>76.523921425517727</v>
      </c>
      <c r="CO276" s="123">
        <f t="shared" si="193"/>
        <v>78.871248990453324</v>
      </c>
      <c r="CP276" s="123">
        <f t="shared" si="194"/>
        <v>39.396228266959689</v>
      </c>
      <c r="CQ276" s="123">
        <f t="shared" si="195"/>
        <v>47.431101674018194</v>
      </c>
      <c r="CR276" s="143">
        <f t="shared" si="111"/>
        <v>608.01273145839491</v>
      </c>
    </row>
    <row r="277" spans="1:96" ht="14">
      <c r="A277">
        <f t="shared" si="314"/>
        <v>119</v>
      </c>
      <c r="B277" s="20">
        <f t="shared" si="314"/>
        <v>199</v>
      </c>
      <c r="C277" s="27">
        <f t="shared" si="105"/>
        <v>253.81510679951975</v>
      </c>
      <c r="D277" s="27"/>
      <c r="E277" s="27"/>
      <c r="F277" s="140">
        <f t="shared" ref="F277:G277" si="342">F276</f>
        <v>18.852668677253504</v>
      </c>
      <c r="G277" s="140">
        <f t="shared" si="342"/>
        <v>2.3461098798359923</v>
      </c>
      <c r="H277" s="139">
        <f>(H$118)*('Product half-life and C flows'!L178/100)</f>
        <v>0.63322645718066572</v>
      </c>
      <c r="I277" s="139">
        <f>(($C$39*$C$118*0.28)*H$41)*('Product half-life and C flows'!N178/100)</f>
        <v>3.3525326421120574</v>
      </c>
      <c r="J277" s="139">
        <f>(($C$39*$C$118*0.28)*H$41)*(+'Product half-life and C flows'!P178/100)</f>
        <v>1.6745917293267012</v>
      </c>
      <c r="K277" s="140">
        <f t="shared" si="201"/>
        <v>4.1790082234578607</v>
      </c>
      <c r="L277" s="27"/>
      <c r="M277" s="141">
        <f>(C$158-C$138)*(0.4*D$14)*('Product half-life and C flows'!B138/100)</f>
        <v>0.1132639421904533</v>
      </c>
      <c r="N277" s="85"/>
      <c r="O277" s="142">
        <f t="shared" si="326"/>
        <v>15.237354645124185</v>
      </c>
      <c r="P277" s="141">
        <f t="shared" si="327"/>
        <v>10.082834520791259</v>
      </c>
      <c r="Q277" s="141">
        <f>(C$158-C$138)*(0.6*C$15)*('Product half-life and C flows'!L138/100)</f>
        <v>5.0393620563305825</v>
      </c>
      <c r="R277" s="141">
        <f>(C$158-C$138)*0.6*('Product half-life and C flows'!N138/100)</f>
        <v>17.6639768779755</v>
      </c>
      <c r="S277" s="141">
        <f>(C$158-C$138)*0.6*('Product half-life and C flows'!P138/100)</f>
        <v>8.823165273714034</v>
      </c>
      <c r="T277" s="141">
        <f t="shared" si="108"/>
        <v>2.8724363721084316</v>
      </c>
      <c r="U277" s="3"/>
      <c r="V277" s="141">
        <f t="shared" si="165"/>
        <v>0.22652788438090665</v>
      </c>
      <c r="W277" s="141">
        <f t="shared" si="166"/>
        <v>0</v>
      </c>
      <c r="X277" s="141">
        <f t="shared" si="167"/>
        <v>15.237354645124185</v>
      </c>
      <c r="Y277" s="141">
        <f t="shared" si="168"/>
        <v>10.082834520791259</v>
      </c>
      <c r="Z277" s="141">
        <f t="shared" si="169"/>
        <v>6.8575134935128412</v>
      </c>
      <c r="AA277" s="141">
        <f t="shared" si="170"/>
        <v>16.450663818895872</v>
      </c>
      <c r="AB277" s="141">
        <f t="shared" si="171"/>
        <v>8.2171147946532823</v>
      </c>
      <c r="AC277" s="141">
        <f t="shared" si="172"/>
        <v>3.9087826913023194</v>
      </c>
      <c r="AD277" s="115"/>
      <c r="AE277" s="141">
        <f t="shared" ref="AE277:AL277" si="343">V257</f>
        <v>0.4530557687618133</v>
      </c>
      <c r="AF277" s="141">
        <f t="shared" si="343"/>
        <v>0</v>
      </c>
      <c r="AG277" s="141">
        <f t="shared" si="343"/>
        <v>15.237354645124185</v>
      </c>
      <c r="AH277" s="141">
        <f t="shared" si="343"/>
        <v>10.082834520791259</v>
      </c>
      <c r="AI277" s="141">
        <f t="shared" si="343"/>
        <v>9.3316357880331324</v>
      </c>
      <c r="AJ277" s="141">
        <f t="shared" si="343"/>
        <v>14.799599541019331</v>
      </c>
      <c r="AK277" s="141">
        <f t="shared" si="343"/>
        <v>7.3924073631465204</v>
      </c>
      <c r="AL277" s="141">
        <f t="shared" si="343"/>
        <v>5.3190323991788846</v>
      </c>
      <c r="AM277" s="115"/>
      <c r="AN277" s="143">
        <f t="shared" ref="AN277:AU277" si="344">AE257</f>
        <v>0.90611153752362616</v>
      </c>
      <c r="AO277" s="143">
        <f t="shared" si="344"/>
        <v>0</v>
      </c>
      <c r="AP277" s="143">
        <f t="shared" si="344"/>
        <v>15.237354645124185</v>
      </c>
      <c r="AQ277" s="143">
        <f t="shared" si="344"/>
        <v>10.082834520791259</v>
      </c>
      <c r="AR277" s="143">
        <f t="shared" si="344"/>
        <v>12.698396665624829</v>
      </c>
      <c r="AS277" s="143">
        <f t="shared" si="344"/>
        <v>12.552847782039811</v>
      </c>
      <c r="AT277" s="143">
        <f t="shared" si="344"/>
        <v>6.2701537372826204</v>
      </c>
      <c r="AU277" s="143">
        <f t="shared" si="344"/>
        <v>7.2380860994061518</v>
      </c>
      <c r="AV277" s="115"/>
      <c r="AW277" s="143">
        <f t="shared" ref="AW277:BD277" si="345">AN257</f>
        <v>1.8122230750472532</v>
      </c>
      <c r="AX277" s="143">
        <f t="shared" si="345"/>
        <v>0</v>
      </c>
      <c r="AY277" s="143">
        <f t="shared" si="345"/>
        <v>15.237354645124185</v>
      </c>
      <c r="AZ277" s="143">
        <f t="shared" si="345"/>
        <v>10.082834520791259</v>
      </c>
      <c r="BA277" s="143">
        <f t="shared" si="345"/>
        <v>17.279851200829917</v>
      </c>
      <c r="BB277" s="143">
        <f t="shared" si="345"/>
        <v>9.4954904555462782</v>
      </c>
      <c r="BC277" s="143">
        <f t="shared" si="345"/>
        <v>4.743002225547591</v>
      </c>
      <c r="BD277" s="143">
        <f t="shared" si="345"/>
        <v>9.8495151844730522</v>
      </c>
      <c r="BE277" s="18"/>
      <c r="BF277" s="141">
        <f t="shared" ref="BF277:BM277" si="346">AW257</f>
        <v>3.6244461500945064</v>
      </c>
      <c r="BG277" s="141">
        <f t="shared" si="346"/>
        <v>188.7840360088681</v>
      </c>
      <c r="BH277" s="141">
        <f t="shared" si="346"/>
        <v>15.237354645124185</v>
      </c>
      <c r="BI277" s="141">
        <f t="shared" si="346"/>
        <v>10.082834520791259</v>
      </c>
      <c r="BJ277" s="141">
        <f t="shared" si="346"/>
        <v>23.514248718590551</v>
      </c>
      <c r="BK277" s="141">
        <f t="shared" si="346"/>
        <v>5.3350691786940123</v>
      </c>
      <c r="BL277" s="141">
        <f t="shared" si="346"/>
        <v>2.664869719627379</v>
      </c>
      <c r="BM277" s="141">
        <f t="shared" si="346"/>
        <v>13.403121769596613</v>
      </c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>
        <f t="shared" si="307"/>
        <v>119</v>
      </c>
      <c r="CI277" s="113">
        <f t="shared" si="308"/>
        <v>253.81510679951975</v>
      </c>
      <c r="CJ277" s="123">
        <f t="shared" si="188"/>
        <v>7.1356283579985593</v>
      </c>
      <c r="CK277" s="123">
        <f t="shared" si="189"/>
        <v>188.7840360088681</v>
      </c>
      <c r="CL277" s="123">
        <f t="shared" si="190"/>
        <v>110.27679654799861</v>
      </c>
      <c r="CM277" s="123">
        <f t="shared" si="191"/>
        <v>62.843117004583547</v>
      </c>
      <c r="CN277" s="123">
        <f t="shared" si="192"/>
        <v>75.354234380102525</v>
      </c>
      <c r="CO277" s="123">
        <f t="shared" si="193"/>
        <v>79.650180296282855</v>
      </c>
      <c r="CP277" s="123">
        <f t="shared" si="194"/>
        <v>39.785304843298128</v>
      </c>
      <c r="CQ277" s="123">
        <f t="shared" si="195"/>
        <v>46.769982739523314</v>
      </c>
      <c r="CR277" s="143">
        <f t="shared" si="111"/>
        <v>610.5992801786557</v>
      </c>
    </row>
    <row r="278" spans="1:96" s="136" customFormat="1" ht="14">
      <c r="A278" s="136">
        <f t="shared" si="314"/>
        <v>120</v>
      </c>
      <c r="B278" s="144">
        <f t="shared" si="314"/>
        <v>200</v>
      </c>
      <c r="C278" s="138">
        <f t="shared" si="105"/>
        <v>253.87273928753106</v>
      </c>
      <c r="D278" s="138"/>
      <c r="E278" s="138"/>
      <c r="F278" s="140">
        <f t="shared" ref="F278:G278" si="347">F277</f>
        <v>18.852668677253504</v>
      </c>
      <c r="G278" s="140">
        <f t="shared" si="347"/>
        <v>2.3461098798359923</v>
      </c>
      <c r="H278" s="139">
        <f>(H$118)*('Product half-life and C flows'!L179/100)</f>
        <v>0.62354743433420456</v>
      </c>
      <c r="I278" s="139">
        <f>(($C$39*$C$118*0.28)*H$41)*('Product half-life and C flows'!N179/100)</f>
        <v>3.3573769930467114</v>
      </c>
      <c r="J278" s="139">
        <f>(($C$39*$C$118*0.28)*H$41)*(+'Product half-life and C flows'!P179/100)</f>
        <v>1.6770114850383164</v>
      </c>
      <c r="K278" s="140">
        <f t="shared" si="201"/>
        <v>4.1790082234578607</v>
      </c>
      <c r="L278" s="138"/>
      <c r="M278" s="141">
        <f>(C$158-C$138)*(0.4*D$14)*('Product half-life and C flows'!B139/100)</f>
        <v>0.1094057565190024</v>
      </c>
      <c r="N278" s="145"/>
      <c r="O278" s="142">
        <f t="shared" si="326"/>
        <v>15.237354645124185</v>
      </c>
      <c r="P278" s="141">
        <f t="shared" si="327"/>
        <v>10.082834520791259</v>
      </c>
      <c r="Q278" s="141">
        <f>(C$158-C$138)*(0.6*C$15)*('Product half-life and C flows'!L139/100)</f>
        <v>4.9623341622467176</v>
      </c>
      <c r="R278" s="141">
        <f>(C$158-C$138)*0.6*('Product half-life and C flows'!N139/100)</f>
        <v>17.715380159294135</v>
      </c>
      <c r="S278" s="141">
        <f>(C$158-C$138)*0.6*('Product half-life and C flows'!P139/100)</f>
        <v>8.8488412384086548</v>
      </c>
      <c r="T278" s="141">
        <f t="shared" si="108"/>
        <v>2.8285304724806286</v>
      </c>
      <c r="U278" s="143"/>
      <c r="V278" s="141">
        <f t="shared" si="165"/>
        <v>0.21881151303800481</v>
      </c>
      <c r="W278" s="141">
        <f t="shared" si="166"/>
        <v>0</v>
      </c>
      <c r="X278" s="141">
        <f t="shared" si="167"/>
        <v>15.237354645124185</v>
      </c>
      <c r="Y278" s="141">
        <f t="shared" si="168"/>
        <v>10.082834520791259</v>
      </c>
      <c r="Z278" s="141">
        <f t="shared" si="169"/>
        <v>6.7526947055090263</v>
      </c>
      <c r="AA278" s="141">
        <f t="shared" si="170"/>
        <v>16.520612890090419</v>
      </c>
      <c r="AB278" s="141">
        <f t="shared" si="171"/>
        <v>8.2520543906545534</v>
      </c>
      <c r="AC278" s="141">
        <f t="shared" si="172"/>
        <v>3.8490359821401445</v>
      </c>
      <c r="AD278" s="143"/>
      <c r="AE278" s="141">
        <f t="shared" ref="AE278:AL278" si="348">V258</f>
        <v>0.43762302607600961</v>
      </c>
      <c r="AF278" s="141">
        <f t="shared" si="348"/>
        <v>0</v>
      </c>
      <c r="AG278" s="141">
        <f t="shared" si="348"/>
        <v>15.237354645124185</v>
      </c>
      <c r="AH278" s="141">
        <f t="shared" si="348"/>
        <v>10.082834520791259</v>
      </c>
      <c r="AI278" s="141">
        <f t="shared" si="348"/>
        <v>9.1889994294871418</v>
      </c>
      <c r="AJ278" s="141">
        <f t="shared" si="348"/>
        <v>14.894785537622356</v>
      </c>
      <c r="AK278" s="141">
        <f t="shared" si="348"/>
        <v>7.4399528159951833</v>
      </c>
      <c r="AL278" s="141">
        <f t="shared" si="348"/>
        <v>5.23772967480767</v>
      </c>
      <c r="AM278" s="143"/>
      <c r="AN278" s="143">
        <f t="shared" ref="AN278:AU278" si="349">AE258</f>
        <v>0.87524605215201923</v>
      </c>
      <c r="AO278" s="143">
        <f t="shared" si="349"/>
        <v>0</v>
      </c>
      <c r="AP278" s="143">
        <f t="shared" si="349"/>
        <v>15.237354645124185</v>
      </c>
      <c r="AQ278" s="143">
        <f t="shared" si="349"/>
        <v>10.082834520791259</v>
      </c>
      <c r="AR278" s="143">
        <f t="shared" si="349"/>
        <v>12.504298535254158</v>
      </c>
      <c r="AS278" s="143">
        <f t="shared" si="349"/>
        <v>12.682375934373837</v>
      </c>
      <c r="AT278" s="143">
        <f t="shared" si="349"/>
        <v>6.3348531140728426</v>
      </c>
      <c r="AU278" s="143">
        <f t="shared" si="349"/>
        <v>7.127450165094869</v>
      </c>
      <c r="AV278" s="143"/>
      <c r="AW278" s="143">
        <f t="shared" ref="AW278:BD278" si="350">AN258</f>
        <v>1.7504921043040385</v>
      </c>
      <c r="AX278" s="143">
        <f t="shared" si="350"/>
        <v>0</v>
      </c>
      <c r="AY278" s="143">
        <f t="shared" si="350"/>
        <v>15.237354645124185</v>
      </c>
      <c r="AZ278" s="143">
        <f t="shared" si="350"/>
        <v>10.082834520791259</v>
      </c>
      <c r="BA278" s="143">
        <f t="shared" si="350"/>
        <v>17.015724405968964</v>
      </c>
      <c r="BB278" s="143">
        <f t="shared" si="350"/>
        <v>9.6717510699834861</v>
      </c>
      <c r="BC278" s="143">
        <f t="shared" si="350"/>
        <v>4.83104449050124</v>
      </c>
      <c r="BD278" s="143">
        <f t="shared" si="350"/>
        <v>9.6989629114023082</v>
      </c>
      <c r="BE278" s="141"/>
      <c r="BF278" s="141">
        <f t="shared" ref="BF278:BM278" si="351">AW258</f>
        <v>3.5009842086080769</v>
      </c>
      <c r="BG278" s="141">
        <f t="shared" si="351"/>
        <v>0</v>
      </c>
      <c r="BH278" s="141">
        <f t="shared" si="351"/>
        <v>15.237354645124185</v>
      </c>
      <c r="BI278" s="141">
        <f t="shared" si="351"/>
        <v>10.082834520791259</v>
      </c>
      <c r="BJ278" s="141">
        <f t="shared" si="351"/>
        <v>23.154827617365658</v>
      </c>
      <c r="BK278" s="141">
        <f t="shared" si="351"/>
        <v>5.5749228602447563</v>
      </c>
      <c r="BL278" s="141">
        <f t="shared" si="351"/>
        <v>2.7846767533690091</v>
      </c>
      <c r="BM278" s="141">
        <f t="shared" si="351"/>
        <v>13.198251741898424</v>
      </c>
      <c r="BN278" s="141"/>
      <c r="BO278" s="141">
        <f>BF258</f>
        <v>7.0019684172161538</v>
      </c>
      <c r="BP278" s="141">
        <f t="shared" ref="BP278:BV278" si="352">BG258</f>
        <v>122.26533604531443</v>
      </c>
      <c r="BQ278" s="141">
        <f t="shared" si="352"/>
        <v>15.237354645124185</v>
      </c>
      <c r="BR278" s="141">
        <f t="shared" si="352"/>
        <v>10.082834520791259</v>
      </c>
      <c r="BS278" s="141">
        <f t="shared" si="352"/>
        <v>31.508857877472686</v>
      </c>
      <c r="BT278" s="141">
        <f t="shared" si="352"/>
        <v>0</v>
      </c>
      <c r="BU278" s="141">
        <f t="shared" si="352"/>
        <v>0</v>
      </c>
      <c r="BV278" s="141">
        <f t="shared" si="352"/>
        <v>17.960048990159429</v>
      </c>
      <c r="BW278" s="141"/>
      <c r="BX278" s="141"/>
      <c r="BY278" s="141"/>
      <c r="BZ278" s="141"/>
      <c r="CA278" s="141"/>
      <c r="CB278" s="141"/>
      <c r="CC278" s="141"/>
      <c r="CD278" s="141"/>
      <c r="CE278" s="141"/>
      <c r="CF278" s="141"/>
      <c r="CG278" s="141"/>
      <c r="CH278" s="136">
        <f t="shared" si="307"/>
        <v>120</v>
      </c>
      <c r="CI278" s="143">
        <f t="shared" si="308"/>
        <v>253.87273928753106</v>
      </c>
      <c r="CJ278" s="123">
        <f t="shared" ref="CJ278:CJ309" si="353">D278+M278+V278+AE278+AN278+AW278+BF278+BO278+BX278</f>
        <v>13.894531077913307</v>
      </c>
      <c r="CK278" s="123">
        <f t="shared" ref="CK278:CK309" si="354">E278+N278+W278+AF278+AO278+AX278+BG278+BP278+BY278</f>
        <v>122.26533604531443</v>
      </c>
      <c r="CL278" s="123">
        <f t="shared" ref="CL278:CL309" si="355">F278+O278+X278+AG278+AP278+AY278+BH278+BQ278+BZ278</f>
        <v>125.5141511931228</v>
      </c>
      <c r="CM278" s="123">
        <f t="shared" ref="CM278:CM309" si="356">G278+P278+Y278+AH278+AQ278+AZ278+BI278+BR278+CA278</f>
        <v>72.925951525374813</v>
      </c>
      <c r="CN278" s="123">
        <f t="shared" ref="CN278:CN309" si="357">H278+Q278+Z278+AI278+AR278+BA278+BJ278+BS278+CB278</f>
        <v>105.71128416763855</v>
      </c>
      <c r="CO278" s="123">
        <f t="shared" ref="CO278:CO309" si="358">I278+R278+AA278+AJ278+AS278+BB278+BK278+BT278+CC278</f>
        <v>80.417205444655693</v>
      </c>
      <c r="CP278" s="123">
        <f t="shared" ref="CP278:CP309" si="359">J278+S278+AB278+AK278+AT278+BC278+BL278+BU278+CD278</f>
        <v>40.168434288039805</v>
      </c>
      <c r="CQ278" s="123">
        <f t="shared" ref="CQ278:CQ309" si="360">K278+T278+AC278+AL278+AU278+BD278+BM278+BV278+CE278</f>
        <v>64.07901816144134</v>
      </c>
      <c r="CR278" s="143">
        <f t="shared" si="111"/>
        <v>624.9759119035009</v>
      </c>
    </row>
    <row r="279" spans="1:96" ht="14">
      <c r="A279">
        <f t="shared" si="314"/>
        <v>121</v>
      </c>
      <c r="B279" s="20">
        <f t="shared" si="314"/>
        <v>201</v>
      </c>
      <c r="C279" s="27">
        <f t="shared" si="105"/>
        <v>253.92867681873059</v>
      </c>
      <c r="D279" s="27"/>
      <c r="E279" s="27"/>
      <c r="F279" s="140">
        <f t="shared" ref="F279:G279" si="361">F278</f>
        <v>18.852668677253504</v>
      </c>
      <c r="G279" s="140">
        <f t="shared" si="361"/>
        <v>2.3461098798359923</v>
      </c>
      <c r="H279" s="139">
        <f>(H$118)*('Product half-life and C flows'!L180/100)</f>
        <v>0</v>
      </c>
      <c r="I279" s="139">
        <f>(($C$39*$C$118*0.28)*H$41)*('Product half-life and C flows'!N180/100)</f>
        <v>0</v>
      </c>
      <c r="J279" s="139">
        <f>(($C$39*$C$118*0.28)*H$41)*(+'Product half-life and C flows'!P180/100)</f>
        <v>0</v>
      </c>
      <c r="K279" s="140">
        <f t="shared" si="201"/>
        <v>4.1790082234578607</v>
      </c>
      <c r="L279" s="27"/>
      <c r="M279" s="141">
        <f>(C$158-C$138)*(0.4*D$14)*('Product half-life and C flows'!B140/100)</f>
        <v>0.10567899481521066</v>
      </c>
      <c r="N279" s="85"/>
      <c r="O279" s="142">
        <f t="shared" si="326"/>
        <v>15.237354645124185</v>
      </c>
      <c r="P279" s="141">
        <f t="shared" si="327"/>
        <v>10.082834520791259</v>
      </c>
      <c r="Q279" s="141">
        <f>(C$158-C$138)*(0.6*C$15)*('Product half-life and C flows'!L140/100)</f>
        <v>4.8864836585548632</v>
      </c>
      <c r="R279" s="141">
        <f>(C$158-C$138)*0.6*('Product half-life and C flows'!N140/100)</f>
        <v>17.765997728757831</v>
      </c>
      <c r="S279" s="141">
        <f>(C$158-C$138)*0.6*('Product half-life and C flows'!P140/100)</f>
        <v>8.8741247396392726</v>
      </c>
      <c r="T279" s="141">
        <f t="shared" si="108"/>
        <v>2.7852956853762718</v>
      </c>
      <c r="U279" s="3"/>
      <c r="V279" s="141">
        <f t="shared" si="165"/>
        <v>0.21135798963042143</v>
      </c>
      <c r="W279" s="141">
        <f t="shared" si="166"/>
        <v>0</v>
      </c>
      <c r="X279" s="141">
        <f t="shared" si="167"/>
        <v>15.237354645124185</v>
      </c>
      <c r="Y279" s="141">
        <f t="shared" si="168"/>
        <v>10.082834520791259</v>
      </c>
      <c r="Z279" s="141">
        <f t="shared" si="169"/>
        <v>6.6494780985769637</v>
      </c>
      <c r="AA279" s="141">
        <f t="shared" si="170"/>
        <v>16.589492772449749</v>
      </c>
      <c r="AB279" s="141">
        <f t="shared" si="171"/>
        <v>8.2864599262985745</v>
      </c>
      <c r="AC279" s="141">
        <f t="shared" si="172"/>
        <v>3.7902025161888688</v>
      </c>
      <c r="AD279" s="115"/>
      <c r="AE279" s="141">
        <f t="shared" ref="AE279:AL279" si="362">V259</f>
        <v>0.4227159792608427</v>
      </c>
      <c r="AF279" s="141">
        <f t="shared" si="362"/>
        <v>0</v>
      </c>
      <c r="AG279" s="141">
        <f t="shared" si="362"/>
        <v>15.237354645124185</v>
      </c>
      <c r="AH279" s="141">
        <f t="shared" si="362"/>
        <v>10.082834520791259</v>
      </c>
      <c r="AI279" s="141">
        <f t="shared" si="362"/>
        <v>9.0485433029220612</v>
      </c>
      <c r="AJ279" s="141">
        <f t="shared" si="362"/>
        <v>14.988516592750118</v>
      </c>
      <c r="AK279" s="141">
        <f t="shared" si="362"/>
        <v>7.4867715248502096</v>
      </c>
      <c r="AL279" s="141">
        <f t="shared" si="362"/>
        <v>5.1576696826655741</v>
      </c>
      <c r="AM279" s="115"/>
      <c r="AN279" s="143">
        <f t="shared" ref="AN279:AU279" si="363">AE259</f>
        <v>0.84543195852168562</v>
      </c>
      <c r="AO279" s="143">
        <f t="shared" si="363"/>
        <v>0</v>
      </c>
      <c r="AP279" s="143">
        <f t="shared" si="363"/>
        <v>15.237354645124185</v>
      </c>
      <c r="AQ279" s="143">
        <f t="shared" si="363"/>
        <v>10.082834520791259</v>
      </c>
      <c r="AR279" s="143">
        <f t="shared" si="363"/>
        <v>12.313167242761169</v>
      </c>
      <c r="AS279" s="143">
        <f t="shared" si="363"/>
        <v>12.809924216897494</v>
      </c>
      <c r="AT279" s="143">
        <f t="shared" si="363"/>
        <v>6.3985635449038405</v>
      </c>
      <c r="AU279" s="143">
        <f t="shared" si="363"/>
        <v>7.0185053283738661</v>
      </c>
      <c r="AV279" s="115"/>
      <c r="AW279" s="143">
        <f t="shared" ref="AW279:BD279" si="364">AN259</f>
        <v>1.6908639170433712</v>
      </c>
      <c r="AX279" s="143">
        <f t="shared" si="364"/>
        <v>0</v>
      </c>
      <c r="AY279" s="143">
        <f t="shared" si="364"/>
        <v>15.237354645124185</v>
      </c>
      <c r="AZ279" s="143">
        <f t="shared" si="364"/>
        <v>10.082834520791259</v>
      </c>
      <c r="BA279" s="143">
        <f t="shared" si="364"/>
        <v>16.755634854424105</v>
      </c>
      <c r="BB279" s="143">
        <f t="shared" si="364"/>
        <v>9.8453174973810924</v>
      </c>
      <c r="BC279" s="143">
        <f t="shared" si="364"/>
        <v>4.9177410076828609</v>
      </c>
      <c r="BD279" s="143">
        <f t="shared" si="364"/>
        <v>9.5507118670217395</v>
      </c>
      <c r="BE279" s="18"/>
      <c r="BF279" s="141">
        <f t="shared" ref="BF279:BM279" si="365">AW259</f>
        <v>3.3817278340867416</v>
      </c>
      <c r="BG279" s="141">
        <f t="shared" si="365"/>
        <v>0</v>
      </c>
      <c r="BH279" s="141">
        <f t="shared" si="365"/>
        <v>15.237354645124185</v>
      </c>
      <c r="BI279" s="141">
        <f t="shared" si="365"/>
        <v>10.082834520791259</v>
      </c>
      <c r="BJ279" s="141">
        <f t="shared" si="365"/>
        <v>22.800900356473569</v>
      </c>
      <c r="BK279" s="141">
        <f t="shared" si="365"/>
        <v>5.8111103190134106</v>
      </c>
      <c r="BL279" s="141">
        <f t="shared" si="365"/>
        <v>2.9026525069997051</v>
      </c>
      <c r="BM279" s="141">
        <f t="shared" si="365"/>
        <v>12.996513203189933</v>
      </c>
      <c r="BN279" s="18"/>
      <c r="BO279" s="141">
        <f t="shared" ref="BO279:BV279" si="366">BF259</f>
        <v>6.7634556681734832</v>
      </c>
      <c r="BP279" s="141">
        <f t="shared" si="366"/>
        <v>125.76632025392252</v>
      </c>
      <c r="BQ279" s="141">
        <f t="shared" si="366"/>
        <v>15.237354645124185</v>
      </c>
      <c r="BR279" s="141">
        <f t="shared" si="366"/>
        <v>10.082834520791259</v>
      </c>
      <c r="BS279" s="141">
        <f t="shared" si="366"/>
        <v>31.027237200061624</v>
      </c>
      <c r="BT279" s="141">
        <f t="shared" si="366"/>
        <v>0.3214015320589832</v>
      </c>
      <c r="BU279" s="141">
        <f t="shared" si="366"/>
        <v>0.1605402258036879</v>
      </c>
      <c r="BV279" s="141">
        <f t="shared" si="366"/>
        <v>17.685525204035123</v>
      </c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>
        <f t="shared" si="307"/>
        <v>121</v>
      </c>
      <c r="CI279" s="113">
        <f t="shared" si="308"/>
        <v>253.92867681873059</v>
      </c>
      <c r="CJ279" s="123">
        <f t="shared" si="353"/>
        <v>13.421232341531756</v>
      </c>
      <c r="CK279" s="123">
        <f t="shared" si="354"/>
        <v>125.76632025392252</v>
      </c>
      <c r="CL279" s="123">
        <f t="shared" si="355"/>
        <v>125.5141511931228</v>
      </c>
      <c r="CM279" s="123">
        <f t="shared" si="356"/>
        <v>72.925951525374813</v>
      </c>
      <c r="CN279" s="123">
        <f t="shared" si="357"/>
        <v>103.48144471377435</v>
      </c>
      <c r="CO279" s="123">
        <f t="shared" si="358"/>
        <v>78.131760659308682</v>
      </c>
      <c r="CP279" s="123">
        <f t="shared" si="359"/>
        <v>39.026853476178154</v>
      </c>
      <c r="CQ279" s="123">
        <f t="shared" si="360"/>
        <v>63.16343171030924</v>
      </c>
      <c r="CR279" s="143">
        <f t="shared" si="111"/>
        <v>621.43114587352238</v>
      </c>
    </row>
    <row r="280" spans="1:96" ht="14">
      <c r="A280">
        <f t="shared" si="314"/>
        <v>122</v>
      </c>
      <c r="B280" s="20">
        <f t="shared" si="314"/>
        <v>202</v>
      </c>
      <c r="C280" s="27">
        <f t="shared" si="105"/>
        <v>253.98296900151979</v>
      </c>
      <c r="D280" s="27"/>
      <c r="E280" s="27"/>
      <c r="F280" s="140">
        <f t="shared" ref="F280:G280" si="367">F279</f>
        <v>18.852668677253504</v>
      </c>
      <c r="G280" s="140">
        <f t="shared" si="367"/>
        <v>2.3461098798359923</v>
      </c>
      <c r="H280" s="139">
        <f>(H$118)*('Product half-life and C flows'!L181/100)</f>
        <v>0</v>
      </c>
      <c r="I280" s="139">
        <f>(($C$39*$C$118*0.28)*H$41)*('Product half-life and C flows'!N181/100)</f>
        <v>0</v>
      </c>
      <c r="J280" s="139">
        <f>(($C$39*$C$118*0.28)*H$41)*(+'Product half-life and C flows'!P181/100)</f>
        <v>0</v>
      </c>
      <c r="K280" s="140">
        <f t="shared" si="201"/>
        <v>4.1790082234578607</v>
      </c>
      <c r="L280" s="27"/>
      <c r="M280" s="141">
        <f>(C$158-C$138)*(0.4*D$14)*('Product half-life and C flows'!B141/100)</f>
        <v>0.1020791802962724</v>
      </c>
      <c r="N280" s="85"/>
      <c r="O280" s="142">
        <f t="shared" si="326"/>
        <v>15.237354645124185</v>
      </c>
      <c r="P280" s="141">
        <f t="shared" si="327"/>
        <v>10.082834520791259</v>
      </c>
      <c r="Q280" s="141">
        <f>(C$158-C$138)*(0.6*C$15)*('Product half-life and C flows'!L141/100)</f>
        <v>4.8117925485519883</v>
      </c>
      <c r="R280" s="141">
        <f>(C$158-C$138)*0.6*('Product half-life and C flows'!N141/100)</f>
        <v>17.815841596166415</v>
      </c>
      <c r="S280" s="141">
        <f>(C$158-C$138)*0.6*('Product half-life and C flows'!P141/100)</f>
        <v>8.8990217763068955</v>
      </c>
      <c r="T280" s="141">
        <f t="shared" si="108"/>
        <v>2.7427217526746333</v>
      </c>
      <c r="U280" s="3"/>
      <c r="V280" s="141">
        <f t="shared" si="165"/>
        <v>0.20415836059254486</v>
      </c>
      <c r="W280" s="141">
        <f t="shared" si="166"/>
        <v>0</v>
      </c>
      <c r="X280" s="141">
        <f t="shared" si="167"/>
        <v>15.237354645124185</v>
      </c>
      <c r="Y280" s="141">
        <f t="shared" si="168"/>
        <v>10.082834520791259</v>
      </c>
      <c r="Z280" s="141">
        <f t="shared" si="169"/>
        <v>6.5478391829831262</v>
      </c>
      <c r="AA280" s="141">
        <f t="shared" si="170"/>
        <v>16.657319808789367</v>
      </c>
      <c r="AB280" s="141">
        <f t="shared" si="171"/>
        <v>8.3203395648298528</v>
      </c>
      <c r="AC280" s="141">
        <f t="shared" si="172"/>
        <v>3.7322683343003815</v>
      </c>
      <c r="AD280" s="115"/>
      <c r="AE280" s="141">
        <f t="shared" ref="AE280:AL280" si="368">V260</f>
        <v>0.40831672118508971</v>
      </c>
      <c r="AF280" s="141">
        <f t="shared" si="368"/>
        <v>0</v>
      </c>
      <c r="AG280" s="141">
        <f t="shared" si="368"/>
        <v>15.237354645124185</v>
      </c>
      <c r="AH280" s="141">
        <f t="shared" si="368"/>
        <v>10.082834520791259</v>
      </c>
      <c r="AI280" s="141">
        <f t="shared" si="368"/>
        <v>8.9102340829533997</v>
      </c>
      <c r="AJ280" s="141">
        <f t="shared" si="368"/>
        <v>15.080814945542539</v>
      </c>
      <c r="AK280" s="141">
        <f t="shared" si="368"/>
        <v>7.5328745981730973</v>
      </c>
      <c r="AL280" s="141">
        <f t="shared" si="368"/>
        <v>5.0788334272834375</v>
      </c>
      <c r="AM280" s="115"/>
      <c r="AN280" s="143">
        <f t="shared" ref="AN280:AU280" si="369">AE260</f>
        <v>0.8166334423701791</v>
      </c>
      <c r="AO280" s="143">
        <f t="shared" si="369"/>
        <v>0</v>
      </c>
      <c r="AP280" s="143">
        <f t="shared" si="369"/>
        <v>15.237354645124185</v>
      </c>
      <c r="AQ280" s="143">
        <f t="shared" si="369"/>
        <v>10.082834520791259</v>
      </c>
      <c r="AR280" s="143">
        <f t="shared" si="369"/>
        <v>12.124957439295896</v>
      </c>
      <c r="AS280" s="143">
        <f t="shared" si="369"/>
        <v>12.935522892409985</v>
      </c>
      <c r="AT280" s="143">
        <f t="shared" si="369"/>
        <v>6.4613001460589308</v>
      </c>
      <c r="AU280" s="143">
        <f t="shared" si="369"/>
        <v>6.9112257403986597</v>
      </c>
      <c r="AV280" s="115"/>
      <c r="AW280" s="143">
        <f t="shared" ref="AW280:BD280" si="370">AN260</f>
        <v>1.6332668847403582</v>
      </c>
      <c r="AX280" s="143">
        <f t="shared" si="370"/>
        <v>0</v>
      </c>
      <c r="AY280" s="143">
        <f t="shared" si="370"/>
        <v>15.237354645124185</v>
      </c>
      <c r="AZ280" s="143">
        <f t="shared" si="370"/>
        <v>10.082834520791259</v>
      </c>
      <c r="BA280" s="143">
        <f t="shared" si="370"/>
        <v>16.499520835933776</v>
      </c>
      <c r="BB280" s="143">
        <f t="shared" si="370"/>
        <v>10.016230919053639</v>
      </c>
      <c r="BC280" s="143">
        <f t="shared" si="370"/>
        <v>5.0031123471796377</v>
      </c>
      <c r="BD280" s="143">
        <f t="shared" si="370"/>
        <v>9.4047268764822523</v>
      </c>
      <c r="BE280" s="18"/>
      <c r="BF280" s="141">
        <f t="shared" ref="BF280:BM280" si="371">AW260</f>
        <v>3.2665337694807164</v>
      </c>
      <c r="BG280" s="141">
        <f t="shared" si="371"/>
        <v>0</v>
      </c>
      <c r="BH280" s="141">
        <f t="shared" si="371"/>
        <v>15.237354645124185</v>
      </c>
      <c r="BI280" s="141">
        <f t="shared" si="371"/>
        <v>10.082834520791259</v>
      </c>
      <c r="BJ280" s="141">
        <f t="shared" si="371"/>
        <v>22.452382961207462</v>
      </c>
      <c r="BK280" s="141">
        <f t="shared" si="371"/>
        <v>6.0436875941209944</v>
      </c>
      <c r="BL280" s="141">
        <f t="shared" si="371"/>
        <v>3.0188249720884088</v>
      </c>
      <c r="BM280" s="141">
        <f t="shared" si="371"/>
        <v>12.797858287888252</v>
      </c>
      <c r="BN280" s="18"/>
      <c r="BO280" s="141">
        <f t="shared" ref="BO280:BV280" si="372">BF260</f>
        <v>6.5330675389614328</v>
      </c>
      <c r="BP280" s="141">
        <f t="shared" si="372"/>
        <v>129.2673044625306</v>
      </c>
      <c r="BQ280" s="141">
        <f t="shared" si="372"/>
        <v>15.237354645124185</v>
      </c>
      <c r="BR280" s="141">
        <f t="shared" si="372"/>
        <v>10.082834520791259</v>
      </c>
      <c r="BS280" s="141">
        <f t="shared" si="372"/>
        <v>30.552978213696676</v>
      </c>
      <c r="BT280" s="141">
        <f t="shared" si="372"/>
        <v>0.63789036229319074</v>
      </c>
      <c r="BU280" s="141">
        <f t="shared" si="372"/>
        <v>0.3186265545920034</v>
      </c>
      <c r="BV280" s="141">
        <f t="shared" si="372"/>
        <v>17.415197581807103</v>
      </c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>
        <f t="shared" si="307"/>
        <v>122</v>
      </c>
      <c r="CI280" s="113">
        <f t="shared" si="308"/>
        <v>253.98296900151979</v>
      </c>
      <c r="CJ280" s="123">
        <f t="shared" si="353"/>
        <v>12.964055897626594</v>
      </c>
      <c r="CK280" s="123">
        <f t="shared" si="354"/>
        <v>129.2673044625306</v>
      </c>
      <c r="CL280" s="123">
        <f t="shared" si="355"/>
        <v>125.5141511931228</v>
      </c>
      <c r="CM280" s="123">
        <f t="shared" si="356"/>
        <v>72.925951525374813</v>
      </c>
      <c r="CN280" s="123">
        <f t="shared" si="357"/>
        <v>101.89970526462233</v>
      </c>
      <c r="CO280" s="123">
        <f t="shared" si="358"/>
        <v>79.187308118376123</v>
      </c>
      <c r="CP280" s="123">
        <f t="shared" si="359"/>
        <v>39.554099959228822</v>
      </c>
      <c r="CQ280" s="123">
        <f t="shared" si="360"/>
        <v>62.261840224292584</v>
      </c>
      <c r="CR280" s="143">
        <f t="shared" si="111"/>
        <v>623.57441664517455</v>
      </c>
    </row>
    <row r="281" spans="1:96" ht="14">
      <c r="A281">
        <f t="shared" si="314"/>
        <v>123</v>
      </c>
      <c r="B281" s="20">
        <f t="shared" si="314"/>
        <v>203</v>
      </c>
      <c r="C281" s="27">
        <f t="shared" si="105"/>
        <v>254.03566400635273</v>
      </c>
      <c r="D281" s="27"/>
      <c r="E281" s="27"/>
      <c r="F281" s="140">
        <f t="shared" ref="F281:G281" si="373">F280</f>
        <v>18.852668677253504</v>
      </c>
      <c r="G281" s="140">
        <f t="shared" si="373"/>
        <v>2.3461098798359923</v>
      </c>
      <c r="H281" s="139">
        <f>(H$118)*('Product half-life and C flows'!L182/100)</f>
        <v>0</v>
      </c>
      <c r="I281" s="139">
        <f>(($C$39*$C$118*0.28)*H$41)*('Product half-life and C flows'!N182/100)</f>
        <v>0</v>
      </c>
      <c r="J281" s="139">
        <f>(($C$39*$C$118*0.28)*H$41)*(+'Product half-life and C flows'!P182/100)</f>
        <v>0</v>
      </c>
      <c r="K281" s="140">
        <f t="shared" si="201"/>
        <v>4.1790082234578607</v>
      </c>
      <c r="L281" s="27"/>
      <c r="M281" s="141">
        <f>(C$158-C$138)*(0.4*D$14)*('Product half-life and C flows'!B142/100)</f>
        <v>9.8601988675038763E-2</v>
      </c>
      <c r="N281" s="85"/>
      <c r="O281" s="142">
        <f t="shared" si="326"/>
        <v>15.237354645124185</v>
      </c>
      <c r="P281" s="141">
        <f t="shared" si="327"/>
        <v>10.082834520791259</v>
      </c>
      <c r="Q281" s="141">
        <f>(C$158-C$138)*(0.6*C$15)*('Product half-life and C flows'!L142/100)</f>
        <v>4.7382431106191074</v>
      </c>
      <c r="R281" s="141">
        <f>(C$158-C$138)*0.6*('Product half-life and C flows'!N142/100)</f>
        <v>17.864923587746954</v>
      </c>
      <c r="S281" s="141">
        <f>(C$158-C$138)*0.6*('Product half-life and C flows'!P142/100)</f>
        <v>8.9235382556178564</v>
      </c>
      <c r="T281" s="141">
        <f t="shared" si="108"/>
        <v>2.7007985730528912</v>
      </c>
      <c r="U281" s="3"/>
      <c r="V281" s="141">
        <f t="shared" si="165"/>
        <v>0.19720397735007753</v>
      </c>
      <c r="W281" s="141">
        <f t="shared" si="166"/>
        <v>0</v>
      </c>
      <c r="X281" s="141">
        <f t="shared" si="167"/>
        <v>15.237354645124185</v>
      </c>
      <c r="Y281" s="141">
        <f t="shared" si="168"/>
        <v>10.082834520791259</v>
      </c>
      <c r="Z281" s="141">
        <f t="shared" si="169"/>
        <v>6.447753843325617</v>
      </c>
      <c r="AA281" s="141">
        <f t="shared" si="170"/>
        <v>16.724110092120814</v>
      </c>
      <c r="AB281" s="141">
        <f t="shared" si="171"/>
        <v>8.3537013447156898</v>
      </c>
      <c r="AC281" s="141">
        <f t="shared" si="172"/>
        <v>3.6752196906956014</v>
      </c>
      <c r="AD281" s="115"/>
      <c r="AE281" s="141">
        <f t="shared" ref="AE281:AL281" si="374">V261</f>
        <v>0.39440795470015494</v>
      </c>
      <c r="AF281" s="141">
        <f t="shared" si="374"/>
        <v>0</v>
      </c>
      <c r="AG281" s="141">
        <f t="shared" si="374"/>
        <v>15.237354645124185</v>
      </c>
      <c r="AH281" s="141">
        <f t="shared" si="374"/>
        <v>10.082834520791259</v>
      </c>
      <c r="AI281" s="141">
        <f t="shared" si="374"/>
        <v>8.7740389535834051</v>
      </c>
      <c r="AJ281" s="141">
        <f t="shared" si="374"/>
        <v>15.171702495208784</v>
      </c>
      <c r="AK281" s="141">
        <f t="shared" si="374"/>
        <v>7.578272974629761</v>
      </c>
      <c r="AL281" s="141">
        <f t="shared" si="374"/>
        <v>5.0012022035425403</v>
      </c>
      <c r="AM281" s="115"/>
      <c r="AN281" s="143">
        <f t="shared" ref="AN281:AU281" si="375">AE261</f>
        <v>0.78881590940031032</v>
      </c>
      <c r="AO281" s="143">
        <f t="shared" si="375"/>
        <v>0</v>
      </c>
      <c r="AP281" s="143">
        <f t="shared" si="375"/>
        <v>15.237354645124185</v>
      </c>
      <c r="AQ281" s="143">
        <f t="shared" si="375"/>
        <v>10.082834520791259</v>
      </c>
      <c r="AR281" s="143">
        <f t="shared" si="375"/>
        <v>11.939624469176753</v>
      </c>
      <c r="AS281" s="143">
        <f t="shared" si="375"/>
        <v>13.05920176113616</v>
      </c>
      <c r="AT281" s="143">
        <f t="shared" si="375"/>
        <v>6.5230778027653109</v>
      </c>
      <c r="AU281" s="143">
        <f t="shared" si="375"/>
        <v>6.8055859474307487</v>
      </c>
      <c r="AV281" s="115"/>
      <c r="AW281" s="143">
        <f t="shared" ref="AW281:BD281" si="376">AN261</f>
        <v>1.5776318188006204</v>
      </c>
      <c r="AX281" s="143">
        <f t="shared" si="376"/>
        <v>0</v>
      </c>
      <c r="AY281" s="143">
        <f t="shared" si="376"/>
        <v>15.237354645124185</v>
      </c>
      <c r="AZ281" s="143">
        <f t="shared" si="376"/>
        <v>10.082834520791259</v>
      </c>
      <c r="BA281" s="143">
        <f t="shared" si="376"/>
        <v>16.247321583493029</v>
      </c>
      <c r="BB281" s="143">
        <f t="shared" si="376"/>
        <v>10.184531886849097</v>
      </c>
      <c r="BC281" s="143">
        <f t="shared" si="376"/>
        <v>5.0871787646598872</v>
      </c>
      <c r="BD281" s="143">
        <f t="shared" si="376"/>
        <v>9.2609733025910259</v>
      </c>
      <c r="BE281" s="18"/>
      <c r="BF281" s="141">
        <f t="shared" ref="BF281:BM281" si="377">AW261</f>
        <v>3.1552636376012408</v>
      </c>
      <c r="BG281" s="141">
        <f t="shared" si="377"/>
        <v>0</v>
      </c>
      <c r="BH281" s="141">
        <f t="shared" si="377"/>
        <v>15.237354645124185</v>
      </c>
      <c r="BI281" s="141">
        <f t="shared" si="377"/>
        <v>10.082834520791259</v>
      </c>
      <c r="BJ281" s="141">
        <f t="shared" si="377"/>
        <v>22.109192740434636</v>
      </c>
      <c r="BK281" s="141">
        <f t="shared" si="377"/>
        <v>6.2727098681167268</v>
      </c>
      <c r="BL281" s="141">
        <f t="shared" si="377"/>
        <v>3.1332217123460167</v>
      </c>
      <c r="BM281" s="141">
        <f t="shared" si="377"/>
        <v>12.602239862047742</v>
      </c>
      <c r="BN281" s="18"/>
      <c r="BO281" s="141">
        <f t="shared" ref="BO281:BV281" si="378">BF261</f>
        <v>6.3105272752024808</v>
      </c>
      <c r="BP281" s="141">
        <f t="shared" si="378"/>
        <v>132.76828867113869</v>
      </c>
      <c r="BQ281" s="141">
        <f t="shared" si="378"/>
        <v>15.237354645124185</v>
      </c>
      <c r="BR281" s="141">
        <f t="shared" si="378"/>
        <v>10.082834520791259</v>
      </c>
      <c r="BS281" s="141">
        <f t="shared" si="378"/>
        <v>30.085968393111379</v>
      </c>
      <c r="BT281" s="141">
        <f t="shared" si="378"/>
        <v>0.94954158256377652</v>
      </c>
      <c r="BU281" s="141">
        <f t="shared" si="378"/>
        <v>0.47429649478710112</v>
      </c>
      <c r="BV281" s="141">
        <f t="shared" si="378"/>
        <v>17.149001984073486</v>
      </c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>
        <f t="shared" si="307"/>
        <v>123</v>
      </c>
      <c r="CI281" s="113">
        <f t="shared" si="308"/>
        <v>254.03566400635273</v>
      </c>
      <c r="CJ281" s="123">
        <f t="shared" si="353"/>
        <v>12.522452561729924</v>
      </c>
      <c r="CK281" s="123">
        <f t="shared" si="354"/>
        <v>132.76828867113869</v>
      </c>
      <c r="CL281" s="123">
        <f t="shared" si="355"/>
        <v>125.5141511931228</v>
      </c>
      <c r="CM281" s="123">
        <f t="shared" si="356"/>
        <v>72.925951525374813</v>
      </c>
      <c r="CN281" s="123">
        <f t="shared" si="357"/>
        <v>100.34214309374394</v>
      </c>
      <c r="CO281" s="123">
        <f t="shared" si="358"/>
        <v>80.226721273742314</v>
      </c>
      <c r="CP281" s="123">
        <f t="shared" si="359"/>
        <v>40.073287349521621</v>
      </c>
      <c r="CQ281" s="123">
        <f t="shared" si="360"/>
        <v>61.374029786891896</v>
      </c>
      <c r="CR281" s="143">
        <f t="shared" si="111"/>
        <v>625.747025455266</v>
      </c>
    </row>
    <row r="282" spans="1:96" ht="14">
      <c r="A282">
        <f t="shared" si="314"/>
        <v>124</v>
      </c>
      <c r="B282" s="20">
        <f t="shared" si="314"/>
        <v>204</v>
      </c>
      <c r="C282" s="27">
        <f t="shared" si="105"/>
        <v>254.08680860659635</v>
      </c>
      <c r="D282" s="27"/>
      <c r="E282" s="27"/>
      <c r="F282" s="140">
        <f t="shared" ref="F282:G282" si="379">F281</f>
        <v>18.852668677253504</v>
      </c>
      <c r="G282" s="140">
        <f t="shared" si="379"/>
        <v>2.3461098798359923</v>
      </c>
      <c r="H282" s="139">
        <f>(H$118)*('Product half-life and C flows'!L183/100)</f>
        <v>0</v>
      </c>
      <c r="I282" s="139">
        <f>(($C$39*$C$118*0.28)*H$41)*('Product half-life and C flows'!N183/100)</f>
        <v>0</v>
      </c>
      <c r="J282" s="139">
        <f>(($C$39*$C$118*0.28)*H$41)*(+'Product half-life and C flows'!P183/100)</f>
        <v>0</v>
      </c>
      <c r="K282" s="140">
        <f t="shared" si="201"/>
        <v>4.1790082234578607</v>
      </c>
      <c r="L282" s="27"/>
      <c r="M282" s="141">
        <f>(C$158-C$138)*(0.4*D$14)*('Product half-life and C flows'!B143/100)</f>
        <v>9.5243242965456179E-2</v>
      </c>
      <c r="N282" s="85"/>
      <c r="O282" s="142">
        <f t="shared" si="326"/>
        <v>15.237354645124185</v>
      </c>
      <c r="P282" s="141">
        <f t="shared" si="327"/>
        <v>10.082834520791259</v>
      </c>
      <c r="Q282" s="141">
        <f>(C$158-C$138)*(0.6*C$15)*('Product half-life and C flows'!L143/100)</f>
        <v>4.6658178940165662</v>
      </c>
      <c r="R282" s="141">
        <f>(C$158-C$138)*0.6*('Product half-life and C flows'!N143/100)</f>
        <v>17.913255348959719</v>
      </c>
      <c r="S282" s="141">
        <f>(C$158-C$138)*0.6*('Product half-life and C flows'!P143/100)</f>
        <v>8.9476799944853713</v>
      </c>
      <c r="T282" s="141">
        <f t="shared" si="108"/>
        <v>2.6595161995894423</v>
      </c>
      <c r="U282" s="3"/>
      <c r="V282" s="141">
        <f t="shared" si="165"/>
        <v>0.1904864859309123</v>
      </c>
      <c r="W282" s="141">
        <f t="shared" si="166"/>
        <v>0</v>
      </c>
      <c r="X282" s="141">
        <f t="shared" si="167"/>
        <v>15.237354645124185</v>
      </c>
      <c r="Y282" s="141">
        <f t="shared" si="168"/>
        <v>10.082834520791259</v>
      </c>
      <c r="Z282" s="141">
        <f t="shared" si="169"/>
        <v>6.3491983328124144</v>
      </c>
      <c r="AA282" s="141">
        <f t="shared" si="170"/>
        <v>16.789879469469955</v>
      </c>
      <c r="AB282" s="141">
        <f t="shared" si="171"/>
        <v>8.3865531815534222</v>
      </c>
      <c r="AC282" s="141">
        <f t="shared" si="172"/>
        <v>3.6190430497030759</v>
      </c>
      <c r="AD282" s="115"/>
      <c r="AE282" s="141">
        <f t="shared" ref="AE282:AL282" si="380">V262</f>
        <v>0.38097297186182466</v>
      </c>
      <c r="AF282" s="141">
        <f t="shared" si="380"/>
        <v>0</v>
      </c>
      <c r="AG282" s="141">
        <f t="shared" si="380"/>
        <v>15.237354645124185</v>
      </c>
      <c r="AH282" s="141">
        <f t="shared" si="380"/>
        <v>10.082834520791259</v>
      </c>
      <c r="AI282" s="141">
        <f t="shared" si="380"/>
        <v>8.6399256004149585</v>
      </c>
      <c r="AJ282" s="141">
        <f t="shared" si="380"/>
        <v>15.261200806223195</v>
      </c>
      <c r="AK282" s="141">
        <f t="shared" si="380"/>
        <v>7.6229774256859111</v>
      </c>
      <c r="AL282" s="141">
        <f t="shared" si="380"/>
        <v>4.9247575922365261</v>
      </c>
      <c r="AM282" s="115"/>
      <c r="AN282" s="143">
        <f t="shared" ref="AN282:AU282" si="381">AE262</f>
        <v>0.76194594372364932</v>
      </c>
      <c r="AO282" s="143">
        <f t="shared" si="381"/>
        <v>0</v>
      </c>
      <c r="AP282" s="143">
        <f t="shared" si="381"/>
        <v>15.237354645124185</v>
      </c>
      <c r="AQ282" s="143">
        <f t="shared" si="381"/>
        <v>10.082834520791259</v>
      </c>
      <c r="AR282" s="143">
        <f t="shared" si="381"/>
        <v>11.757124359295275</v>
      </c>
      <c r="AS282" s="143">
        <f t="shared" si="381"/>
        <v>13.180990167797065</v>
      </c>
      <c r="AT282" s="143">
        <f t="shared" si="381"/>
        <v>6.583911172725804</v>
      </c>
      <c r="AU282" s="143">
        <f t="shared" si="381"/>
        <v>6.7015608847983064</v>
      </c>
      <c r="AV282" s="115"/>
      <c r="AW282" s="143">
        <f t="shared" ref="AW282:BD282" si="382">AN262</f>
        <v>1.5238918874472984</v>
      </c>
      <c r="AX282" s="143">
        <f t="shared" si="382"/>
        <v>0</v>
      </c>
      <c r="AY282" s="143">
        <f t="shared" si="382"/>
        <v>15.237354645124185</v>
      </c>
      <c r="AZ282" s="143">
        <f t="shared" si="382"/>
        <v>10.082834520791259</v>
      </c>
      <c r="BA282" s="143">
        <f t="shared" si="382"/>
        <v>15.998977258935591</v>
      </c>
      <c r="BB282" s="143">
        <f t="shared" si="382"/>
        <v>10.350260332770429</v>
      </c>
      <c r="BC282" s="143">
        <f t="shared" si="382"/>
        <v>5.1699602061790326</v>
      </c>
      <c r="BD282" s="143">
        <f t="shared" si="382"/>
        <v>9.119417037593287</v>
      </c>
      <c r="BE282" s="18"/>
      <c r="BF282" s="141">
        <f t="shared" ref="BF282:BM282" si="383">AW262</f>
        <v>3.0477837748945968</v>
      </c>
      <c r="BG282" s="141">
        <f t="shared" si="383"/>
        <v>0</v>
      </c>
      <c r="BH282" s="141">
        <f t="shared" si="383"/>
        <v>15.237354645124185</v>
      </c>
      <c r="BI282" s="141">
        <f t="shared" si="383"/>
        <v>10.082834520791259</v>
      </c>
      <c r="BJ282" s="141">
        <f t="shared" si="383"/>
        <v>21.771248266976809</v>
      </c>
      <c r="BK282" s="141">
        <f t="shared" si="383"/>
        <v>6.498231480070916</v>
      </c>
      <c r="BL282" s="141">
        <f t="shared" si="383"/>
        <v>3.2458698701652922</v>
      </c>
      <c r="BM282" s="141">
        <f t="shared" si="383"/>
        <v>12.409611512176779</v>
      </c>
      <c r="BN282" s="18"/>
      <c r="BO282" s="141">
        <f t="shared" ref="BO282:BV282" si="384">BF262</f>
        <v>6.0955675497891937</v>
      </c>
      <c r="BP282" s="141">
        <f t="shared" si="384"/>
        <v>136.26927287974678</v>
      </c>
      <c r="BQ282" s="141">
        <f t="shared" si="384"/>
        <v>15.237354645124185</v>
      </c>
      <c r="BR282" s="141">
        <f t="shared" si="384"/>
        <v>10.082834520791259</v>
      </c>
      <c r="BS282" s="141">
        <f t="shared" si="384"/>
        <v>29.626096933015784</v>
      </c>
      <c r="BT282" s="141">
        <f t="shared" si="384"/>
        <v>1.2564291369342389</v>
      </c>
      <c r="BU282" s="141">
        <f t="shared" si="384"/>
        <v>0.62758698148563374</v>
      </c>
      <c r="BV282" s="141">
        <f t="shared" si="384"/>
        <v>16.886875251818996</v>
      </c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>
        <f t="shared" si="307"/>
        <v>124</v>
      </c>
      <c r="CI282" s="113">
        <f t="shared" si="308"/>
        <v>254.08680860659635</v>
      </c>
      <c r="CJ282" s="123">
        <f t="shared" si="353"/>
        <v>12.09589185661293</v>
      </c>
      <c r="CK282" s="123">
        <f t="shared" si="354"/>
        <v>136.26927287974678</v>
      </c>
      <c r="CL282" s="123">
        <f t="shared" si="355"/>
        <v>125.5141511931228</v>
      </c>
      <c r="CM282" s="123">
        <f t="shared" si="356"/>
        <v>72.925951525374813</v>
      </c>
      <c r="CN282" s="123">
        <f t="shared" si="357"/>
        <v>98.808388645467403</v>
      </c>
      <c r="CO282" s="123">
        <f t="shared" si="358"/>
        <v>81.250246742225514</v>
      </c>
      <c r="CP282" s="123">
        <f t="shared" si="359"/>
        <v>40.584538832280472</v>
      </c>
      <c r="CQ282" s="123">
        <f t="shared" si="360"/>
        <v>60.49978975137428</v>
      </c>
      <c r="CR282" s="143">
        <f t="shared" si="111"/>
        <v>627.94823142620498</v>
      </c>
    </row>
    <row r="283" spans="1:96" ht="14">
      <c r="A283">
        <f t="shared" si="314"/>
        <v>125</v>
      </c>
      <c r="B283" s="20">
        <f t="shared" si="314"/>
        <v>205</v>
      </c>
      <c r="C283" s="27">
        <f t="shared" si="105"/>
        <v>254.13644821827756</v>
      </c>
      <c r="D283" s="27"/>
      <c r="E283" s="27"/>
      <c r="F283" s="140">
        <f t="shared" ref="F283:G283" si="385">F282</f>
        <v>18.852668677253504</v>
      </c>
      <c r="G283" s="140">
        <f t="shared" si="385"/>
        <v>2.3461098798359923</v>
      </c>
      <c r="H283" s="139">
        <f>(H$118)*('Product half-life and C flows'!L184/100)</f>
        <v>0</v>
      </c>
      <c r="I283" s="139">
        <f>(($C$39*$C$118*0.28)*H$41)*('Product half-life and C flows'!N184/100)</f>
        <v>0</v>
      </c>
      <c r="J283" s="139">
        <f>(($C$39*$C$118*0.28)*H$41)*(+'Product half-life and C flows'!P184/100)</f>
        <v>0</v>
      </c>
      <c r="K283" s="140">
        <f t="shared" si="201"/>
        <v>4.1790082234578607</v>
      </c>
      <c r="L283" s="27"/>
      <c r="M283" s="141">
        <f>(C$158-C$138)*(0.4*D$14)*('Product half-life and C flows'!B144/100)</f>
        <v>9.1998908464949833E-2</v>
      </c>
      <c r="N283" s="85"/>
      <c r="O283" s="142">
        <f t="shared" si="326"/>
        <v>15.237354645124185</v>
      </c>
      <c r="P283" s="141">
        <f t="shared" si="327"/>
        <v>10.082834520791259</v>
      </c>
      <c r="Q283" s="141">
        <f>(C$158-C$138)*(0.6*C$15)*('Product half-life and C flows'!L144/100)</f>
        <v>4.5944997147435718</v>
      </c>
      <c r="R283" s="141">
        <f>(C$158-C$138)*0.6*('Product half-life and C flows'!N144/100)</f>
        <v>17.96084834726123</v>
      </c>
      <c r="S283" s="141">
        <f>(C$158-C$138)*0.6*('Product half-life and C flows'!P144/100)</f>
        <v>8.9714527209097028</v>
      </c>
      <c r="T283" s="141">
        <f t="shared" si="108"/>
        <v>2.6188648374038355</v>
      </c>
      <c r="U283" s="3"/>
      <c r="V283" s="141">
        <f t="shared" si="165"/>
        <v>0.18399781692989967</v>
      </c>
      <c r="W283" s="141">
        <f t="shared" si="166"/>
        <v>0</v>
      </c>
      <c r="X283" s="141">
        <f t="shared" si="167"/>
        <v>15.237354645124185</v>
      </c>
      <c r="Y283" s="141">
        <f t="shared" si="168"/>
        <v>10.082834520791259</v>
      </c>
      <c r="Z283" s="141">
        <f t="shared" si="169"/>
        <v>6.252149267627078</v>
      </c>
      <c r="AA283" s="141">
        <f t="shared" si="170"/>
        <v>16.854643545636971</v>
      </c>
      <c r="AB283" s="141">
        <f t="shared" si="171"/>
        <v>8.4189028699485355</v>
      </c>
      <c r="AC283" s="141">
        <f t="shared" si="172"/>
        <v>3.563725082547434</v>
      </c>
      <c r="AD283" s="115"/>
      <c r="AE283" s="141">
        <f t="shared" ref="AE283:AL283" si="386">V263</f>
        <v>0.36799563385979933</v>
      </c>
      <c r="AF283" s="141">
        <f t="shared" si="386"/>
        <v>0</v>
      </c>
      <c r="AG283" s="141">
        <f t="shared" si="386"/>
        <v>15.237354645124185</v>
      </c>
      <c r="AH283" s="141">
        <f t="shared" si="386"/>
        <v>10.082834520791259</v>
      </c>
      <c r="AI283" s="141">
        <f t="shared" si="386"/>
        <v>8.5078622029844819</v>
      </c>
      <c r="AJ283" s="141">
        <f t="shared" si="386"/>
        <v>15.349331113441799</v>
      </c>
      <c r="AK283" s="141">
        <f t="shared" si="386"/>
        <v>7.6669985581627351</v>
      </c>
      <c r="AL283" s="141">
        <f t="shared" si="386"/>
        <v>4.8494814557011541</v>
      </c>
      <c r="AM283" s="115"/>
      <c r="AN283" s="143">
        <f t="shared" ref="AN283:AU283" si="387">AE263</f>
        <v>0.73599126771959877</v>
      </c>
      <c r="AO283" s="143">
        <f t="shared" si="387"/>
        <v>0</v>
      </c>
      <c r="AP283" s="143">
        <f t="shared" si="387"/>
        <v>15.237354645124185</v>
      </c>
      <c r="AQ283" s="143">
        <f t="shared" si="387"/>
        <v>10.082834520791259</v>
      </c>
      <c r="AR283" s="143">
        <f t="shared" si="387"/>
        <v>11.577413808682829</v>
      </c>
      <c r="AS283" s="143">
        <f t="shared" si="387"/>
        <v>13.300917008572437</v>
      </c>
      <c r="AT283" s="143">
        <f t="shared" si="387"/>
        <v>6.6438146895966197</v>
      </c>
      <c r="AU283" s="143">
        <f t="shared" si="387"/>
        <v>6.5991258709492122</v>
      </c>
      <c r="AV283" s="115"/>
      <c r="AW283" s="143">
        <f t="shared" ref="AW283:BD283" si="388">AN263</f>
        <v>1.4719825354391973</v>
      </c>
      <c r="AX283" s="143">
        <f t="shared" si="388"/>
        <v>0</v>
      </c>
      <c r="AY283" s="143">
        <f t="shared" si="388"/>
        <v>15.237354645124185</v>
      </c>
      <c r="AZ283" s="143">
        <f t="shared" si="388"/>
        <v>10.082834520791259</v>
      </c>
      <c r="BA283" s="143">
        <f t="shared" si="388"/>
        <v>15.754428938736343</v>
      </c>
      <c r="BB283" s="143">
        <f t="shared" si="388"/>
        <v>10.51345557845006</v>
      </c>
      <c r="BC283" s="143">
        <f t="shared" si="388"/>
        <v>5.2514763129121151</v>
      </c>
      <c r="BD283" s="143">
        <f t="shared" si="388"/>
        <v>8.9800244950797143</v>
      </c>
      <c r="BE283" s="18"/>
      <c r="BF283" s="141">
        <f t="shared" ref="BF283:BM283" si="389">AW263</f>
        <v>2.9439650708783947</v>
      </c>
      <c r="BG283" s="141">
        <f t="shared" si="389"/>
        <v>0</v>
      </c>
      <c r="BH283" s="141">
        <f t="shared" si="389"/>
        <v>15.237354645124185</v>
      </c>
      <c r="BI283" s="141">
        <f t="shared" si="389"/>
        <v>10.082834520791259</v>
      </c>
      <c r="BJ283" s="141">
        <f t="shared" si="389"/>
        <v>21.438469358290238</v>
      </c>
      <c r="BK283" s="141">
        <f t="shared" si="389"/>
        <v>6.7203059384677566</v>
      </c>
      <c r="BL283" s="141">
        <f t="shared" si="389"/>
        <v>3.3567961730608169</v>
      </c>
      <c r="BM283" s="141">
        <f t="shared" si="389"/>
        <v>12.219927534225434</v>
      </c>
      <c r="BN283" s="18"/>
      <c r="BO283" s="141">
        <f t="shared" ref="BO283:BV283" si="390">BF263</f>
        <v>5.8879301417567893</v>
      </c>
      <c r="BP283" s="141">
        <f t="shared" si="390"/>
        <v>139.77025708835487</v>
      </c>
      <c r="BQ283" s="141">
        <f t="shared" si="390"/>
        <v>15.237354645124185</v>
      </c>
      <c r="BR283" s="141">
        <f t="shared" si="390"/>
        <v>10.082834520791259</v>
      </c>
      <c r="BS283" s="141">
        <f t="shared" si="390"/>
        <v>29.173254721806149</v>
      </c>
      <c r="BT283" s="141">
        <f t="shared" si="390"/>
        <v>1.5586258392148034</v>
      </c>
      <c r="BU283" s="141">
        <f t="shared" si="390"/>
        <v>0.77853438522217955</v>
      </c>
      <c r="BV283" s="141">
        <f t="shared" si="390"/>
        <v>16.628755191429505</v>
      </c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>
        <f t="shared" si="307"/>
        <v>125</v>
      </c>
      <c r="CI283" s="113">
        <f t="shared" si="308"/>
        <v>254.13644821827756</v>
      </c>
      <c r="CJ283" s="123">
        <f t="shared" si="353"/>
        <v>11.683861375048629</v>
      </c>
      <c r="CK283" s="123">
        <f t="shared" si="354"/>
        <v>139.77025708835487</v>
      </c>
      <c r="CL283" s="123">
        <f t="shared" si="355"/>
        <v>125.5141511931228</v>
      </c>
      <c r="CM283" s="123">
        <f t="shared" si="356"/>
        <v>72.925951525374813</v>
      </c>
      <c r="CN283" s="123">
        <f t="shared" si="357"/>
        <v>97.298078012870675</v>
      </c>
      <c r="CO283" s="123">
        <f t="shared" si="358"/>
        <v>82.258127371045063</v>
      </c>
      <c r="CP283" s="123">
        <f t="shared" si="359"/>
        <v>41.087975709812703</v>
      </c>
      <c r="CQ283" s="123">
        <f t="shared" si="360"/>
        <v>59.63891269079415</v>
      </c>
      <c r="CR283" s="143">
        <f t="shared" si="111"/>
        <v>630.17731496642375</v>
      </c>
    </row>
    <row r="284" spans="1:96" ht="14">
      <c r="A284">
        <f t="shared" si="314"/>
        <v>126</v>
      </c>
      <c r="B284" s="20">
        <f t="shared" si="314"/>
        <v>206</v>
      </c>
      <c r="C284" s="27">
        <f t="shared" si="105"/>
        <v>254.18462693874443</v>
      </c>
      <c r="D284" s="27"/>
      <c r="E284" s="27"/>
      <c r="F284" s="140">
        <f t="shared" ref="F284:G284" si="391">F283</f>
        <v>18.852668677253504</v>
      </c>
      <c r="G284" s="140">
        <f t="shared" si="391"/>
        <v>2.3461098798359923</v>
      </c>
      <c r="H284" s="139">
        <f>(H$118)*('Product half-life and C flows'!L185/100)</f>
        <v>0</v>
      </c>
      <c r="I284" s="139">
        <f>(($C$39*$C$118*0.28)*H$41)*('Product half-life and C flows'!N185/100)</f>
        <v>0</v>
      </c>
      <c r="J284" s="139">
        <f>(($C$39*$C$118*0.28)*H$41)*(+'Product half-life and C flows'!P185/100)</f>
        <v>0</v>
      </c>
      <c r="K284" s="140">
        <f t="shared" si="201"/>
        <v>4.1790082234578607</v>
      </c>
      <c r="L284" s="27"/>
      <c r="M284" s="141">
        <f>(C$158-C$138)*(0.4*D$14)*('Product half-life and C flows'!B145/100)</f>
        <v>8.886508790772657E-2</v>
      </c>
      <c r="N284" s="85"/>
      <c r="O284" s="142">
        <f t="shared" si="326"/>
        <v>15.237354645124185</v>
      </c>
      <c r="P284" s="141">
        <f t="shared" si="327"/>
        <v>10.082834520791259</v>
      </c>
      <c r="Q284" s="141">
        <f>(C$158-C$138)*(0.6*C$15)*('Product half-life and C flows'!L145/100)</f>
        <v>4.5242716514610315</v>
      </c>
      <c r="R284" s="141">
        <f>(C$158-C$138)*0.6*('Product half-life and C flows'!N145/100)</f>
        <v>18.007713874825114</v>
      </c>
      <c r="S284" s="141">
        <f>(C$158-C$138)*0.6*('Product half-life and C flows'!P145/100)</f>
        <v>8.994862075337215</v>
      </c>
      <c r="T284" s="141">
        <f t="shared" si="108"/>
        <v>2.578834841332788</v>
      </c>
      <c r="U284" s="3"/>
      <c r="V284" s="141">
        <f t="shared" si="165"/>
        <v>0.17773017581545317</v>
      </c>
      <c r="W284" s="141">
        <f t="shared" si="166"/>
        <v>0</v>
      </c>
      <c r="X284" s="141">
        <f t="shared" si="167"/>
        <v>15.237354645124185</v>
      </c>
      <c r="Y284" s="141">
        <f t="shared" si="168"/>
        <v>10.082834520791259</v>
      </c>
      <c r="Z284" s="141">
        <f t="shared" si="169"/>
        <v>6.1565836213805829</v>
      </c>
      <c r="AA284" s="141">
        <f t="shared" si="170"/>
        <v>16.918417686898799</v>
      </c>
      <c r="AB284" s="141">
        <f t="shared" si="171"/>
        <v>8.4507580853640327</v>
      </c>
      <c r="AC284" s="141">
        <f t="shared" si="172"/>
        <v>3.5092526641869322</v>
      </c>
      <c r="AD284" s="115"/>
      <c r="AE284" s="141">
        <f t="shared" ref="AE284:AL284" si="392">V264</f>
        <v>0.35546035163090611</v>
      </c>
      <c r="AF284" s="141">
        <f t="shared" si="392"/>
        <v>0</v>
      </c>
      <c r="AG284" s="141">
        <f t="shared" si="392"/>
        <v>15.237354645124185</v>
      </c>
      <c r="AH284" s="141">
        <f t="shared" si="392"/>
        <v>10.082834520791259</v>
      </c>
      <c r="AI284" s="141">
        <f t="shared" si="392"/>
        <v>8.3778174272120527</v>
      </c>
      <c r="AJ284" s="141">
        <f t="shared" si="392"/>
        <v>15.436114327140601</v>
      </c>
      <c r="AK284" s="141">
        <f t="shared" si="392"/>
        <v>7.7103468167535452</v>
      </c>
      <c r="AL284" s="141">
        <f t="shared" si="392"/>
        <v>4.7753559335108697</v>
      </c>
      <c r="AM284" s="115"/>
      <c r="AN284" s="143">
        <f t="shared" ref="AN284:AU284" si="393">AE264</f>
        <v>0.71092070326181245</v>
      </c>
      <c r="AO284" s="143">
        <f t="shared" si="393"/>
        <v>0</v>
      </c>
      <c r="AP284" s="143">
        <f t="shared" si="393"/>
        <v>15.237354645124185</v>
      </c>
      <c r="AQ284" s="143">
        <f t="shared" si="393"/>
        <v>10.082834520791259</v>
      </c>
      <c r="AR284" s="143">
        <f t="shared" si="393"/>
        <v>11.400450178236785</v>
      </c>
      <c r="AS284" s="143">
        <f t="shared" si="393"/>
        <v>13.419010737956764</v>
      </c>
      <c r="AT284" s="143">
        <f t="shared" si="393"/>
        <v>6.7028025664119681</v>
      </c>
      <c r="AU284" s="143">
        <f t="shared" si="393"/>
        <v>6.4982566015949663</v>
      </c>
      <c r="AV284" s="115"/>
      <c r="AW284" s="143">
        <f t="shared" ref="AW284:BD284" si="394">AN264</f>
        <v>1.4218414065236249</v>
      </c>
      <c r="AX284" s="143">
        <f t="shared" si="394"/>
        <v>0</v>
      </c>
      <c r="AY284" s="143">
        <f t="shared" si="394"/>
        <v>15.237354645124185</v>
      </c>
      <c r="AZ284" s="143">
        <f t="shared" si="394"/>
        <v>10.082834520791259</v>
      </c>
      <c r="BA284" s="143">
        <f t="shared" si="394"/>
        <v>15.513618600030814</v>
      </c>
      <c r="BB284" s="143">
        <f t="shared" si="394"/>
        <v>10.674156344479551</v>
      </c>
      <c r="BC284" s="143">
        <f t="shared" si="394"/>
        <v>5.3317464258139582</v>
      </c>
      <c r="BD284" s="143">
        <f t="shared" si="394"/>
        <v>8.8427626020175634</v>
      </c>
      <c r="BE284" s="18"/>
      <c r="BF284" s="141">
        <f t="shared" ref="BF284:BM284" si="395">AW264</f>
        <v>2.8436828130472489</v>
      </c>
      <c r="BG284" s="141">
        <f t="shared" si="395"/>
        <v>0</v>
      </c>
      <c r="BH284" s="141">
        <f t="shared" si="395"/>
        <v>15.237354645124185</v>
      </c>
      <c r="BI284" s="141">
        <f t="shared" si="395"/>
        <v>10.082834520791259</v>
      </c>
      <c r="BJ284" s="141">
        <f t="shared" si="395"/>
        <v>21.110777057441151</v>
      </c>
      <c r="BK284" s="141">
        <f t="shared" si="395"/>
        <v>6.9389859339010469</v>
      </c>
      <c r="BL284" s="141">
        <f t="shared" si="395"/>
        <v>3.4660269400105128</v>
      </c>
      <c r="BM284" s="141">
        <f t="shared" si="395"/>
        <v>12.033142922741455</v>
      </c>
      <c r="BN284" s="18"/>
      <c r="BO284" s="141">
        <f t="shared" ref="BO284:BV284" si="396">BF264</f>
        <v>5.6873656260944978</v>
      </c>
      <c r="BP284" s="141">
        <f t="shared" si="396"/>
        <v>143.27124129696296</v>
      </c>
      <c r="BQ284" s="141">
        <f t="shared" si="396"/>
        <v>15.237354645124185</v>
      </c>
      <c r="BR284" s="141">
        <f t="shared" si="396"/>
        <v>10.082834520791259</v>
      </c>
      <c r="BS284" s="141">
        <f t="shared" si="396"/>
        <v>28.727334315676568</v>
      </c>
      <c r="BT284" s="141">
        <f t="shared" si="396"/>
        <v>1.8562033902386086</v>
      </c>
      <c r="BU284" s="141">
        <f t="shared" si="396"/>
        <v>0.92717452059870564</v>
      </c>
      <c r="BV284" s="141">
        <f t="shared" si="396"/>
        <v>16.374580559935641</v>
      </c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>
        <f t="shared" si="307"/>
        <v>126</v>
      </c>
      <c r="CI284" s="113">
        <f t="shared" si="308"/>
        <v>254.18462693874443</v>
      </c>
      <c r="CJ284" s="123">
        <f t="shared" si="353"/>
        <v>11.28586616428127</v>
      </c>
      <c r="CK284" s="123">
        <f t="shared" si="354"/>
        <v>143.27124129696296</v>
      </c>
      <c r="CL284" s="123">
        <f t="shared" si="355"/>
        <v>125.5141511931228</v>
      </c>
      <c r="CM284" s="123">
        <f t="shared" si="356"/>
        <v>72.925951525374813</v>
      </c>
      <c r="CN284" s="123">
        <f t="shared" si="357"/>
        <v>95.810852851438995</v>
      </c>
      <c r="CO284" s="123">
        <f t="shared" si="358"/>
        <v>83.250602295440487</v>
      </c>
      <c r="CP284" s="123">
        <f t="shared" si="359"/>
        <v>41.583717430289937</v>
      </c>
      <c r="CQ284" s="123">
        <f t="shared" si="360"/>
        <v>58.791194348778077</v>
      </c>
      <c r="CR284" s="143">
        <f t="shared" si="111"/>
        <v>632.43357710568932</v>
      </c>
    </row>
    <row r="285" spans="1:96" ht="14">
      <c r="A285">
        <f t="shared" si="314"/>
        <v>127</v>
      </c>
      <c r="B285" s="20">
        <f t="shared" si="314"/>
        <v>207</v>
      </c>
      <c r="C285" s="27">
        <f t="shared" si="105"/>
        <v>254.23138758427058</v>
      </c>
      <c r="D285" s="27"/>
      <c r="E285" s="27"/>
      <c r="F285" s="140">
        <f t="shared" ref="F285:G285" si="397">F284</f>
        <v>18.852668677253504</v>
      </c>
      <c r="G285" s="140">
        <f t="shared" si="397"/>
        <v>2.3461098798359923</v>
      </c>
      <c r="H285" s="139">
        <f>(H$118)*('Product half-life and C flows'!L186/100)</f>
        <v>0</v>
      </c>
      <c r="I285" s="139">
        <f>(($C$39*$C$118*0.28)*H$41)*('Product half-life and C flows'!N186/100)</f>
        <v>0</v>
      </c>
      <c r="J285" s="139">
        <f>(($C$39*$C$118*0.28)*H$41)*(+'Product half-life and C flows'!P186/100)</f>
        <v>0</v>
      </c>
      <c r="K285" s="140">
        <f t="shared" si="201"/>
        <v>4.1790082234578607</v>
      </c>
      <c r="L285" s="27"/>
      <c r="M285" s="141">
        <f>(C$158-C$138)*(0.4*D$14)*('Product half-life and C flows'!B146/100)</f>
        <v>8.5838016783173127E-2</v>
      </c>
      <c r="N285" s="85"/>
      <c r="O285" s="142">
        <f t="shared" si="326"/>
        <v>15.237354645124185</v>
      </c>
      <c r="P285" s="141">
        <f t="shared" si="327"/>
        <v>10.082834520791259</v>
      </c>
      <c r="Q285" s="141">
        <f>(C$158-C$138)*(0.6*C$15)*('Product half-life and C flows'!L146/100)</f>
        <v>4.4551170414766998</v>
      </c>
      <c r="R285" s="141">
        <f>(C$158-C$138)*0.6*('Product half-life and C flows'!N146/100)</f>
        <v>18.053863051221324</v>
      </c>
      <c r="S285" s="141">
        <f>(C$158-C$138)*0.6*('Product half-life and C flows'!P146/100)</f>
        <v>9.017913611998658</v>
      </c>
      <c r="T285" s="141">
        <f t="shared" si="108"/>
        <v>2.5394167136417187</v>
      </c>
      <c r="U285" s="3"/>
      <c r="V285" s="141">
        <f t="shared" si="165"/>
        <v>0.17167603356634623</v>
      </c>
      <c r="W285" s="141">
        <f t="shared" si="166"/>
        <v>0</v>
      </c>
      <c r="X285" s="141">
        <f t="shared" si="167"/>
        <v>15.237354645124185</v>
      </c>
      <c r="Y285" s="141">
        <f t="shared" si="168"/>
        <v>10.082834520791259</v>
      </c>
      <c r="Z285" s="141">
        <f t="shared" si="169"/>
        <v>6.0624787196479479</v>
      </c>
      <c r="AA285" s="141">
        <f t="shared" si="170"/>
        <v>16.981217024655042</v>
      </c>
      <c r="AB285" s="141">
        <f t="shared" si="171"/>
        <v>8.4821263859415765</v>
      </c>
      <c r="AC285" s="141">
        <f t="shared" si="172"/>
        <v>3.4556128701993298</v>
      </c>
      <c r="AD285" s="115"/>
      <c r="AE285" s="141">
        <f t="shared" ref="AE285:AL285" si="398">V265</f>
        <v>0.34335206713269245</v>
      </c>
      <c r="AF285" s="141">
        <f t="shared" si="398"/>
        <v>0</v>
      </c>
      <c r="AG285" s="141">
        <f t="shared" si="398"/>
        <v>15.237354645124185</v>
      </c>
      <c r="AH285" s="141">
        <f t="shared" si="398"/>
        <v>10.082834520791259</v>
      </c>
      <c r="AI285" s="141">
        <f t="shared" si="398"/>
        <v>8.2497604179668897</v>
      </c>
      <c r="AJ285" s="141">
        <f t="shared" si="398"/>
        <v>15.521571037976873</v>
      </c>
      <c r="AK285" s="141">
        <f t="shared" si="398"/>
        <v>7.7530324865019322</v>
      </c>
      <c r="AL285" s="141">
        <f t="shared" si="398"/>
        <v>4.702363438241127</v>
      </c>
      <c r="AM285" s="115"/>
      <c r="AN285" s="143">
        <f t="shared" ref="AN285:AU285" si="399">AE265</f>
        <v>0.68670413426538457</v>
      </c>
      <c r="AO285" s="143">
        <f t="shared" si="399"/>
        <v>0</v>
      </c>
      <c r="AP285" s="143">
        <f t="shared" si="399"/>
        <v>15.237354645124185</v>
      </c>
      <c r="AQ285" s="143">
        <f t="shared" si="399"/>
        <v>10.082834520791259</v>
      </c>
      <c r="AR285" s="143">
        <f t="shared" si="399"/>
        <v>11.226191480603731</v>
      </c>
      <c r="AS285" s="143">
        <f t="shared" si="399"/>
        <v>13.535299375510556</v>
      </c>
      <c r="AT285" s="143">
        <f t="shared" si="399"/>
        <v>6.7608887989563202</v>
      </c>
      <c r="AU285" s="143">
        <f t="shared" si="399"/>
        <v>6.3989291439441258</v>
      </c>
      <c r="AV285" s="115"/>
      <c r="AW285" s="143">
        <f t="shared" ref="AW285:BD285" si="400">AN265</f>
        <v>1.3734082685307689</v>
      </c>
      <c r="AX285" s="143">
        <f t="shared" si="400"/>
        <v>0</v>
      </c>
      <c r="AY285" s="143">
        <f t="shared" si="400"/>
        <v>15.237354645124185</v>
      </c>
      <c r="AZ285" s="143">
        <f t="shared" si="400"/>
        <v>10.082834520791259</v>
      </c>
      <c r="BA285" s="143">
        <f t="shared" si="400"/>
        <v>15.276489106848338</v>
      </c>
      <c r="BB285" s="143">
        <f t="shared" si="400"/>
        <v>10.832400759596656</v>
      </c>
      <c r="BC285" s="143">
        <f t="shared" si="400"/>
        <v>5.4107895902081173</v>
      </c>
      <c r="BD285" s="143">
        <f t="shared" si="400"/>
        <v>8.7075987909035515</v>
      </c>
      <c r="BE285" s="18"/>
      <c r="BF285" s="141">
        <f t="shared" ref="BF285:BM285" si="401">AW265</f>
        <v>2.7468165370615378</v>
      </c>
      <c r="BG285" s="141">
        <f t="shared" si="401"/>
        <v>0</v>
      </c>
      <c r="BH285" s="141">
        <f t="shared" si="401"/>
        <v>15.237354645124185</v>
      </c>
      <c r="BI285" s="141">
        <f t="shared" si="401"/>
        <v>10.082834520791259</v>
      </c>
      <c r="BJ285" s="141">
        <f t="shared" si="401"/>
        <v>20.788093614372016</v>
      </c>
      <c r="BK285" s="141">
        <f t="shared" si="401"/>
        <v>7.1543233515758491</v>
      </c>
      <c r="BL285" s="141">
        <f t="shared" si="401"/>
        <v>3.5735880877002244</v>
      </c>
      <c r="BM285" s="141">
        <f t="shared" si="401"/>
        <v>11.849213360192048</v>
      </c>
      <c r="BN285" s="18"/>
      <c r="BO285" s="141">
        <f t="shared" ref="BO285:BV285" si="402">BF265</f>
        <v>5.4936330741230757</v>
      </c>
      <c r="BP285" s="141">
        <f t="shared" si="402"/>
        <v>146.77222550557104</v>
      </c>
      <c r="BQ285" s="141">
        <f t="shared" si="402"/>
        <v>15.237354645124185</v>
      </c>
      <c r="BR285" s="141">
        <f t="shared" si="402"/>
        <v>10.082834520791259</v>
      </c>
      <c r="BS285" s="141">
        <f t="shared" si="402"/>
        <v>28.288229913126262</v>
      </c>
      <c r="BT285" s="141">
        <f t="shared" si="402"/>
        <v>2.1492323948738465</v>
      </c>
      <c r="BU285" s="141">
        <f t="shared" si="402"/>
        <v>1.0735426547821414</v>
      </c>
      <c r="BV285" s="141">
        <f t="shared" si="402"/>
        <v>16.124291050481968</v>
      </c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>
        <f t="shared" si="307"/>
        <v>127</v>
      </c>
      <c r="CI285" s="113">
        <f t="shared" si="308"/>
        <v>254.23138758427058</v>
      </c>
      <c r="CJ285" s="123">
        <f t="shared" si="353"/>
        <v>10.901428131462978</v>
      </c>
      <c r="CK285" s="123">
        <f t="shared" si="354"/>
        <v>146.77222550557104</v>
      </c>
      <c r="CL285" s="123">
        <f t="shared" si="355"/>
        <v>125.5141511931228</v>
      </c>
      <c r="CM285" s="123">
        <f t="shared" si="356"/>
        <v>72.925951525374813</v>
      </c>
      <c r="CN285" s="123">
        <f t="shared" si="357"/>
        <v>94.346360294041887</v>
      </c>
      <c r="CO285" s="123">
        <f t="shared" si="358"/>
        <v>84.227906995410152</v>
      </c>
      <c r="CP285" s="123">
        <f t="shared" si="359"/>
        <v>42.071881616088973</v>
      </c>
      <c r="CQ285" s="123">
        <f t="shared" si="360"/>
        <v>57.956433591061725</v>
      </c>
      <c r="CR285" s="143">
        <f t="shared" si="111"/>
        <v>634.71633885213441</v>
      </c>
    </row>
    <row r="286" spans="1:96" ht="14">
      <c r="A286">
        <f t="shared" si="314"/>
        <v>128</v>
      </c>
      <c r="B286" s="20">
        <f t="shared" si="314"/>
        <v>208</v>
      </c>
      <c r="C286" s="27">
        <f t="shared" ref="C286:C318" si="403">B$8*(1-EXP(-B$9*$B286))^3</f>
        <v>254.27677172662649</v>
      </c>
      <c r="D286" s="27"/>
      <c r="E286" s="27"/>
      <c r="F286" s="140">
        <f t="shared" ref="F286:G286" si="404">F285</f>
        <v>18.852668677253504</v>
      </c>
      <c r="G286" s="140">
        <f t="shared" si="404"/>
        <v>2.3461098798359923</v>
      </c>
      <c r="H286" s="139">
        <f>(H$118)*('Product half-life and C flows'!L187/100)</f>
        <v>0</v>
      </c>
      <c r="I286" s="139">
        <f>(($C$39*$C$118*0.28)*H$41)*('Product half-life and C flows'!N187/100)</f>
        <v>0</v>
      </c>
      <c r="J286" s="139">
        <f>(($C$39*$C$118*0.28)*H$41)*(+'Product half-life and C flows'!P187/100)</f>
        <v>0</v>
      </c>
      <c r="K286" s="140">
        <f t="shared" si="201"/>
        <v>4.1790082234578607</v>
      </c>
      <c r="L286" s="27"/>
      <c r="M286" s="141">
        <f>(C$158-C$138)*(0.4*D$14)*('Product half-life and C flows'!B147/100)</f>
        <v>8.2914058813727487E-2</v>
      </c>
      <c r="N286" s="85"/>
      <c r="O286" s="142">
        <f t="shared" si="326"/>
        <v>15.237354645124185</v>
      </c>
      <c r="P286" s="141">
        <f t="shared" si="327"/>
        <v>10.082834520791259</v>
      </c>
      <c r="Q286" s="141">
        <f>(C$158-C$138)*(0.6*C$15)*('Product half-life and C flows'!L147/100)</f>
        <v>4.3870194767917026</v>
      </c>
      <c r="R286" s="141">
        <f>(C$158-C$138)*0.6*('Product half-life and C flows'!N147/100)</f>
        <v>18.099306826054441</v>
      </c>
      <c r="S286" s="141">
        <f>(C$158-C$138)*0.6*('Product half-life and C flows'!P147/100)</f>
        <v>9.0406128002269917</v>
      </c>
      <c r="T286" s="141">
        <f t="shared" si="108"/>
        <v>2.5006011017712702</v>
      </c>
      <c r="U286" s="3"/>
      <c r="V286" s="141">
        <f t="shared" si="165"/>
        <v>0.16582811762745492</v>
      </c>
      <c r="W286" s="141">
        <f t="shared" si="166"/>
        <v>0</v>
      </c>
      <c r="X286" s="141">
        <f t="shared" si="167"/>
        <v>15.237354645124185</v>
      </c>
      <c r="Y286" s="141">
        <f t="shared" si="168"/>
        <v>10.082834520791259</v>
      </c>
      <c r="Z286" s="141">
        <f t="shared" si="169"/>
        <v>5.9698122345883755</v>
      </c>
      <c r="AA286" s="141">
        <f t="shared" si="170"/>
        <v>17.043056459018128</v>
      </c>
      <c r="AB286" s="141">
        <f t="shared" si="171"/>
        <v>8.5130152142947679</v>
      </c>
      <c r="AC286" s="141">
        <f t="shared" si="172"/>
        <v>3.4027929737153739</v>
      </c>
      <c r="AD286" s="115"/>
      <c r="AE286" s="141">
        <f t="shared" ref="AE286:AL286" si="405">V266</f>
        <v>0.33165623525490989</v>
      </c>
      <c r="AF286" s="141">
        <f t="shared" si="405"/>
        <v>0</v>
      </c>
      <c r="AG286" s="141">
        <f t="shared" si="405"/>
        <v>15.237354645124185</v>
      </c>
      <c r="AH286" s="141">
        <f t="shared" si="405"/>
        <v>10.082834520791259</v>
      </c>
      <c r="AI286" s="141">
        <f t="shared" si="405"/>
        <v>8.1236607917465165</v>
      </c>
      <c r="AJ286" s="141">
        <f t="shared" si="405"/>
        <v>15.605721521874603</v>
      </c>
      <c r="AK286" s="141">
        <f t="shared" si="405"/>
        <v>7.7950656952420569</v>
      </c>
      <c r="AL286" s="141">
        <f t="shared" si="405"/>
        <v>4.6304866512955138</v>
      </c>
      <c r="AM286" s="115"/>
      <c r="AN286" s="143">
        <f t="shared" ref="AN286:AU286" si="406">AE266</f>
        <v>0.66331247050981978</v>
      </c>
      <c r="AO286" s="143">
        <f t="shared" si="406"/>
        <v>0</v>
      </c>
      <c r="AP286" s="143">
        <f t="shared" si="406"/>
        <v>15.237354645124185</v>
      </c>
      <c r="AQ286" s="143">
        <f t="shared" si="406"/>
        <v>10.082834520791259</v>
      </c>
      <c r="AR286" s="143">
        <f t="shared" si="406"/>
        <v>11.054596370217322</v>
      </c>
      <c r="AS286" s="143">
        <f t="shared" si="406"/>
        <v>13.649810512508422</v>
      </c>
      <c r="AT286" s="143">
        <f t="shared" si="406"/>
        <v>6.818087169085123</v>
      </c>
      <c r="AU286" s="143">
        <f t="shared" si="406"/>
        <v>6.301119931023873</v>
      </c>
      <c r="AV286" s="115"/>
      <c r="AW286" s="143">
        <f t="shared" ref="AW286:BD286" si="407">AN266</f>
        <v>1.3266249410196393</v>
      </c>
      <c r="AX286" s="143">
        <f t="shared" si="407"/>
        <v>0</v>
      </c>
      <c r="AY286" s="143">
        <f t="shared" si="407"/>
        <v>15.237354645124185</v>
      </c>
      <c r="AZ286" s="143">
        <f t="shared" si="407"/>
        <v>10.082834520791259</v>
      </c>
      <c r="BA286" s="143">
        <f t="shared" si="407"/>
        <v>15.04298419655569</v>
      </c>
      <c r="BB286" s="143">
        <f t="shared" si="407"/>
        <v>10.988226369731949</v>
      </c>
      <c r="BC286" s="143">
        <f t="shared" si="407"/>
        <v>5.4886245603056656</v>
      </c>
      <c r="BD286" s="143">
        <f t="shared" si="407"/>
        <v>8.574500992036743</v>
      </c>
      <c r="BE286" s="18"/>
      <c r="BF286" s="141">
        <f t="shared" ref="BF286:BM286" si="408">AW266</f>
        <v>2.6532498820392791</v>
      </c>
      <c r="BG286" s="141">
        <f t="shared" si="408"/>
        <v>0</v>
      </c>
      <c r="BH286" s="141">
        <f t="shared" si="408"/>
        <v>15.237354645124185</v>
      </c>
      <c r="BI286" s="141">
        <f t="shared" si="408"/>
        <v>10.082834520791259</v>
      </c>
      <c r="BJ286" s="141">
        <f t="shared" si="408"/>
        <v>20.47034246745417</v>
      </c>
      <c r="BK286" s="141">
        <f t="shared" si="408"/>
        <v>7.3663692836190231</v>
      </c>
      <c r="BL286" s="141">
        <f t="shared" si="408"/>
        <v>3.6795051366728386</v>
      </c>
      <c r="BM286" s="141">
        <f t="shared" si="408"/>
        <v>11.668095206448877</v>
      </c>
      <c r="BN286" s="18"/>
      <c r="BO286" s="141">
        <f t="shared" ref="BO286:BV286" si="409">BF266</f>
        <v>5.3064997640785583</v>
      </c>
      <c r="BP286" s="141">
        <f t="shared" si="409"/>
        <v>150.27320971417913</v>
      </c>
      <c r="BQ286" s="141">
        <f t="shared" si="409"/>
        <v>15.237354645124185</v>
      </c>
      <c r="BR286" s="141">
        <f t="shared" si="409"/>
        <v>10.082834520791259</v>
      </c>
      <c r="BS286" s="141">
        <f t="shared" si="409"/>
        <v>27.855837329856517</v>
      </c>
      <c r="BT286" s="141">
        <f t="shared" si="409"/>
        <v>2.4377823787758572</v>
      </c>
      <c r="BU286" s="141">
        <f t="shared" si="409"/>
        <v>1.2176735158720566</v>
      </c>
      <c r="BV286" s="141">
        <f t="shared" si="409"/>
        <v>15.877827278018213</v>
      </c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>
        <f t="shared" si="307"/>
        <v>128</v>
      </c>
      <c r="CI286" s="113">
        <f t="shared" si="308"/>
        <v>254.27677172662649</v>
      </c>
      <c r="CJ286" s="123">
        <f t="shared" si="353"/>
        <v>10.530085469343389</v>
      </c>
      <c r="CK286" s="123">
        <f t="shared" si="354"/>
        <v>150.27320971417913</v>
      </c>
      <c r="CL286" s="123">
        <f t="shared" si="355"/>
        <v>125.5141511931228</v>
      </c>
      <c r="CM286" s="123">
        <f t="shared" si="356"/>
        <v>72.925951525374813</v>
      </c>
      <c r="CN286" s="123">
        <f t="shared" si="357"/>
        <v>92.904252867210289</v>
      </c>
      <c r="CO286" s="123">
        <f t="shared" si="358"/>
        <v>85.19027335158242</v>
      </c>
      <c r="CP286" s="123">
        <f t="shared" si="359"/>
        <v>42.552584091699501</v>
      </c>
      <c r="CQ286" s="123">
        <f t="shared" si="360"/>
        <v>57.134432357767722</v>
      </c>
      <c r="CR286" s="143">
        <f t="shared" si="111"/>
        <v>637.02494057028002</v>
      </c>
    </row>
    <row r="287" spans="1:96" ht="14">
      <c r="A287">
        <f t="shared" si="314"/>
        <v>129</v>
      </c>
      <c r="B287" s="20">
        <f t="shared" si="314"/>
        <v>209</v>
      </c>
      <c r="C287" s="27">
        <f t="shared" si="403"/>
        <v>254.32081972864512</v>
      </c>
      <c r="D287" s="27"/>
      <c r="E287" s="27"/>
      <c r="F287" s="140">
        <f t="shared" ref="F287:G287" si="410">F286</f>
        <v>18.852668677253504</v>
      </c>
      <c r="G287" s="140">
        <f t="shared" si="410"/>
        <v>2.3461098798359923</v>
      </c>
      <c r="H287" s="139">
        <f>(H$118)*('Product half-life and C flows'!L188/100)</f>
        <v>0</v>
      </c>
      <c r="I287" s="139">
        <f>(($C$39*$C$118*0.28)*H$41)*('Product half-life and C flows'!N188/100)</f>
        <v>0</v>
      </c>
      <c r="J287" s="139">
        <f>(($C$39*$C$118*0.28)*H$41)*(+'Product half-life and C flows'!P188/100)</f>
        <v>0</v>
      </c>
      <c r="K287" s="140">
        <f t="shared" si="201"/>
        <v>4.1790082234578607</v>
      </c>
      <c r="L287" s="27"/>
      <c r="M287" s="141">
        <f>(C$158-C$138)*(0.4*D$14)*('Product half-life and C flows'!B148/100)</f>
        <v>8.0089701586790629E-2</v>
      </c>
      <c r="N287" s="85"/>
      <c r="O287" s="142">
        <f t="shared" si="326"/>
        <v>15.237354645124185</v>
      </c>
      <c r="P287" s="141">
        <f t="shared" si="327"/>
        <v>10.082834520791259</v>
      </c>
      <c r="Q287" s="141">
        <f>(C$158-C$138)*(0.6*C$15)*('Product half-life and C flows'!L148/100)</f>
        <v>4.3199628002074801</v>
      </c>
      <c r="R287" s="141">
        <f>(C$158-C$138)*0.6*('Product half-life and C flows'!N148/100)</f>
        <v>18.14405598156165</v>
      </c>
      <c r="S287" s="141">
        <f>(C$158-C$138)*0.6*('Product half-life and C flows'!P148/100)</f>
        <v>9.0629650257550658</v>
      </c>
      <c r="T287" s="141">
        <f t="shared" ref="T287:T318" si="411">(Q287*T$42)</f>
        <v>2.4623787961182635</v>
      </c>
      <c r="U287" s="3"/>
      <c r="V287" s="141">
        <f t="shared" si="165"/>
        <v>0.16017940317358129</v>
      </c>
      <c r="W287" s="141">
        <f t="shared" si="166"/>
        <v>0</v>
      </c>
      <c r="X287" s="141">
        <f t="shared" si="167"/>
        <v>15.237354645124185</v>
      </c>
      <c r="Y287" s="141">
        <f t="shared" si="168"/>
        <v>10.082834520791259</v>
      </c>
      <c r="Z287" s="141">
        <f t="shared" si="169"/>
        <v>5.8785621796476386</v>
      </c>
      <c r="AA287" s="141">
        <f t="shared" si="170"/>
        <v>17.103950662348584</v>
      </c>
      <c r="AB287" s="141">
        <f t="shared" si="171"/>
        <v>8.5434318992750136</v>
      </c>
      <c r="AC287" s="141">
        <f t="shared" si="172"/>
        <v>3.3507804423991536</v>
      </c>
      <c r="AD287" s="115"/>
      <c r="AE287" s="141">
        <f t="shared" ref="AE287:AL287" si="412">V267</f>
        <v>0.32035880634716257</v>
      </c>
      <c r="AF287" s="141">
        <f t="shared" si="412"/>
        <v>0</v>
      </c>
      <c r="AG287" s="141">
        <f t="shared" si="412"/>
        <v>15.237354645124185</v>
      </c>
      <c r="AH287" s="141">
        <f t="shared" si="412"/>
        <v>10.082834520791259</v>
      </c>
      <c r="AI287" s="141">
        <f t="shared" si="412"/>
        <v>7.9994886294677956</v>
      </c>
      <c r="AJ287" s="141">
        <f t="shared" si="412"/>
        <v>15.688585744835269</v>
      </c>
      <c r="AK287" s="141">
        <f t="shared" si="412"/>
        <v>7.8364564160016297</v>
      </c>
      <c r="AL287" s="141">
        <f t="shared" si="412"/>
        <v>4.5597085187966435</v>
      </c>
      <c r="AM287" s="115"/>
      <c r="AN287" s="143">
        <f t="shared" ref="AN287:AU287" si="413">AE267</f>
        <v>0.64071761269432537</v>
      </c>
      <c r="AO287" s="143">
        <f t="shared" si="413"/>
        <v>0</v>
      </c>
      <c r="AP287" s="143">
        <f t="shared" si="413"/>
        <v>15.237354645124185</v>
      </c>
      <c r="AQ287" s="143">
        <f t="shared" si="413"/>
        <v>10.082834520791259</v>
      </c>
      <c r="AR287" s="143">
        <f t="shared" si="413"/>
        <v>10.885624133488404</v>
      </c>
      <c r="AS287" s="143">
        <f t="shared" si="413"/>
        <v>13.762571318485517</v>
      </c>
      <c r="AT287" s="143">
        <f t="shared" si="413"/>
        <v>6.8744112479947619</v>
      </c>
      <c r="AU287" s="143">
        <f t="shared" si="413"/>
        <v>6.2048057560883896</v>
      </c>
      <c r="AV287" s="115"/>
      <c r="AW287" s="143">
        <f t="shared" ref="AW287:BD287" si="414">AN267</f>
        <v>1.2814352253886503</v>
      </c>
      <c r="AX287" s="143">
        <f t="shared" si="414"/>
        <v>0</v>
      </c>
      <c r="AY287" s="143">
        <f t="shared" si="414"/>
        <v>15.237354645124185</v>
      </c>
      <c r="AZ287" s="143">
        <f t="shared" si="414"/>
        <v>10.082834520791259</v>
      </c>
      <c r="BA287" s="143">
        <f t="shared" si="414"/>
        <v>14.813048466507892</v>
      </c>
      <c r="BB287" s="143">
        <f t="shared" si="414"/>
        <v>11.14167014691718</v>
      </c>
      <c r="BC287" s="143">
        <f t="shared" si="414"/>
        <v>5.5652698036549317</v>
      </c>
      <c r="BD287" s="143">
        <f t="shared" si="414"/>
        <v>8.4434376259094979</v>
      </c>
      <c r="BE287" s="18"/>
      <c r="BF287" s="141">
        <f t="shared" ref="BF287:BM287" si="415">AW267</f>
        <v>2.5628704507773015</v>
      </c>
      <c r="BG287" s="141">
        <f t="shared" si="415"/>
        <v>0</v>
      </c>
      <c r="BH287" s="141">
        <f t="shared" si="415"/>
        <v>15.237354645124185</v>
      </c>
      <c r="BI287" s="141">
        <f t="shared" si="415"/>
        <v>10.082834520791259</v>
      </c>
      <c r="BJ287" s="141">
        <f t="shared" si="415"/>
        <v>20.157448225322327</v>
      </c>
      <c r="BK287" s="141">
        <f t="shared" si="415"/>
        <v>7.5751740412016755</v>
      </c>
      <c r="BL287" s="141">
        <f t="shared" si="415"/>
        <v>3.7838032173834537</v>
      </c>
      <c r="BM287" s="141">
        <f t="shared" si="415"/>
        <v>11.489745488433725</v>
      </c>
      <c r="BN287" s="18"/>
      <c r="BO287" s="141">
        <f t="shared" ref="BO287:BV287" si="416">BF267</f>
        <v>5.1257409015546012</v>
      </c>
      <c r="BP287" s="141">
        <f t="shared" si="416"/>
        <v>153.77419392278722</v>
      </c>
      <c r="BQ287" s="141">
        <f t="shared" si="416"/>
        <v>15.237354645124185</v>
      </c>
      <c r="BR287" s="141">
        <f t="shared" si="416"/>
        <v>10.082834520791259</v>
      </c>
      <c r="BS287" s="141">
        <f t="shared" si="416"/>
        <v>27.430053974051365</v>
      </c>
      <c r="BT287" s="141">
        <f t="shared" si="416"/>
        <v>2.7219218048831619</v>
      </c>
      <c r="BU287" s="141">
        <f t="shared" si="416"/>
        <v>1.3596013011404406</v>
      </c>
      <c r="BV287" s="141">
        <f t="shared" si="416"/>
        <v>15.635130765209277</v>
      </c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>
        <f t="shared" si="307"/>
        <v>129</v>
      </c>
      <c r="CI287" s="113">
        <f t="shared" si="308"/>
        <v>254.32081972864512</v>
      </c>
      <c r="CJ287" s="123">
        <f t="shared" si="353"/>
        <v>10.171392101522414</v>
      </c>
      <c r="CK287" s="123">
        <f t="shared" si="354"/>
        <v>153.77419392278722</v>
      </c>
      <c r="CL287" s="123">
        <f t="shared" si="355"/>
        <v>125.5141511931228</v>
      </c>
      <c r="CM287" s="123">
        <f t="shared" si="356"/>
        <v>72.925951525374813</v>
      </c>
      <c r="CN287" s="123">
        <f t="shared" si="357"/>
        <v>91.484188408692901</v>
      </c>
      <c r="CO287" s="123">
        <f t="shared" si="358"/>
        <v>86.13792970023303</v>
      </c>
      <c r="CP287" s="123">
        <f t="shared" si="359"/>
        <v>43.025938911205301</v>
      </c>
      <c r="CQ287" s="123">
        <f t="shared" si="360"/>
        <v>56.324995616412814</v>
      </c>
      <c r="CR287" s="143">
        <f t="shared" ref="CR287:CR318" si="417">SUM(CJ287:CQ287)</f>
        <v>639.35874137935139</v>
      </c>
    </row>
    <row r="288" spans="1:96" ht="14">
      <c r="A288">
        <f t="shared" ref="A288:B303" si="418">A287+1</f>
        <v>130</v>
      </c>
      <c r="B288" s="20">
        <f t="shared" si="418"/>
        <v>210</v>
      </c>
      <c r="C288" s="27">
        <f t="shared" si="403"/>
        <v>254.36357077880726</v>
      </c>
      <c r="D288" s="27"/>
      <c r="E288" s="27"/>
      <c r="F288" s="140">
        <f t="shared" ref="F288:G288" si="419">F287</f>
        <v>18.852668677253504</v>
      </c>
      <c r="G288" s="140">
        <f t="shared" si="419"/>
        <v>2.3461098798359923</v>
      </c>
      <c r="H288" s="139">
        <f>(H$118)*('Product half-life and C flows'!L189/100)</f>
        <v>0</v>
      </c>
      <c r="I288" s="139">
        <f>(($C$39*$C$118*0.28)*H$41)*('Product half-life and C flows'!N189/100)</f>
        <v>0</v>
      </c>
      <c r="J288" s="139">
        <f>(($C$39*$C$118*0.28)*H$41)*(+'Product half-life and C flows'!P189/100)</f>
        <v>0</v>
      </c>
      <c r="K288" s="140">
        <f t="shared" si="201"/>
        <v>4.1790082234578607</v>
      </c>
      <c r="L288" s="27"/>
      <c r="M288" s="141">
        <f>(C$158-C$138)*(0.4*D$14)*('Product half-life and C flows'!B149/100)</f>
        <v>7.7361552335430961E-2</v>
      </c>
      <c r="N288" s="85"/>
      <c r="O288" s="142">
        <f t="shared" si="326"/>
        <v>15.237354645124185</v>
      </c>
      <c r="P288" s="141">
        <f t="shared" si="327"/>
        <v>10.082834520791259</v>
      </c>
      <c r="Q288" s="141">
        <f>(C$158-C$138)*(0.6*C$15)*('Product half-life and C flows'!L149/100)</f>
        <v>4.253931101492241</v>
      </c>
      <c r="R288" s="141">
        <f>(C$158-C$138)*0.6*('Product half-life and C flows'!N149/100)</f>
        <v>18.188121135170949</v>
      </c>
      <c r="S288" s="141">
        <f>(C$158-C$138)*0.6*('Product half-life and C flows'!P149/100)</f>
        <v>9.0849755919934783</v>
      </c>
      <c r="T288" s="141">
        <f t="shared" si="411"/>
        <v>2.424740727850577</v>
      </c>
      <c r="U288" s="3"/>
      <c r="V288" s="141">
        <f t="shared" si="165"/>
        <v>0.15472310467086184</v>
      </c>
      <c r="W288" s="141">
        <f t="shared" si="166"/>
        <v>0</v>
      </c>
      <c r="X288" s="141">
        <f t="shared" si="167"/>
        <v>15.237354645124185</v>
      </c>
      <c r="Y288" s="141">
        <f t="shared" si="168"/>
        <v>10.082834520791259</v>
      </c>
      <c r="Z288" s="141">
        <f t="shared" si="169"/>
        <v>5.7887069043414145</v>
      </c>
      <c r="AA288" s="141">
        <f t="shared" si="170"/>
        <v>17.163914082736273</v>
      </c>
      <c r="AB288" s="141">
        <f t="shared" si="171"/>
        <v>8.5733836577104228</v>
      </c>
      <c r="AC288" s="141">
        <f t="shared" si="172"/>
        <v>3.2995629354746061</v>
      </c>
      <c r="AD288" s="115"/>
      <c r="AE288" s="141">
        <f t="shared" ref="AE288:AL288" si="420">V268</f>
        <v>0.30944620934172373</v>
      </c>
      <c r="AF288" s="141">
        <f t="shared" si="420"/>
        <v>0</v>
      </c>
      <c r="AG288" s="141">
        <f t="shared" si="420"/>
        <v>15.237354645124185</v>
      </c>
      <c r="AH288" s="141">
        <f t="shared" si="420"/>
        <v>10.082834520791259</v>
      </c>
      <c r="AI288" s="141">
        <f t="shared" si="420"/>
        <v>7.8772144693681714</v>
      </c>
      <c r="AJ288" s="141">
        <f t="shared" si="420"/>
        <v>15.770183367675083</v>
      </c>
      <c r="AK288" s="141">
        <f t="shared" si="420"/>
        <v>7.8772144693681714</v>
      </c>
      <c r="AL288" s="141">
        <f t="shared" si="420"/>
        <v>4.4900122475398572</v>
      </c>
      <c r="AM288" s="115"/>
      <c r="AN288" s="143">
        <f t="shared" ref="AN288:AU288" si="421">AE268</f>
        <v>0.61889241868344746</v>
      </c>
      <c r="AO288" s="143">
        <f t="shared" si="421"/>
        <v>0</v>
      </c>
      <c r="AP288" s="143">
        <f t="shared" si="421"/>
        <v>15.237354645124185</v>
      </c>
      <c r="AQ288" s="143">
        <f t="shared" si="421"/>
        <v>10.082834520791259</v>
      </c>
      <c r="AR288" s="143">
        <f t="shared" si="421"/>
        <v>10.719234679145119</v>
      </c>
      <c r="AS288" s="143">
        <f t="shared" si="421"/>
        <v>13.873608547683936</v>
      </c>
      <c r="AT288" s="143">
        <f t="shared" si="421"/>
        <v>6.9298743994425234</v>
      </c>
      <c r="AU288" s="143">
        <f t="shared" si="421"/>
        <v>6.1099637671127169</v>
      </c>
      <c r="AV288" s="115"/>
      <c r="AW288" s="143">
        <f t="shared" ref="AW288:BD288" si="422">AN268</f>
        <v>1.2377848373668949</v>
      </c>
      <c r="AX288" s="143">
        <f t="shared" si="422"/>
        <v>0</v>
      </c>
      <c r="AY288" s="143">
        <f t="shared" si="422"/>
        <v>15.237354645124185</v>
      </c>
      <c r="AZ288" s="143">
        <f t="shared" si="422"/>
        <v>10.082834520791259</v>
      </c>
      <c r="BA288" s="143">
        <f t="shared" si="422"/>
        <v>14.586627360903075</v>
      </c>
      <c r="BB288" s="143">
        <f t="shared" si="422"/>
        <v>11.292768498057461</v>
      </c>
      <c r="BC288" s="143">
        <f t="shared" si="422"/>
        <v>5.6407435055232051</v>
      </c>
      <c r="BD288" s="143">
        <f t="shared" si="422"/>
        <v>8.3143775957147525</v>
      </c>
      <c r="BE288" s="18"/>
      <c r="BF288" s="141">
        <f t="shared" ref="BF288:BM288" si="423">AW268</f>
        <v>2.4755696747337899</v>
      </c>
      <c r="BG288" s="141">
        <f t="shared" si="423"/>
        <v>0</v>
      </c>
      <c r="BH288" s="141">
        <f t="shared" si="423"/>
        <v>15.237354645124185</v>
      </c>
      <c r="BI288" s="141">
        <f t="shared" si="423"/>
        <v>10.082834520791259</v>
      </c>
      <c r="BJ288" s="141">
        <f t="shared" si="423"/>
        <v>19.849336648986867</v>
      </c>
      <c r="BK288" s="141">
        <f t="shared" si="423"/>
        <v>7.7807871664762072</v>
      </c>
      <c r="BL288" s="141">
        <f t="shared" si="423"/>
        <v>3.8865070761619407</v>
      </c>
      <c r="BM288" s="141">
        <f t="shared" si="423"/>
        <v>11.314121889922513</v>
      </c>
      <c r="BN288" s="18"/>
      <c r="BO288" s="141">
        <f t="shared" ref="BO288:BV288" si="424">BF268</f>
        <v>4.9511393494675797</v>
      </c>
      <c r="BP288" s="141">
        <f t="shared" si="424"/>
        <v>157.27517813139531</v>
      </c>
      <c r="BQ288" s="141">
        <f t="shared" si="424"/>
        <v>15.237354645124185</v>
      </c>
      <c r="BR288" s="141">
        <f t="shared" si="424"/>
        <v>10.082834520791259</v>
      </c>
      <c r="BS288" s="141">
        <f t="shared" si="424"/>
        <v>27.010778822036098</v>
      </c>
      <c r="BT288" s="141">
        <f t="shared" si="424"/>
        <v>3.001718089661348</v>
      </c>
      <c r="BU288" s="141">
        <f t="shared" si="424"/>
        <v>1.4993596851455284</v>
      </c>
      <c r="BV288" s="141">
        <f t="shared" si="424"/>
        <v>15.396143928560575</v>
      </c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>
        <f t="shared" si="307"/>
        <v>130</v>
      </c>
      <c r="CI288" s="113">
        <f t="shared" si="308"/>
        <v>254.36357077880726</v>
      </c>
      <c r="CJ288" s="123">
        <f t="shared" si="353"/>
        <v>9.8249171465997289</v>
      </c>
      <c r="CK288" s="123">
        <f t="shared" si="354"/>
        <v>157.27517813139531</v>
      </c>
      <c r="CL288" s="123">
        <f t="shared" si="355"/>
        <v>125.5141511931228</v>
      </c>
      <c r="CM288" s="123">
        <f t="shared" si="356"/>
        <v>72.925951525374813</v>
      </c>
      <c r="CN288" s="123">
        <f t="shared" si="357"/>
        <v>90.085829986272984</v>
      </c>
      <c r="CO288" s="123">
        <f t="shared" si="358"/>
        <v>87.071100887461242</v>
      </c>
      <c r="CP288" s="123">
        <f t="shared" si="359"/>
        <v>43.492058385345267</v>
      </c>
      <c r="CQ288" s="123">
        <f t="shared" si="360"/>
        <v>55.52793131563346</v>
      </c>
      <c r="CR288" s="143">
        <f t="shared" si="417"/>
        <v>641.71711857120567</v>
      </c>
    </row>
    <row r="289" spans="1:96" ht="14">
      <c r="A289">
        <f t="shared" si="418"/>
        <v>131</v>
      </c>
      <c r="B289" s="20">
        <f t="shared" si="418"/>
        <v>211</v>
      </c>
      <c r="C289" s="27">
        <f t="shared" si="403"/>
        <v>254.4050629248708</v>
      </c>
      <c r="D289" s="27"/>
      <c r="E289" s="27"/>
      <c r="F289" s="140">
        <f t="shared" ref="F289:G289" si="425">F288</f>
        <v>18.852668677253504</v>
      </c>
      <c r="G289" s="140">
        <f t="shared" si="425"/>
        <v>2.3461098798359923</v>
      </c>
      <c r="H289" s="139">
        <f>(H$118)*('Product half-life and C flows'!L190/100)</f>
        <v>0</v>
      </c>
      <c r="I289" s="139">
        <f>(($C$39*$C$118*0.28)*H$41)*('Product half-life and C flows'!N190/100)</f>
        <v>0</v>
      </c>
      <c r="J289" s="139">
        <f>(($C$39*$C$118*0.28)*H$41)*(+'Product half-life and C flows'!P190/100)</f>
        <v>0</v>
      </c>
      <c r="K289" s="140">
        <f t="shared" si="201"/>
        <v>4.1790082234578607</v>
      </c>
      <c r="L289" s="27"/>
      <c r="M289" s="141">
        <f>(C$158-C$138)*(0.4*D$14)*('Product half-life and C flows'!B150/100)</f>
        <v>7.4726333862813452E-2</v>
      </c>
      <c r="N289" s="85"/>
      <c r="O289" s="142">
        <f t="shared" si="326"/>
        <v>15.237354645124185</v>
      </c>
      <c r="P289" s="141">
        <f t="shared" si="327"/>
        <v>10.082834520791259</v>
      </c>
      <c r="Q289" s="141">
        <f>(C$158-C$138)*(0.6*C$15)*('Product half-life and C flows'!L150/100)</f>
        <v>4.1889087136060255</v>
      </c>
      <c r="R289" s="141">
        <f>(C$158-C$138)*0.6*('Product half-life and C flows'!N150/100)</f>
        <v>18.231512742020353</v>
      </c>
      <c r="S289" s="141">
        <f>(C$158-C$138)*0.6*('Product half-life and C flows'!P150/100)</f>
        <v>9.1066497212888819</v>
      </c>
      <c r="T289" s="141">
        <f t="shared" si="411"/>
        <v>2.3876779667554344</v>
      </c>
      <c r="U289" s="3"/>
      <c r="V289" s="141">
        <f t="shared" si="165"/>
        <v>0.14945266772562699</v>
      </c>
      <c r="W289" s="141">
        <f t="shared" si="166"/>
        <v>0</v>
      </c>
      <c r="X289" s="141">
        <f t="shared" si="167"/>
        <v>15.237354645124185</v>
      </c>
      <c r="Y289" s="141">
        <f t="shared" si="168"/>
        <v>10.082834520791259</v>
      </c>
      <c r="Z289" s="141">
        <f t="shared" si="169"/>
        <v>5.7002250891183923</v>
      </c>
      <c r="AA289" s="141">
        <f t="shared" si="170"/>
        <v>17.222960947428437</v>
      </c>
      <c r="AB289" s="141">
        <f t="shared" si="171"/>
        <v>8.6028775961180965</v>
      </c>
      <c r="AC289" s="141">
        <f t="shared" si="172"/>
        <v>3.2491283007974832</v>
      </c>
      <c r="AD289" s="115"/>
      <c r="AE289" s="141">
        <f t="shared" ref="AE289:AL289" si="426">V269</f>
        <v>0.29890533545125386</v>
      </c>
      <c r="AF289" s="141">
        <f t="shared" si="426"/>
        <v>0</v>
      </c>
      <c r="AG289" s="141">
        <f t="shared" si="426"/>
        <v>15.237354645124185</v>
      </c>
      <c r="AH289" s="141">
        <f t="shared" si="426"/>
        <v>10.082834520791259</v>
      </c>
      <c r="AI289" s="141">
        <f t="shared" si="426"/>
        <v>7.7568093000154068</v>
      </c>
      <c r="AJ289" s="141">
        <f t="shared" si="426"/>
        <v>15.850533750689827</v>
      </c>
      <c r="AK289" s="141">
        <f t="shared" si="426"/>
        <v>7.9173495258190938</v>
      </c>
      <c r="AL289" s="141">
        <f t="shared" si="426"/>
        <v>4.4213813010087817</v>
      </c>
      <c r="AM289" s="115"/>
      <c r="AN289" s="143">
        <f t="shared" ref="AN289:AU289" si="427">AE269</f>
        <v>0.59781067090250772</v>
      </c>
      <c r="AO289" s="143">
        <f t="shared" si="427"/>
        <v>0</v>
      </c>
      <c r="AP289" s="143">
        <f t="shared" si="427"/>
        <v>15.237354645124185</v>
      </c>
      <c r="AQ289" s="143">
        <f t="shared" si="427"/>
        <v>10.082834520791259</v>
      </c>
      <c r="AR289" s="143">
        <f t="shared" si="427"/>
        <v>10.555388528720576</v>
      </c>
      <c r="AS289" s="143">
        <f t="shared" si="427"/>
        <v>13.982948545400582</v>
      </c>
      <c r="AT289" s="143">
        <f t="shared" si="427"/>
        <v>6.9844897829173718</v>
      </c>
      <c r="AU289" s="143">
        <f t="shared" si="427"/>
        <v>6.0165714613707273</v>
      </c>
      <c r="AV289" s="115"/>
      <c r="AW289" s="143">
        <f t="shared" ref="AW289:BD289" si="428">AN269</f>
        <v>1.1956213418050159</v>
      </c>
      <c r="AX289" s="143">
        <f t="shared" si="428"/>
        <v>0</v>
      </c>
      <c r="AY289" s="143">
        <f t="shared" si="428"/>
        <v>15.237354645124185</v>
      </c>
      <c r="AZ289" s="143">
        <f t="shared" si="428"/>
        <v>10.082834520791259</v>
      </c>
      <c r="BA289" s="143">
        <f t="shared" si="428"/>
        <v>14.363667157838286</v>
      </c>
      <c r="BB289" s="143">
        <f t="shared" si="428"/>
        <v>11.441557273569362</v>
      </c>
      <c r="BC289" s="143">
        <f t="shared" si="428"/>
        <v>5.7150635732114674</v>
      </c>
      <c r="BD289" s="143">
        <f t="shared" si="428"/>
        <v>8.1872902799678222</v>
      </c>
      <c r="BE289" s="18"/>
      <c r="BF289" s="141">
        <f t="shared" ref="BF289:BM289" si="429">AW269</f>
        <v>2.3912426836100309</v>
      </c>
      <c r="BG289" s="141">
        <f t="shared" si="429"/>
        <v>0</v>
      </c>
      <c r="BH289" s="141">
        <f t="shared" si="429"/>
        <v>15.237354645124185</v>
      </c>
      <c r="BI289" s="141">
        <f t="shared" si="429"/>
        <v>10.082834520791259</v>
      </c>
      <c r="BJ289" s="141">
        <f t="shared" si="429"/>
        <v>19.545934634219453</v>
      </c>
      <c r="BK289" s="141">
        <f t="shared" si="429"/>
        <v>7.9832574443309934</v>
      </c>
      <c r="BL289" s="141">
        <f t="shared" si="429"/>
        <v>3.9876410810844112</v>
      </c>
      <c r="BM289" s="141">
        <f t="shared" si="429"/>
        <v>11.141182741505087</v>
      </c>
      <c r="BN289" s="18"/>
      <c r="BO289" s="141">
        <f t="shared" ref="BO289:BV289" si="430">BF269</f>
        <v>4.7824853672200609</v>
      </c>
      <c r="BP289" s="141">
        <f t="shared" si="430"/>
        <v>160.7761623400034</v>
      </c>
      <c r="BQ289" s="141">
        <f t="shared" si="430"/>
        <v>15.237354645124185</v>
      </c>
      <c r="BR289" s="141">
        <f t="shared" si="430"/>
        <v>10.082834520791259</v>
      </c>
      <c r="BS289" s="141">
        <f t="shared" si="430"/>
        <v>26.597912394307851</v>
      </c>
      <c r="BT289" s="141">
        <f t="shared" si="430"/>
        <v>3.2772376190986678</v>
      </c>
      <c r="BU289" s="141">
        <f t="shared" si="430"/>
        <v>1.6369818277216124</v>
      </c>
      <c r="BV289" s="141">
        <f t="shared" si="430"/>
        <v>15.160810064755474</v>
      </c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>
        <f t="shared" si="307"/>
        <v>131</v>
      </c>
      <c r="CI289" s="113">
        <f t="shared" si="308"/>
        <v>254.4050629248708</v>
      </c>
      <c r="CJ289" s="123">
        <f t="shared" si="353"/>
        <v>9.4902444005773106</v>
      </c>
      <c r="CK289" s="123">
        <f t="shared" si="354"/>
        <v>160.7761623400034</v>
      </c>
      <c r="CL289" s="123">
        <f t="shared" si="355"/>
        <v>125.5141511931228</v>
      </c>
      <c r="CM289" s="123">
        <f t="shared" si="356"/>
        <v>72.925951525374813</v>
      </c>
      <c r="CN289" s="123">
        <f t="shared" si="357"/>
        <v>88.708845817825988</v>
      </c>
      <c r="CO289" s="123">
        <f t="shared" si="358"/>
        <v>87.990008322538216</v>
      </c>
      <c r="CP289" s="123">
        <f t="shared" si="359"/>
        <v>43.951053108160941</v>
      </c>
      <c r="CQ289" s="123">
        <f t="shared" si="360"/>
        <v>54.743050339618669</v>
      </c>
      <c r="CR289" s="143">
        <f t="shared" si="417"/>
        <v>644.09946704722222</v>
      </c>
    </row>
    <row r="290" spans="1:96" ht="14">
      <c r="A290">
        <f t="shared" si="418"/>
        <v>132</v>
      </c>
      <c r="B290" s="20">
        <f t="shared" si="418"/>
        <v>212</v>
      </c>
      <c r="C290" s="27">
        <f t="shared" si="403"/>
        <v>254.44533310656871</v>
      </c>
      <c r="D290" s="27"/>
      <c r="E290" s="27"/>
      <c r="F290" s="140">
        <f t="shared" ref="F290:G290" si="431">F289</f>
        <v>18.852668677253504</v>
      </c>
      <c r="G290" s="140">
        <f t="shared" si="431"/>
        <v>2.3461098798359923</v>
      </c>
      <c r="H290" s="139">
        <f>(H$118)*('Product half-life and C flows'!L191/100)</f>
        <v>0</v>
      </c>
      <c r="I290" s="139">
        <f>(($C$39*$C$118*0.28)*H$41)*('Product half-life and C flows'!N191/100)</f>
        <v>0</v>
      </c>
      <c r="J290" s="139">
        <f>(($C$39*$C$118*0.28)*H$41)*(+'Product half-life and C flows'!P191/100)</f>
        <v>0</v>
      </c>
      <c r="K290" s="140">
        <f t="shared" si="201"/>
        <v>4.1790082234578607</v>
      </c>
      <c r="L290" s="27"/>
      <c r="M290" s="141">
        <f>(C$158-C$138)*(0.4*D$14)*('Product half-life and C flows'!B151/100)</f>
        <v>7.2180880605458436E-2</v>
      </c>
      <c r="N290" s="85"/>
      <c r="O290" s="142">
        <f t="shared" si="326"/>
        <v>15.237354645124185</v>
      </c>
      <c r="P290" s="141">
        <f t="shared" si="327"/>
        <v>10.082834520791259</v>
      </c>
      <c r="Q290" s="141">
        <f>(C$158-C$138)*(0.6*C$15)*('Product half-life and C flows'!L151/100)</f>
        <v>4.124880208983444</v>
      </c>
      <c r="R290" s="141">
        <f>(C$158-C$138)*0.6*('Product half-life and C flows'!N151/100)</f>
        <v>18.274241097438491</v>
      </c>
      <c r="S290" s="141">
        <f>(C$158-C$138)*0.6*('Product half-life and C flows'!P151/100)</f>
        <v>9.1279925561630773</v>
      </c>
      <c r="T290" s="141">
        <f t="shared" si="411"/>
        <v>2.3511817191205631</v>
      </c>
      <c r="U290" s="3"/>
      <c r="V290" s="141">
        <f t="shared" si="165"/>
        <v>0.14436176121091687</v>
      </c>
      <c r="W290" s="141">
        <f t="shared" si="166"/>
        <v>0</v>
      </c>
      <c r="X290" s="141">
        <f t="shared" si="167"/>
        <v>15.237354645124185</v>
      </c>
      <c r="Y290" s="141">
        <f t="shared" si="168"/>
        <v>10.082834520791259</v>
      </c>
      <c r="Z290" s="141">
        <f t="shared" si="169"/>
        <v>5.6130957403018655</v>
      </c>
      <c r="AA290" s="141">
        <f t="shared" si="170"/>
        <v>17.28110526620533</v>
      </c>
      <c r="AB290" s="141">
        <f t="shared" si="171"/>
        <v>8.6319207123902721</v>
      </c>
      <c r="AC290" s="141">
        <f t="shared" si="172"/>
        <v>3.1994645719720629</v>
      </c>
      <c r="AD290" s="115"/>
      <c r="AE290" s="141">
        <f t="shared" ref="AE290:AL290" si="432">V270</f>
        <v>0.28872352242183374</v>
      </c>
      <c r="AF290" s="141">
        <f t="shared" si="432"/>
        <v>0</v>
      </c>
      <c r="AG290" s="141">
        <f t="shared" si="432"/>
        <v>15.237354645124185</v>
      </c>
      <c r="AH290" s="141">
        <f t="shared" si="432"/>
        <v>10.082834520791259</v>
      </c>
      <c r="AI290" s="141">
        <f t="shared" si="432"/>
        <v>7.6382445534241699</v>
      </c>
      <c r="AJ290" s="141">
        <f t="shared" si="432"/>
        <v>15.929655958248381</v>
      </c>
      <c r="AK290" s="141">
        <f t="shared" si="432"/>
        <v>7.9568711080161716</v>
      </c>
      <c r="AL290" s="141">
        <f t="shared" si="432"/>
        <v>4.3537993954517766</v>
      </c>
      <c r="AM290" s="115"/>
      <c r="AN290" s="143">
        <f t="shared" ref="AN290:AU290" si="433">AE270</f>
        <v>0.57744704484366738</v>
      </c>
      <c r="AO290" s="143">
        <f t="shared" si="433"/>
        <v>0</v>
      </c>
      <c r="AP290" s="143">
        <f t="shared" si="433"/>
        <v>15.237354645124185</v>
      </c>
      <c r="AQ290" s="143">
        <f t="shared" si="433"/>
        <v>10.082834520791259</v>
      </c>
      <c r="AR290" s="143">
        <f t="shared" si="433"/>
        <v>10.39404680718601</v>
      </c>
      <c r="AS290" s="143">
        <f t="shared" si="433"/>
        <v>14.090617254237982</v>
      </c>
      <c r="AT290" s="143">
        <f t="shared" si="433"/>
        <v>7.0382703567622267</v>
      </c>
      <c r="AU290" s="143">
        <f t="shared" si="433"/>
        <v>5.9246066800960255</v>
      </c>
      <c r="AV290" s="115"/>
      <c r="AW290" s="143">
        <f t="shared" ref="AW290:BD290" si="434">AN270</f>
        <v>1.1548940896873345</v>
      </c>
      <c r="AX290" s="143">
        <f t="shared" si="434"/>
        <v>0</v>
      </c>
      <c r="AY290" s="143">
        <f t="shared" si="434"/>
        <v>15.237354645124185</v>
      </c>
      <c r="AZ290" s="143">
        <f t="shared" si="434"/>
        <v>10.082834520791259</v>
      </c>
      <c r="BA290" s="143">
        <f t="shared" si="434"/>
        <v>14.144114956563131</v>
      </c>
      <c r="BB290" s="143">
        <f t="shared" si="434"/>
        <v>11.588071775886982</v>
      </c>
      <c r="BC290" s="143">
        <f t="shared" si="434"/>
        <v>5.7882476403031857</v>
      </c>
      <c r="BD290" s="143">
        <f t="shared" si="434"/>
        <v>8.0621455252409842</v>
      </c>
      <c r="BE290" s="18"/>
      <c r="BF290" s="141">
        <f t="shared" ref="BF290:BM290" si="435">AW270</f>
        <v>2.3097881793746695</v>
      </c>
      <c r="BG290" s="141">
        <f t="shared" si="435"/>
        <v>0</v>
      </c>
      <c r="BH290" s="141">
        <f t="shared" si="435"/>
        <v>15.237354645124185</v>
      </c>
      <c r="BI290" s="141">
        <f t="shared" si="435"/>
        <v>10.082834520791259</v>
      </c>
      <c r="BJ290" s="141">
        <f t="shared" si="435"/>
        <v>19.247170194207953</v>
      </c>
      <c r="BK290" s="141">
        <f t="shared" si="435"/>
        <v>8.1826329139653353</v>
      </c>
      <c r="BL290" s="141">
        <f t="shared" si="435"/>
        <v>4.0872292277549116</v>
      </c>
      <c r="BM290" s="141">
        <f t="shared" si="435"/>
        <v>10.970887010698533</v>
      </c>
      <c r="BN290" s="18"/>
      <c r="BO290" s="141">
        <f t="shared" ref="BO290:BV290" si="436">BF270</f>
        <v>4.6195763587493381</v>
      </c>
      <c r="BP290" s="141">
        <f t="shared" si="436"/>
        <v>164.27714654861148</v>
      </c>
      <c r="BQ290" s="141">
        <f t="shared" si="436"/>
        <v>15.237354645124185</v>
      </c>
      <c r="BR290" s="141">
        <f t="shared" si="436"/>
        <v>10.082834520791259</v>
      </c>
      <c r="BS290" s="141">
        <f t="shared" si="436"/>
        <v>26.191356731932501</v>
      </c>
      <c r="BT290" s="141">
        <f t="shared" si="436"/>
        <v>3.5485457644571508</v>
      </c>
      <c r="BU290" s="141">
        <f t="shared" si="436"/>
        <v>1.7725003818467284</v>
      </c>
      <c r="BV290" s="141">
        <f t="shared" si="436"/>
        <v>14.929073337201524</v>
      </c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>
        <f t="shared" si="307"/>
        <v>132</v>
      </c>
      <c r="CI290" s="113">
        <f t="shared" si="308"/>
        <v>254.44533310656871</v>
      </c>
      <c r="CJ290" s="123">
        <f t="shared" si="353"/>
        <v>9.166971836893218</v>
      </c>
      <c r="CK290" s="123">
        <f t="shared" si="354"/>
        <v>164.27714654861148</v>
      </c>
      <c r="CL290" s="123">
        <f t="shared" si="355"/>
        <v>125.5141511931228</v>
      </c>
      <c r="CM290" s="123">
        <f t="shared" si="356"/>
        <v>72.925951525374813</v>
      </c>
      <c r="CN290" s="123">
        <f t="shared" si="357"/>
        <v>87.352909192599071</v>
      </c>
      <c r="CO290" s="123">
        <f t="shared" si="358"/>
        <v>88.894870030439648</v>
      </c>
      <c r="CP290" s="123">
        <f t="shared" si="359"/>
        <v>44.403031983236566</v>
      </c>
      <c r="CQ290" s="123">
        <f t="shared" si="360"/>
        <v>53.97016646323933</v>
      </c>
      <c r="CR290" s="143">
        <f t="shared" si="417"/>
        <v>646.50519877351701</v>
      </c>
    </row>
    <row r="291" spans="1:96" ht="14">
      <c r="A291">
        <f t="shared" si="418"/>
        <v>133</v>
      </c>
      <c r="B291" s="20">
        <f t="shared" si="418"/>
        <v>213</v>
      </c>
      <c r="C291" s="27">
        <f t="shared" si="403"/>
        <v>254.48441718739997</v>
      </c>
      <c r="D291" s="27"/>
      <c r="E291" s="27"/>
      <c r="F291" s="140">
        <f t="shared" ref="F291:G291" si="437">F290</f>
        <v>18.852668677253504</v>
      </c>
      <c r="G291" s="140">
        <f t="shared" si="437"/>
        <v>2.3461098798359923</v>
      </c>
      <c r="H291" s="139">
        <f>(H$118)*('Product half-life and C flows'!L192/100)</f>
        <v>0</v>
      </c>
      <c r="I291" s="139">
        <f>(($C$39*$C$118*0.28)*H$41)*('Product half-life and C flows'!N192/100)</f>
        <v>0</v>
      </c>
      <c r="J291" s="139">
        <f>(($C$39*$C$118*0.28)*H$41)*(+'Product half-life and C flows'!P192/100)</f>
        <v>0</v>
      </c>
      <c r="K291" s="140">
        <f t="shared" si="201"/>
        <v>4.1790082234578607</v>
      </c>
      <c r="L291" s="27"/>
      <c r="M291" s="141">
        <f>(C$158-C$138)*(0.4*D$14)*('Product half-life and C flows'!B152/100)</f>
        <v>6.9722134830599067E-2</v>
      </c>
      <c r="N291" s="85"/>
      <c r="O291" s="142">
        <f t="shared" si="326"/>
        <v>15.237354645124185</v>
      </c>
      <c r="P291" s="141">
        <f t="shared" si="327"/>
        <v>10.082834520791259</v>
      </c>
      <c r="Q291" s="141">
        <f>(C$158-C$138)*(0.6*C$15)*('Product half-life and C flows'!L152/100)</f>
        <v>4.0618303958732573</v>
      </c>
      <c r="R291" s="141">
        <f>(C$158-C$138)*0.6*('Product half-life and C flows'!N152/100)</f>
        <v>18.316316339387356</v>
      </c>
      <c r="S291" s="141">
        <f>(C$158-C$138)*0.6*('Product half-life and C flows'!P152/100)</f>
        <v>9.1490091605331383</v>
      </c>
      <c r="T291" s="141">
        <f t="shared" si="411"/>
        <v>2.3152433256477565</v>
      </c>
      <c r="U291" s="3"/>
      <c r="V291" s="141">
        <f t="shared" si="165"/>
        <v>0.13944426966119813</v>
      </c>
      <c r="W291" s="141">
        <f t="shared" si="166"/>
        <v>0</v>
      </c>
      <c r="X291" s="141">
        <f t="shared" si="167"/>
        <v>15.237354645124185</v>
      </c>
      <c r="Y291" s="141">
        <f t="shared" si="168"/>
        <v>10.082834520791259</v>
      </c>
      <c r="Z291" s="141">
        <f t="shared" si="169"/>
        <v>5.5272981851086591</v>
      </c>
      <c r="AA291" s="141">
        <f t="shared" si="170"/>
        <v>17.338360834704265</v>
      </c>
      <c r="AB291" s="141">
        <f t="shared" si="171"/>
        <v>8.6605198974546731</v>
      </c>
      <c r="AC291" s="141">
        <f t="shared" si="172"/>
        <v>3.1505599655119356</v>
      </c>
      <c r="AD291" s="115"/>
      <c r="AE291" s="141">
        <f t="shared" ref="AE291:AL291" si="438">V271</f>
        <v>0.27888853932239632</v>
      </c>
      <c r="AF291" s="141">
        <f t="shared" si="438"/>
        <v>0</v>
      </c>
      <c r="AG291" s="141">
        <f t="shared" si="438"/>
        <v>15.237354645124185</v>
      </c>
      <c r="AH291" s="141">
        <f t="shared" si="438"/>
        <v>10.082834520791259</v>
      </c>
      <c r="AI291" s="141">
        <f t="shared" si="438"/>
        <v>7.5214920982778448</v>
      </c>
      <c r="AJ291" s="141">
        <f t="shared" si="438"/>
        <v>16.007568763316026</v>
      </c>
      <c r="AK291" s="141">
        <f t="shared" si="438"/>
        <v>7.9957885930649457</v>
      </c>
      <c r="AL291" s="141">
        <f t="shared" si="438"/>
        <v>4.2872504960183715</v>
      </c>
      <c r="AM291" s="115"/>
      <c r="AN291" s="143">
        <f t="shared" ref="AN291:AU291" si="439">AE271</f>
        <v>0.55777707864479265</v>
      </c>
      <c r="AO291" s="143">
        <f t="shared" si="439"/>
        <v>0</v>
      </c>
      <c r="AP291" s="143">
        <f t="shared" si="439"/>
        <v>15.237354645124185</v>
      </c>
      <c r="AQ291" s="143">
        <f t="shared" si="439"/>
        <v>10.082834520791259</v>
      </c>
      <c r="AR291" s="143">
        <f t="shared" si="439"/>
        <v>10.235171233727085</v>
      </c>
      <c r="AS291" s="143">
        <f t="shared" si="439"/>
        <v>14.196640220259571</v>
      </c>
      <c r="AT291" s="143">
        <f t="shared" si="439"/>
        <v>7.0912288812485356</v>
      </c>
      <c r="AU291" s="143">
        <f t="shared" si="439"/>
        <v>5.8340476032244384</v>
      </c>
      <c r="AV291" s="115"/>
      <c r="AW291" s="143">
        <f t="shared" ref="AW291:BD291" si="440">AN271</f>
        <v>1.1155541572895855</v>
      </c>
      <c r="AX291" s="143">
        <f t="shared" si="440"/>
        <v>0</v>
      </c>
      <c r="AY291" s="143">
        <f t="shared" si="440"/>
        <v>15.237354645124185</v>
      </c>
      <c r="AZ291" s="143">
        <f t="shared" si="440"/>
        <v>10.082834520791259</v>
      </c>
      <c r="BA291" s="143">
        <f t="shared" si="440"/>
        <v>13.927918664928256</v>
      </c>
      <c r="BB291" s="143">
        <f t="shared" si="440"/>
        <v>11.73234676783799</v>
      </c>
      <c r="BC291" s="143">
        <f t="shared" si="440"/>
        <v>5.8603130708481448</v>
      </c>
      <c r="BD291" s="143">
        <f t="shared" si="440"/>
        <v>7.9389136390091055</v>
      </c>
      <c r="BE291" s="18"/>
      <c r="BF291" s="141">
        <f t="shared" ref="BF291:BM291" si="441">AW271</f>
        <v>2.2311083145791706</v>
      </c>
      <c r="BG291" s="141">
        <f t="shared" si="441"/>
        <v>0</v>
      </c>
      <c r="BH291" s="141">
        <f t="shared" si="441"/>
        <v>15.237354645124185</v>
      </c>
      <c r="BI291" s="141">
        <f t="shared" si="441"/>
        <v>10.082834520791259</v>
      </c>
      <c r="BJ291" s="141">
        <f t="shared" si="441"/>
        <v>18.95297244247643</v>
      </c>
      <c r="BK291" s="141">
        <f t="shared" si="441"/>
        <v>8.3789608802875026</v>
      </c>
      <c r="BL291" s="141">
        <f t="shared" si="441"/>
        <v>4.1852951449987525</v>
      </c>
      <c r="BM291" s="141">
        <f t="shared" si="441"/>
        <v>10.803194292211565</v>
      </c>
      <c r="BN291" s="18"/>
      <c r="BO291" s="141">
        <f t="shared" ref="BO291:BV291" si="442">BF271</f>
        <v>4.4622166291583412</v>
      </c>
      <c r="BP291" s="141">
        <f t="shared" si="442"/>
        <v>167.77813075721957</v>
      </c>
      <c r="BQ291" s="141">
        <f t="shared" si="442"/>
        <v>15.237354645124185</v>
      </c>
      <c r="BR291" s="141">
        <f t="shared" si="442"/>
        <v>10.082834520791259</v>
      </c>
      <c r="BS291" s="141">
        <f t="shared" si="442"/>
        <v>25.791015373302464</v>
      </c>
      <c r="BT291" s="141">
        <f t="shared" si="442"/>
        <v>3.8157068977829272</v>
      </c>
      <c r="BU291" s="141">
        <f t="shared" si="442"/>
        <v>1.905947501390074</v>
      </c>
      <c r="BV291" s="141">
        <f t="shared" si="442"/>
        <v>14.700878762782404</v>
      </c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>
        <f t="shared" si="307"/>
        <v>133</v>
      </c>
      <c r="CI291" s="113">
        <f t="shared" si="308"/>
        <v>254.48441718739997</v>
      </c>
      <c r="CJ291" s="123">
        <f t="shared" si="353"/>
        <v>8.8547111234860836</v>
      </c>
      <c r="CK291" s="123">
        <f t="shared" si="354"/>
        <v>167.77813075721957</v>
      </c>
      <c r="CL291" s="123">
        <f t="shared" si="355"/>
        <v>125.5141511931228</v>
      </c>
      <c r="CM291" s="123">
        <f t="shared" si="356"/>
        <v>72.925951525374813</v>
      </c>
      <c r="CN291" s="123">
        <f t="shared" si="357"/>
        <v>86.017698393693991</v>
      </c>
      <c r="CO291" s="123">
        <f t="shared" si="358"/>
        <v>89.785900703575649</v>
      </c>
      <c r="CP291" s="123">
        <f t="shared" si="359"/>
        <v>44.848102249538258</v>
      </c>
      <c r="CQ291" s="123">
        <f t="shared" si="360"/>
        <v>53.209096307863433</v>
      </c>
      <c r="CR291" s="143">
        <f t="shared" si="417"/>
        <v>648.93374225387458</v>
      </c>
    </row>
    <row r="292" spans="1:96" ht="14">
      <c r="A292">
        <f t="shared" si="418"/>
        <v>134</v>
      </c>
      <c r="B292" s="20">
        <f t="shared" si="418"/>
        <v>214</v>
      </c>
      <c r="C292" s="27">
        <f t="shared" si="403"/>
        <v>254.52234998553581</v>
      </c>
      <c r="D292" s="27"/>
      <c r="E292" s="27"/>
      <c r="F292" s="140">
        <f t="shared" ref="F292:G292" si="443">F291</f>
        <v>18.852668677253504</v>
      </c>
      <c r="G292" s="140">
        <f t="shared" si="443"/>
        <v>2.3461098798359923</v>
      </c>
      <c r="H292" s="139">
        <f>(H$118)*('Product half-life and C flows'!L193/100)</f>
        <v>0</v>
      </c>
      <c r="I292" s="139">
        <f>(($C$39*$C$118*0.28)*H$41)*('Product half-life and C flows'!N193/100)</f>
        <v>0</v>
      </c>
      <c r="J292" s="139">
        <f>(($C$39*$C$118*0.28)*H$41)*(+'Product half-life and C flows'!P193/100)</f>
        <v>0</v>
      </c>
      <c r="K292" s="140">
        <f t="shared" si="201"/>
        <v>4.1790082234578607</v>
      </c>
      <c r="L292" s="27"/>
      <c r="M292" s="141">
        <f>(C$158-C$138)*(0.4*D$14)*('Product half-life and C flows'!B153/100)</f>
        <v>6.734714296307201E-2</v>
      </c>
      <c r="N292" s="85"/>
      <c r="O292" s="142">
        <f t="shared" si="326"/>
        <v>15.237354645124185</v>
      </c>
      <c r="P292" s="141">
        <f t="shared" si="327"/>
        <v>10.082834520791259</v>
      </c>
      <c r="Q292" s="141">
        <f>(C$158-C$138)*(0.6*C$15)*('Product half-life and C flows'!L153/100)</f>
        <v>3.9997443147338978</v>
      </c>
      <c r="R292" s="141">
        <f>(C$158-C$138)*0.6*('Product half-life and C flows'!N153/100)</f>
        <v>18.357748450867689</v>
      </c>
      <c r="S292" s="141">
        <f>(C$158-C$138)*0.6*('Product half-life and C flows'!P153/100)</f>
        <v>9.1697045209129247</v>
      </c>
      <c r="T292" s="141">
        <f t="shared" si="411"/>
        <v>2.2798542593983218</v>
      </c>
      <c r="U292" s="3"/>
      <c r="V292" s="141">
        <f t="shared" si="165"/>
        <v>0.13469428592614396</v>
      </c>
      <c r="W292" s="141">
        <f t="shared" si="166"/>
        <v>0</v>
      </c>
      <c r="X292" s="141">
        <f t="shared" si="167"/>
        <v>15.237354645124185</v>
      </c>
      <c r="Y292" s="141">
        <f t="shared" si="168"/>
        <v>10.082834520791259</v>
      </c>
      <c r="Z292" s="141">
        <f t="shared" si="169"/>
        <v>5.4428120667442039</v>
      </c>
      <c r="AA292" s="141">
        <f t="shared" si="170"/>
        <v>17.394741237692813</v>
      </c>
      <c r="AB292" s="141">
        <f t="shared" si="171"/>
        <v>8.688681936909493</v>
      </c>
      <c r="AC292" s="141">
        <f t="shared" si="172"/>
        <v>3.1024028780441961</v>
      </c>
      <c r="AD292" s="115"/>
      <c r="AE292" s="141">
        <f t="shared" ref="AE292:AL292" si="444">V272</f>
        <v>0.26938857185228793</v>
      </c>
      <c r="AF292" s="141">
        <f t="shared" si="444"/>
        <v>0</v>
      </c>
      <c r="AG292" s="141">
        <f t="shared" si="444"/>
        <v>15.237354645124185</v>
      </c>
      <c r="AH292" s="141">
        <f t="shared" si="444"/>
        <v>10.082834520791259</v>
      </c>
      <c r="AI292" s="141">
        <f t="shared" si="444"/>
        <v>7.406524233253946</v>
      </c>
      <c r="AJ292" s="141">
        <f t="shared" si="444"/>
        <v>16.084290651908645</v>
      </c>
      <c r="AK292" s="141">
        <f t="shared" si="444"/>
        <v>8.0341112147395801</v>
      </c>
      <c r="AL292" s="141">
        <f t="shared" si="444"/>
        <v>4.2217188129547489</v>
      </c>
      <c r="AM292" s="115"/>
      <c r="AN292" s="143">
        <f t="shared" ref="AN292:AU292" si="445">AE272</f>
        <v>0.53877714370457597</v>
      </c>
      <c r="AO292" s="143">
        <f t="shared" si="445"/>
        <v>0</v>
      </c>
      <c r="AP292" s="143">
        <f t="shared" si="445"/>
        <v>15.237354645124185</v>
      </c>
      <c r="AQ292" s="143">
        <f t="shared" si="445"/>
        <v>10.082834520791259</v>
      </c>
      <c r="AR292" s="143">
        <f t="shared" si="445"/>
        <v>10.078724112661165</v>
      </c>
      <c r="AS292" s="143">
        <f t="shared" si="445"/>
        <v>14.301042599050893</v>
      </c>
      <c r="AT292" s="143">
        <f t="shared" si="445"/>
        <v>7.1433779216038422</v>
      </c>
      <c r="AU292" s="143">
        <f t="shared" si="445"/>
        <v>5.7448727442168632</v>
      </c>
      <c r="AV292" s="115"/>
      <c r="AW292" s="143">
        <f t="shared" ref="AW292:BD292" si="446">AN272</f>
        <v>1.0775542874091517</v>
      </c>
      <c r="AX292" s="143">
        <f t="shared" si="446"/>
        <v>0</v>
      </c>
      <c r="AY292" s="143">
        <f t="shared" si="446"/>
        <v>15.237354645124185</v>
      </c>
      <c r="AZ292" s="143">
        <f t="shared" si="446"/>
        <v>10.082834520791259</v>
      </c>
      <c r="BA292" s="143">
        <f t="shared" si="446"/>
        <v>13.715026987025682</v>
      </c>
      <c r="BB292" s="143">
        <f t="shared" si="446"/>
        <v>11.874416480891639</v>
      </c>
      <c r="BC292" s="143">
        <f t="shared" si="446"/>
        <v>5.9312769634823352</v>
      </c>
      <c r="BD292" s="143">
        <f t="shared" si="446"/>
        <v>7.8175653826046387</v>
      </c>
      <c r="BE292" s="18"/>
      <c r="BF292" s="141">
        <f t="shared" ref="BF292:BM292" si="447">AW272</f>
        <v>2.1551085748183034</v>
      </c>
      <c r="BG292" s="141">
        <f t="shared" si="447"/>
        <v>0</v>
      </c>
      <c r="BH292" s="141">
        <f t="shared" si="447"/>
        <v>15.237354645124185</v>
      </c>
      <c r="BI292" s="141">
        <f t="shared" si="447"/>
        <v>10.082834520791259</v>
      </c>
      <c r="BJ292" s="141">
        <f t="shared" si="447"/>
        <v>18.663271576066265</v>
      </c>
      <c r="BK292" s="141">
        <f t="shared" si="447"/>
        <v>8.5722879251385553</v>
      </c>
      <c r="BL292" s="141">
        <f t="shared" si="447"/>
        <v>4.2818621004688078</v>
      </c>
      <c r="BM292" s="141">
        <f t="shared" si="447"/>
        <v>10.638064798357769</v>
      </c>
      <c r="BN292" s="18"/>
      <c r="BO292" s="141">
        <f t="shared" ref="BO292:BV292" si="448">BF272</f>
        <v>4.3102171496366068</v>
      </c>
      <c r="BP292" s="141">
        <f t="shared" si="448"/>
        <v>171.27911496582766</v>
      </c>
      <c r="BQ292" s="141">
        <f t="shared" si="448"/>
        <v>15.237354645124185</v>
      </c>
      <c r="BR292" s="141">
        <f t="shared" si="448"/>
        <v>10.082834520791259</v>
      </c>
      <c r="BS292" s="141">
        <f t="shared" si="448"/>
        <v>25.396793331249658</v>
      </c>
      <c r="BT292" s="141">
        <f t="shared" si="448"/>
        <v>4.0787844071795023</v>
      </c>
      <c r="BU292" s="141">
        <f t="shared" si="448"/>
        <v>2.03735484874101</v>
      </c>
      <c r="BV292" s="141">
        <f t="shared" si="448"/>
        <v>14.476172198812304</v>
      </c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>
        <f t="shared" si="307"/>
        <v>134</v>
      </c>
      <c r="CI292" s="113">
        <f t="shared" si="308"/>
        <v>254.52234998553581</v>
      </c>
      <c r="CJ292" s="123">
        <f t="shared" si="353"/>
        <v>8.5530871563101414</v>
      </c>
      <c r="CK292" s="123">
        <f t="shared" si="354"/>
        <v>171.27911496582766</v>
      </c>
      <c r="CL292" s="123">
        <f t="shared" si="355"/>
        <v>125.5141511931228</v>
      </c>
      <c r="CM292" s="123">
        <f t="shared" si="356"/>
        <v>72.925951525374813</v>
      </c>
      <c r="CN292" s="123">
        <f t="shared" si="357"/>
        <v>84.702896621734823</v>
      </c>
      <c r="CO292" s="123">
        <f t="shared" si="358"/>
        <v>90.663311752729726</v>
      </c>
      <c r="CP292" s="123">
        <f t="shared" si="359"/>
        <v>45.286369506857994</v>
      </c>
      <c r="CQ292" s="123">
        <f t="shared" si="360"/>
        <v>52.459659297846699</v>
      </c>
      <c r="CR292" s="143">
        <f t="shared" si="417"/>
        <v>651.3845420198046</v>
      </c>
    </row>
    <row r="293" spans="1:96" ht="14">
      <c r="A293">
        <f t="shared" si="418"/>
        <v>135</v>
      </c>
      <c r="B293" s="20">
        <f t="shared" si="418"/>
        <v>215</v>
      </c>
      <c r="C293" s="27">
        <f t="shared" si="403"/>
        <v>254.55916530386534</v>
      </c>
      <c r="D293" s="27"/>
      <c r="E293" s="27"/>
      <c r="F293" s="140">
        <f t="shared" ref="F293:G293" si="449">F292</f>
        <v>18.852668677253504</v>
      </c>
      <c r="G293" s="140">
        <f t="shared" si="449"/>
        <v>2.3461098798359923</v>
      </c>
      <c r="H293" s="139">
        <f>(H$118)*('Product half-life and C flows'!L194/100)</f>
        <v>0</v>
      </c>
      <c r="I293" s="139">
        <f>(($C$39*$C$118*0.28)*H$41)*('Product half-life and C flows'!N194/100)</f>
        <v>0</v>
      </c>
      <c r="J293" s="139">
        <f>(($C$39*$C$118*0.28)*H$41)*(+'Product half-life and C flows'!P194/100)</f>
        <v>0</v>
      </c>
      <c r="K293" s="140">
        <f t="shared" si="201"/>
        <v>4.1790082234578607</v>
      </c>
      <c r="L293" s="27"/>
      <c r="M293" s="141">
        <f>(C$158-C$138)*(0.4*D$14)*('Product half-life and C flows'!B154/100)</f>
        <v>6.5053052037326475E-2</v>
      </c>
      <c r="N293" s="85"/>
      <c r="O293" s="142">
        <f t="shared" si="326"/>
        <v>15.237354645124185</v>
      </c>
      <c r="P293" s="141">
        <f t="shared" si="327"/>
        <v>10.082834520791259</v>
      </c>
      <c r="Q293" s="141">
        <f>(C$158-C$138)*(0.6*C$15)*('Product half-life and C flows'!L154/100)</f>
        <v>3.9386072346840857</v>
      </c>
      <c r="R293" s="141">
        <f>(C$158-C$138)*0.6*('Product half-life and C flows'!N154/100)</f>
        <v>18.398547262287597</v>
      </c>
      <c r="S293" s="141">
        <f>(C$158-C$138)*0.6*('Product half-life and C flows'!P154/100)</f>
        <v>9.1900835475961955</v>
      </c>
      <c r="T293" s="141">
        <f t="shared" si="411"/>
        <v>2.2450061237699286</v>
      </c>
      <c r="U293" s="3"/>
      <c r="V293" s="141">
        <f t="shared" si="165"/>
        <v>0.13010610407465298</v>
      </c>
      <c r="W293" s="141">
        <f t="shared" si="166"/>
        <v>0</v>
      </c>
      <c r="X293" s="141">
        <f t="shared" si="167"/>
        <v>15.237354645124185</v>
      </c>
      <c r="Y293" s="141">
        <f t="shared" si="168"/>
        <v>10.082834520791259</v>
      </c>
      <c r="Z293" s="141">
        <f t="shared" si="169"/>
        <v>5.3596173395725604</v>
      </c>
      <c r="AA293" s="141">
        <f t="shared" si="170"/>
        <v>17.450259852292021</v>
      </c>
      <c r="AB293" s="141">
        <f t="shared" si="171"/>
        <v>8.7164135126333733</v>
      </c>
      <c r="AC293" s="141">
        <f t="shared" si="172"/>
        <v>3.0549818835563594</v>
      </c>
      <c r="AD293" s="115"/>
      <c r="AE293" s="141">
        <f t="shared" ref="AE293:AL293" si="450">V273</f>
        <v>0.26021220814930596</v>
      </c>
      <c r="AF293" s="141">
        <f t="shared" si="450"/>
        <v>0</v>
      </c>
      <c r="AG293" s="141">
        <f t="shared" si="450"/>
        <v>15.237354645124185</v>
      </c>
      <c r="AH293" s="141">
        <f t="shared" si="450"/>
        <v>10.082834520791259</v>
      </c>
      <c r="AI293" s="141">
        <f t="shared" si="450"/>
        <v>7.2933136804515373</v>
      </c>
      <c r="AJ293" s="141">
        <f t="shared" si="450"/>
        <v>16.159839827478784</v>
      </c>
      <c r="AK293" s="141">
        <f t="shared" si="450"/>
        <v>8.0718480656737164</v>
      </c>
      <c r="AL293" s="141">
        <f t="shared" si="450"/>
        <v>4.1571887978573763</v>
      </c>
      <c r="AM293" s="115"/>
      <c r="AN293" s="143">
        <f t="shared" ref="AN293:AU293" si="451">AE273</f>
        <v>0.52042441629861202</v>
      </c>
      <c r="AO293" s="143">
        <f t="shared" si="451"/>
        <v>0</v>
      </c>
      <c r="AP293" s="143">
        <f t="shared" si="451"/>
        <v>15.237354645124185</v>
      </c>
      <c r="AQ293" s="143">
        <f t="shared" si="451"/>
        <v>10.082834520791259</v>
      </c>
      <c r="AR293" s="143">
        <f t="shared" si="451"/>
        <v>9.9246683244934335</v>
      </c>
      <c r="AS293" s="143">
        <f t="shared" si="451"/>
        <v>14.403849161688159</v>
      </c>
      <c r="AT293" s="143">
        <f t="shared" si="451"/>
        <v>7.1947298509930864</v>
      </c>
      <c r="AU293" s="143">
        <f t="shared" si="451"/>
        <v>5.6570609449612563</v>
      </c>
      <c r="AV293" s="115"/>
      <c r="AW293" s="143">
        <f t="shared" ref="AW293:BD293" si="452">AN273</f>
        <v>1.0408488325972238</v>
      </c>
      <c r="AX293" s="143">
        <f t="shared" si="452"/>
        <v>0</v>
      </c>
      <c r="AY293" s="143">
        <f t="shared" si="452"/>
        <v>15.237354645124185</v>
      </c>
      <c r="AZ293" s="143">
        <f t="shared" si="452"/>
        <v>10.082834520791259</v>
      </c>
      <c r="BA293" s="143">
        <f t="shared" si="452"/>
        <v>13.505389411018049</v>
      </c>
      <c r="BB293" s="143">
        <f t="shared" si="452"/>
        <v>12.014314623280733</v>
      </c>
      <c r="BC293" s="143">
        <f t="shared" si="452"/>
        <v>6.00115615548488</v>
      </c>
      <c r="BD293" s="143">
        <f t="shared" si="452"/>
        <v>7.6980719642802873</v>
      </c>
      <c r="BE293" s="18"/>
      <c r="BF293" s="141">
        <f t="shared" ref="BF293:BM293" si="453">AW273</f>
        <v>2.0816976651944481</v>
      </c>
      <c r="BG293" s="141">
        <f t="shared" si="453"/>
        <v>0</v>
      </c>
      <c r="BH293" s="141">
        <f t="shared" si="453"/>
        <v>15.237354645124185</v>
      </c>
      <c r="BI293" s="141">
        <f t="shared" si="453"/>
        <v>10.082834520791259</v>
      </c>
      <c r="BJ293" s="141">
        <f t="shared" si="453"/>
        <v>18.377998858974284</v>
      </c>
      <c r="BK293" s="141">
        <f t="shared" si="453"/>
        <v>8.7626599183446032</v>
      </c>
      <c r="BL293" s="141">
        <f t="shared" si="453"/>
        <v>4.3769530061661346</v>
      </c>
      <c r="BM293" s="141">
        <f t="shared" si="453"/>
        <v>10.47545934961534</v>
      </c>
      <c r="BN293" s="18"/>
      <c r="BO293" s="141">
        <f t="shared" ref="BO293:BV293" si="454">BF273</f>
        <v>4.1633953303888953</v>
      </c>
      <c r="BP293" s="141">
        <f t="shared" si="454"/>
        <v>174.78009917443575</v>
      </c>
      <c r="BQ293" s="141">
        <f t="shared" si="454"/>
        <v>15.237354645124185</v>
      </c>
      <c r="BR293" s="141">
        <f t="shared" si="454"/>
        <v>10.082834520791259</v>
      </c>
      <c r="BS293" s="141">
        <f t="shared" si="454"/>
        <v>25.008597070508316</v>
      </c>
      <c r="BT293" s="141">
        <f t="shared" si="454"/>
        <v>4.3378407118475559</v>
      </c>
      <c r="BU293" s="141">
        <f t="shared" si="454"/>
        <v>2.1667536023214562</v>
      </c>
      <c r="BV293" s="141">
        <f t="shared" si="454"/>
        <v>14.254900330189738</v>
      </c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>
        <f t="shared" si="307"/>
        <v>135</v>
      </c>
      <c r="CI293" s="113">
        <f t="shared" si="308"/>
        <v>254.55916530386534</v>
      </c>
      <c r="CJ293" s="123">
        <f t="shared" si="353"/>
        <v>8.2617376087404644</v>
      </c>
      <c r="CK293" s="123">
        <f t="shared" si="354"/>
        <v>174.78009917443575</v>
      </c>
      <c r="CL293" s="123">
        <f t="shared" si="355"/>
        <v>125.5141511931228</v>
      </c>
      <c r="CM293" s="123">
        <f t="shared" si="356"/>
        <v>72.925951525374813</v>
      </c>
      <c r="CN293" s="123">
        <f t="shared" si="357"/>
        <v>83.408191919702261</v>
      </c>
      <c r="CO293" s="123">
        <f t="shared" si="358"/>
        <v>91.52731135721946</v>
      </c>
      <c r="CP293" s="123">
        <f t="shared" si="359"/>
        <v>45.717937740868841</v>
      </c>
      <c r="CQ293" s="123">
        <f t="shared" si="360"/>
        <v>51.721677617688144</v>
      </c>
      <c r="CR293" s="143">
        <f t="shared" si="417"/>
        <v>653.85705813715253</v>
      </c>
    </row>
    <row r="294" spans="1:96" ht="14">
      <c r="A294">
        <f t="shared" si="418"/>
        <v>136</v>
      </c>
      <c r="B294" s="20">
        <f t="shared" si="418"/>
        <v>216</v>
      </c>
      <c r="C294" s="27">
        <f t="shared" si="403"/>
        <v>254.59489595920255</v>
      </c>
      <c r="D294" s="27"/>
      <c r="E294" s="27"/>
      <c r="F294" s="140">
        <f t="shared" ref="F294:G294" si="455">F293</f>
        <v>18.852668677253504</v>
      </c>
      <c r="G294" s="140">
        <f t="shared" si="455"/>
        <v>2.3461098798359923</v>
      </c>
      <c r="H294" s="139">
        <f>(H$118)*('Product half-life and C flows'!L195/100)</f>
        <v>0</v>
      </c>
      <c r="I294" s="139">
        <f>(($C$39*$C$118*0.28)*H$41)*('Product half-life and C flows'!N195/100)</f>
        <v>0</v>
      </c>
      <c r="J294" s="139">
        <f>(($C$39*$C$118*0.28)*H$41)*(+'Product half-life and C flows'!P195/100)</f>
        <v>0</v>
      </c>
      <c r="K294" s="140">
        <f t="shared" si="201"/>
        <v>4.1790082234578607</v>
      </c>
      <c r="L294" s="27"/>
      <c r="M294" s="141">
        <f>(C$158-C$138)*(0.4*D$14)*('Product half-life and C flows'!B155/100)</f>
        <v>6.2837106270292112E-2</v>
      </c>
      <c r="N294" s="85"/>
      <c r="O294" s="142">
        <f t="shared" si="326"/>
        <v>15.237354645124185</v>
      </c>
      <c r="P294" s="141">
        <f t="shared" si="327"/>
        <v>10.082834520791259</v>
      </c>
      <c r="Q294" s="141">
        <f>(C$158-C$138)*(0.6*C$15)*('Product half-life and C flows'!L155/100)</f>
        <v>3.8784046500077038</v>
      </c>
      <c r="R294" s="141">
        <f>(C$158-C$138)*0.6*('Product half-life and C flows'!N155/100)</f>
        <v>18.43872245379497</v>
      </c>
      <c r="S294" s="141">
        <f>(C$158-C$138)*0.6*('Product half-life and C flows'!P155/100)</f>
        <v>9.2101510758216563</v>
      </c>
      <c r="T294" s="141">
        <f t="shared" si="411"/>
        <v>2.2106906505043908</v>
      </c>
      <c r="U294" s="3"/>
      <c r="V294" s="141">
        <f t="shared" si="165"/>
        <v>0.12567421254058425</v>
      </c>
      <c r="W294" s="141">
        <f t="shared" si="166"/>
        <v>0</v>
      </c>
      <c r="X294" s="141">
        <f t="shared" si="167"/>
        <v>15.237354645124185</v>
      </c>
      <c r="Y294" s="141">
        <f t="shared" si="168"/>
        <v>10.082834520791259</v>
      </c>
      <c r="Z294" s="141">
        <f t="shared" si="169"/>
        <v>5.277694264360286</v>
      </c>
      <c r="AA294" s="141">
        <f t="shared" si="170"/>
        <v>17.504929851150347</v>
      </c>
      <c r="AB294" s="141">
        <f t="shared" si="171"/>
        <v>8.7437212043707984</v>
      </c>
      <c r="AC294" s="141">
        <f t="shared" si="172"/>
        <v>3.0082857306853628</v>
      </c>
      <c r="AD294" s="115"/>
      <c r="AE294" s="141">
        <f t="shared" ref="AE294:AL294" si="456">V274</f>
        <v>0.25134842508116839</v>
      </c>
      <c r="AF294" s="141">
        <f t="shared" si="456"/>
        <v>0</v>
      </c>
      <c r="AG294" s="141">
        <f t="shared" si="456"/>
        <v>15.237354645124185</v>
      </c>
      <c r="AH294" s="141">
        <f t="shared" si="456"/>
        <v>10.082834520791259</v>
      </c>
      <c r="AI294" s="141">
        <f t="shared" si="456"/>
        <v>7.181833578919143</v>
      </c>
      <c r="AJ294" s="141">
        <f t="shared" si="456"/>
        <v>16.234234215234732</v>
      </c>
      <c r="AK294" s="141">
        <f t="shared" si="456"/>
        <v>8.1090080995178475</v>
      </c>
      <c r="AL294" s="141">
        <f t="shared" si="456"/>
        <v>4.0936451399839111</v>
      </c>
      <c r="AM294" s="115"/>
      <c r="AN294" s="143">
        <f t="shared" ref="AN294:AU294" si="457">AE274</f>
        <v>0.50269685016233678</v>
      </c>
      <c r="AO294" s="143">
        <f t="shared" si="457"/>
        <v>0</v>
      </c>
      <c r="AP294" s="143">
        <f t="shared" si="457"/>
        <v>15.237354645124185</v>
      </c>
      <c r="AQ294" s="143">
        <f t="shared" si="457"/>
        <v>10.082834520791259</v>
      </c>
      <c r="AR294" s="143">
        <f t="shared" si="457"/>
        <v>9.7729673171097264</v>
      </c>
      <c r="AS294" s="143">
        <f t="shared" si="457"/>
        <v>14.505084300615552</v>
      </c>
      <c r="AT294" s="143">
        <f t="shared" si="457"/>
        <v>7.2452968534543212</v>
      </c>
      <c r="AU294" s="143">
        <f t="shared" si="457"/>
        <v>5.5705913707525436</v>
      </c>
      <c r="AV294" s="115"/>
      <c r="AW294" s="143">
        <f t="shared" ref="AW294:BD294" si="458">AN274</f>
        <v>1.0053937003246738</v>
      </c>
      <c r="AX294" s="143">
        <f t="shared" si="458"/>
        <v>0</v>
      </c>
      <c r="AY294" s="143">
        <f t="shared" si="458"/>
        <v>15.237354645124185</v>
      </c>
      <c r="AZ294" s="143">
        <f t="shared" si="458"/>
        <v>10.082834520791259</v>
      </c>
      <c r="BA294" s="143">
        <f t="shared" si="458"/>
        <v>13.298956197153926</v>
      </c>
      <c r="BB294" s="143">
        <f t="shared" si="458"/>
        <v>12.152074387999393</v>
      </c>
      <c r="BC294" s="143">
        <f t="shared" si="458"/>
        <v>6.0699672267729214</v>
      </c>
      <c r="BD294" s="143">
        <f t="shared" si="458"/>
        <v>7.5804050323777368</v>
      </c>
      <c r="BE294" s="18"/>
      <c r="BF294" s="141">
        <f t="shared" ref="BF294:BM294" si="459">AW274</f>
        <v>2.0107874006493471</v>
      </c>
      <c r="BG294" s="141">
        <f t="shared" si="459"/>
        <v>0</v>
      </c>
      <c r="BH294" s="141">
        <f t="shared" si="459"/>
        <v>15.237354645124185</v>
      </c>
      <c r="BI294" s="141">
        <f t="shared" si="459"/>
        <v>10.082834520791259</v>
      </c>
      <c r="BJ294" s="141">
        <f t="shared" si="459"/>
        <v>18.097086605844122</v>
      </c>
      <c r="BK294" s="141">
        <f t="shared" si="459"/>
        <v>8.9501220286001306</v>
      </c>
      <c r="BL294" s="141">
        <f t="shared" si="459"/>
        <v>4.4705904238761889</v>
      </c>
      <c r="BM294" s="141">
        <f t="shared" si="459"/>
        <v>10.315339365331148</v>
      </c>
      <c r="BN294" s="18"/>
      <c r="BO294" s="141">
        <f t="shared" ref="BO294:BV294" si="460">BF274</f>
        <v>4.0215748012986943</v>
      </c>
      <c r="BP294" s="141">
        <f t="shared" si="460"/>
        <v>178.28108338304384</v>
      </c>
      <c r="BQ294" s="141">
        <f t="shared" si="460"/>
        <v>15.237354645124185</v>
      </c>
      <c r="BR294" s="141">
        <f t="shared" si="460"/>
        <v>10.082834520791259</v>
      </c>
      <c r="BS294" s="141">
        <f t="shared" si="460"/>
        <v>24.626334485522339</v>
      </c>
      <c r="BT294" s="141">
        <f t="shared" si="460"/>
        <v>4.5929372768948653</v>
      </c>
      <c r="BU294" s="141">
        <f t="shared" si="460"/>
        <v>2.2941744639834489</v>
      </c>
      <c r="BV294" s="141">
        <f t="shared" si="460"/>
        <v>14.037010656747732</v>
      </c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>
        <f t="shared" si="307"/>
        <v>136</v>
      </c>
      <c r="CI294" s="113">
        <f t="shared" si="308"/>
        <v>254.59489595920255</v>
      </c>
      <c r="CJ294" s="123">
        <f t="shared" si="353"/>
        <v>7.9803124963270964</v>
      </c>
      <c r="CK294" s="123">
        <f t="shared" si="354"/>
        <v>178.28108338304384</v>
      </c>
      <c r="CL294" s="123">
        <f t="shared" si="355"/>
        <v>125.5141511931228</v>
      </c>
      <c r="CM294" s="123">
        <f t="shared" si="356"/>
        <v>72.925951525374813</v>
      </c>
      <c r="CN294" s="123">
        <f t="shared" si="357"/>
        <v>82.133277098917247</v>
      </c>
      <c r="CO294" s="123">
        <f t="shared" si="358"/>
        <v>92.378104514289987</v>
      </c>
      <c r="CP294" s="123">
        <f t="shared" si="359"/>
        <v>46.142909347797186</v>
      </c>
      <c r="CQ294" s="123">
        <f t="shared" si="360"/>
        <v>50.99497616984069</v>
      </c>
      <c r="CR294" s="143">
        <f t="shared" si="417"/>
        <v>656.35076572871367</v>
      </c>
    </row>
    <row r="295" spans="1:96" ht="14">
      <c r="A295">
        <f t="shared" si="418"/>
        <v>137</v>
      </c>
      <c r="B295" s="20">
        <f t="shared" si="418"/>
        <v>217</v>
      </c>
      <c r="C295" s="27">
        <f t="shared" si="403"/>
        <v>254.62957381067613</v>
      </c>
      <c r="D295" s="27"/>
      <c r="E295" s="27"/>
      <c r="F295" s="140">
        <f t="shared" ref="F295:G295" si="461">F294</f>
        <v>18.852668677253504</v>
      </c>
      <c r="G295" s="140">
        <f t="shared" si="461"/>
        <v>2.3461098798359923</v>
      </c>
      <c r="H295" s="139">
        <f>(H$118)*('Product half-life and C flows'!L196/100)</f>
        <v>0</v>
      </c>
      <c r="I295" s="139">
        <f>(($C$39*$C$118*0.28)*H$41)*('Product half-life and C flows'!N196/100)</f>
        <v>0</v>
      </c>
      <c r="J295" s="139">
        <f>(($C$39*$C$118*0.28)*H$41)*(+'Product half-life and C flows'!P196/100)</f>
        <v>0</v>
      </c>
      <c r="K295" s="140">
        <f t="shared" si="201"/>
        <v>4.1790082234578607</v>
      </c>
      <c r="L295" s="27"/>
      <c r="M295" s="141">
        <f>(C$158-C$138)*(0.4*D$14)*('Product half-life and C flows'!B156/100)</f>
        <v>6.0696643750986386E-2</v>
      </c>
      <c r="N295" s="85"/>
      <c r="O295" s="142">
        <f t="shared" si="326"/>
        <v>15.237354645124185</v>
      </c>
      <c r="P295" s="141">
        <f t="shared" si="327"/>
        <v>10.082834520791259</v>
      </c>
      <c r="Q295" s="141">
        <f>(C$158-C$138)*(0.6*C$15)*('Product half-life and C flows'!L156/100)</f>
        <v>3.8191222767120854</v>
      </c>
      <c r="R295" s="141">
        <f>(C$158-C$138)*0.6*('Product half-life and C flows'!N156/100)</f>
        <v>18.478283557574247</v>
      </c>
      <c r="S295" s="141">
        <f>(C$158-C$138)*0.6*('Product half-life and C flows'!P156/100)</f>
        <v>9.2299118669201938</v>
      </c>
      <c r="T295" s="141">
        <f t="shared" si="411"/>
        <v>2.1768996977258883</v>
      </c>
      <c r="U295" s="3"/>
      <c r="V295" s="141">
        <f t="shared" si="165"/>
        <v>0.1213932875019728</v>
      </c>
      <c r="W295" s="141">
        <f t="shared" si="166"/>
        <v>0</v>
      </c>
      <c r="X295" s="141">
        <f t="shared" si="167"/>
        <v>15.237354645124185</v>
      </c>
      <c r="Y295" s="141">
        <f t="shared" si="168"/>
        <v>10.082834520791259</v>
      </c>
      <c r="Z295" s="141">
        <f t="shared" si="169"/>
        <v>5.1970234035930041</v>
      </c>
      <c r="AA295" s="141">
        <f t="shared" si="170"/>
        <v>17.558764205569044</v>
      </c>
      <c r="AB295" s="141">
        <f t="shared" si="171"/>
        <v>8.7706114912932271</v>
      </c>
      <c r="AC295" s="141">
        <f t="shared" si="172"/>
        <v>2.9623033400480119</v>
      </c>
      <c r="AD295" s="115"/>
      <c r="AE295" s="141">
        <f t="shared" ref="AE295:AL295" si="462">V275</f>
        <v>0.24278657500394549</v>
      </c>
      <c r="AF295" s="141">
        <f t="shared" si="462"/>
        <v>0</v>
      </c>
      <c r="AG295" s="141">
        <f t="shared" si="462"/>
        <v>15.237354645124185</v>
      </c>
      <c r="AH295" s="141">
        <f t="shared" si="462"/>
        <v>10.082834520791259</v>
      </c>
      <c r="AI295" s="141">
        <f t="shared" si="462"/>
        <v>7.0720574782815673</v>
      </c>
      <c r="AJ295" s="141">
        <f t="shared" si="462"/>
        <v>16.30749146639354</v>
      </c>
      <c r="AK295" s="141">
        <f t="shared" si="462"/>
        <v>8.1456001330637058</v>
      </c>
      <c r="AL295" s="141">
        <f t="shared" si="462"/>
        <v>4.031072762620493</v>
      </c>
      <c r="AM295" s="115"/>
      <c r="AN295" s="143">
        <f t="shared" ref="AN295:AU295" si="463">AE275</f>
        <v>0.48557315000789081</v>
      </c>
      <c r="AO295" s="143">
        <f t="shared" si="463"/>
        <v>0</v>
      </c>
      <c r="AP295" s="143">
        <f t="shared" si="463"/>
        <v>15.237354645124185</v>
      </c>
      <c r="AQ295" s="143">
        <f t="shared" si="463"/>
        <v>10.082834520791259</v>
      </c>
      <c r="AR295" s="143">
        <f t="shared" si="463"/>
        <v>9.6235850971039767</v>
      </c>
      <c r="AS295" s="143">
        <f t="shared" si="463"/>
        <v>14.604772035432722</v>
      </c>
      <c r="AT295" s="143">
        <f t="shared" si="463"/>
        <v>7.2950909267895723</v>
      </c>
      <c r="AU295" s="143">
        <f t="shared" si="463"/>
        <v>5.4854435053492665</v>
      </c>
      <c r="AV295" s="115"/>
      <c r="AW295" s="143">
        <f t="shared" ref="AW295:BD295" si="464">AN275</f>
        <v>0.97114630001578162</v>
      </c>
      <c r="AX295" s="143">
        <f t="shared" si="464"/>
        <v>0</v>
      </c>
      <c r="AY295" s="143">
        <f t="shared" si="464"/>
        <v>15.237354645124185</v>
      </c>
      <c r="AZ295" s="143">
        <f t="shared" si="464"/>
        <v>10.082834520791259</v>
      </c>
      <c r="BA295" s="143">
        <f t="shared" si="464"/>
        <v>13.095678365966251</v>
      </c>
      <c r="BB295" s="143">
        <f t="shared" si="464"/>
        <v>12.287728460678634</v>
      </c>
      <c r="BC295" s="143">
        <f t="shared" si="464"/>
        <v>6.1377265038354798</v>
      </c>
      <c r="BD295" s="143">
        <f t="shared" si="464"/>
        <v>7.4645366686007621</v>
      </c>
      <c r="BE295" s="18"/>
      <c r="BF295" s="141">
        <f t="shared" ref="BF295:BM295" si="465">AW275</f>
        <v>1.9422926000315632</v>
      </c>
      <c r="BG295" s="141">
        <f t="shared" si="465"/>
        <v>0</v>
      </c>
      <c r="BH295" s="141">
        <f t="shared" si="465"/>
        <v>15.237354645124185</v>
      </c>
      <c r="BI295" s="141">
        <f t="shared" si="465"/>
        <v>10.082834520791259</v>
      </c>
      <c r="BJ295" s="141">
        <f t="shared" si="465"/>
        <v>17.820468165906799</v>
      </c>
      <c r="BK295" s="141">
        <f t="shared" si="465"/>
        <v>9.1347187341849718</v>
      </c>
      <c r="BL295" s="141">
        <f t="shared" si="465"/>
        <v>4.5627965705219626</v>
      </c>
      <c r="BM295" s="141">
        <f t="shared" si="465"/>
        <v>10.157666854566875</v>
      </c>
      <c r="BN295" s="18"/>
      <c r="BO295" s="141">
        <f t="shared" ref="BO295:BV295" si="466">BF275</f>
        <v>3.8845852000631265</v>
      </c>
      <c r="BP295" s="141">
        <f t="shared" si="466"/>
        <v>181.78206759165192</v>
      </c>
      <c r="BQ295" s="141">
        <f t="shared" si="466"/>
        <v>15.237354645124185</v>
      </c>
      <c r="BR295" s="141">
        <f t="shared" si="466"/>
        <v>10.082834520791259</v>
      </c>
      <c r="BS295" s="141">
        <f t="shared" si="466"/>
        <v>24.249914878591792</v>
      </c>
      <c r="BT295" s="141">
        <f t="shared" si="466"/>
        <v>4.8441346279198489</v>
      </c>
      <c r="BU295" s="141">
        <f t="shared" si="466"/>
        <v>2.4196476662936308</v>
      </c>
      <c r="BV295" s="141">
        <f t="shared" si="466"/>
        <v>13.822451480797319</v>
      </c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>
        <f t="shared" si="307"/>
        <v>137</v>
      </c>
      <c r="CI295" s="113">
        <f t="shared" si="308"/>
        <v>254.62957381067613</v>
      </c>
      <c r="CJ295" s="123">
        <f t="shared" si="353"/>
        <v>7.708473756375267</v>
      </c>
      <c r="CK295" s="123">
        <f t="shared" si="354"/>
        <v>181.78206759165192</v>
      </c>
      <c r="CL295" s="123">
        <f t="shared" si="355"/>
        <v>125.5141511931228</v>
      </c>
      <c r="CM295" s="123">
        <f t="shared" si="356"/>
        <v>72.925951525374813</v>
      </c>
      <c r="CN295" s="123">
        <f t="shared" si="357"/>
        <v>80.877849666155484</v>
      </c>
      <c r="CO295" s="123">
        <f t="shared" si="358"/>
        <v>93.215893087753003</v>
      </c>
      <c r="CP295" s="123">
        <f t="shared" si="359"/>
        <v>46.561385158717769</v>
      </c>
      <c r="CQ295" s="123">
        <f t="shared" si="360"/>
        <v>50.279382533166476</v>
      </c>
      <c r="CR295" s="143">
        <f t="shared" si="417"/>
        <v>658.86515451231753</v>
      </c>
    </row>
    <row r="296" spans="1:96" ht="14">
      <c r="A296">
        <f t="shared" si="418"/>
        <v>138</v>
      </c>
      <c r="B296" s="20">
        <f t="shared" si="418"/>
        <v>218</v>
      </c>
      <c r="C296" s="27">
        <f t="shared" si="403"/>
        <v>254.66322978732433</v>
      </c>
      <c r="D296" s="27"/>
      <c r="E296" s="27"/>
      <c r="F296" s="140">
        <f t="shared" ref="F296:G296" si="467">F295</f>
        <v>18.852668677253504</v>
      </c>
      <c r="G296" s="140">
        <f t="shared" si="467"/>
        <v>2.3461098798359923</v>
      </c>
      <c r="H296" s="139">
        <f>(H$118)*('Product half-life and C flows'!L197/100)</f>
        <v>0</v>
      </c>
      <c r="I296" s="139">
        <f>(($C$39*$C$118*0.28)*H$41)*('Product half-life and C flows'!N197/100)</f>
        <v>0</v>
      </c>
      <c r="J296" s="139">
        <f>(($C$39*$C$118*0.28)*H$41)*(+'Product half-life and C flows'!P197/100)</f>
        <v>0</v>
      </c>
      <c r="K296" s="140">
        <f t="shared" si="201"/>
        <v>4.1790082234578607</v>
      </c>
      <c r="L296" s="27"/>
      <c r="M296" s="141">
        <f>(C$158-C$138)*(0.4*D$14)*('Product half-life and C flows'!B157/100)</f>
        <v>5.862909324288694E-2</v>
      </c>
      <c r="N296" s="85"/>
      <c r="O296" s="142">
        <f t="shared" si="326"/>
        <v>15.237354645124185</v>
      </c>
      <c r="P296" s="141">
        <f t="shared" si="327"/>
        <v>10.082834520791259</v>
      </c>
      <c r="Q296" s="141">
        <f>(C$158-C$138)*(0.6*C$15)*('Product half-life and C flows'!L157/100)</f>
        <v>3.760746049138922</v>
      </c>
      <c r="R296" s="141">
        <f>(C$158-C$138)*0.6*('Product half-life and C flows'!N157/100)</f>
        <v>18.517239960108071</v>
      </c>
      <c r="S296" s="141">
        <f>(C$158-C$138)*0.6*('Product half-life and C flows'!P157/100)</f>
        <v>9.2493706094445827</v>
      </c>
      <c r="T296" s="141">
        <f t="shared" si="411"/>
        <v>2.1436252480091853</v>
      </c>
      <c r="U296" s="3"/>
      <c r="V296" s="141">
        <f t="shared" si="165"/>
        <v>0.11725818648577378</v>
      </c>
      <c r="W296" s="141">
        <f t="shared" si="166"/>
        <v>0</v>
      </c>
      <c r="X296" s="141">
        <f t="shared" si="167"/>
        <v>15.237354645124185</v>
      </c>
      <c r="Y296" s="141">
        <f t="shared" si="168"/>
        <v>10.082834520791259</v>
      </c>
      <c r="Z296" s="141">
        <f t="shared" si="169"/>
        <v>5.1175856168635425</v>
      </c>
      <c r="AA296" s="141">
        <f t="shared" si="170"/>
        <v>17.61177568857984</v>
      </c>
      <c r="AB296" s="141">
        <f t="shared" si="171"/>
        <v>8.7970907535363789</v>
      </c>
      <c r="AC296" s="141">
        <f t="shared" si="172"/>
        <v>2.9170238016122192</v>
      </c>
      <c r="AD296" s="115"/>
      <c r="AE296" s="141">
        <f t="shared" ref="AE296:AL296" si="468">V276</f>
        <v>0.23451637297154765</v>
      </c>
      <c r="AF296" s="141">
        <f t="shared" si="468"/>
        <v>0</v>
      </c>
      <c r="AG296" s="141">
        <f t="shared" si="468"/>
        <v>15.237354645124185</v>
      </c>
      <c r="AH296" s="141">
        <f t="shared" si="468"/>
        <v>10.082834520791259</v>
      </c>
      <c r="AI296" s="141">
        <f t="shared" si="468"/>
        <v>6.96395933246413</v>
      </c>
      <c r="AJ296" s="141">
        <f t="shared" si="468"/>
        <v>16.379628962369047</v>
      </c>
      <c r="AK296" s="141">
        <f t="shared" si="468"/>
        <v>8.1816328483361858</v>
      </c>
      <c r="AL296" s="141">
        <f t="shared" si="468"/>
        <v>3.9694568195045536</v>
      </c>
      <c r="AM296" s="115"/>
      <c r="AN296" s="143">
        <f t="shared" ref="AN296:AU296" si="469">AE276</f>
        <v>0.46903274594309541</v>
      </c>
      <c r="AO296" s="143">
        <f t="shared" si="469"/>
        <v>0</v>
      </c>
      <c r="AP296" s="143">
        <f t="shared" si="469"/>
        <v>15.237354645124185</v>
      </c>
      <c r="AQ296" s="143">
        <f t="shared" si="469"/>
        <v>10.082834520791259</v>
      </c>
      <c r="AR296" s="143">
        <f t="shared" si="469"/>
        <v>9.4764862212382148</v>
      </c>
      <c r="AS296" s="143">
        <f t="shared" si="469"/>
        <v>14.702936018593807</v>
      </c>
      <c r="AT296" s="143">
        <f t="shared" si="469"/>
        <v>7.3441238854114923</v>
      </c>
      <c r="AU296" s="143">
        <f t="shared" si="469"/>
        <v>5.4015971461057823</v>
      </c>
      <c r="AV296" s="115"/>
      <c r="AW296" s="143">
        <f t="shared" ref="AW296:BD296" si="470">AN276</f>
        <v>0.93806549188619082</v>
      </c>
      <c r="AX296" s="143">
        <f t="shared" si="470"/>
        <v>0</v>
      </c>
      <c r="AY296" s="143">
        <f t="shared" si="470"/>
        <v>15.237354645124185</v>
      </c>
      <c r="AZ296" s="143">
        <f t="shared" si="470"/>
        <v>10.082834520791259</v>
      </c>
      <c r="BA296" s="143">
        <f t="shared" si="470"/>
        <v>12.895507686651232</v>
      </c>
      <c r="BB296" s="143">
        <f t="shared" si="470"/>
        <v>12.421309027341524</v>
      </c>
      <c r="BC296" s="143">
        <f t="shared" si="470"/>
        <v>6.2044500636071511</v>
      </c>
      <c r="BD296" s="143">
        <f t="shared" si="470"/>
        <v>7.3504393813912019</v>
      </c>
      <c r="BE296" s="18"/>
      <c r="BF296" s="141">
        <f t="shared" ref="BF296:BM296" si="471">AW276</f>
        <v>1.8761309837723812</v>
      </c>
      <c r="BG296" s="141">
        <f t="shared" si="471"/>
        <v>0</v>
      </c>
      <c r="BH296" s="141">
        <f t="shared" si="471"/>
        <v>15.237354645124185</v>
      </c>
      <c r="BI296" s="141">
        <f t="shared" si="471"/>
        <v>10.082834520791259</v>
      </c>
      <c r="BJ296" s="141">
        <f t="shared" si="471"/>
        <v>17.54807790716681</v>
      </c>
      <c r="BK296" s="141">
        <f t="shared" si="471"/>
        <v>9.3164938335174572</v>
      </c>
      <c r="BL296" s="141">
        <f t="shared" si="471"/>
        <v>4.6535933234352926</v>
      </c>
      <c r="BM296" s="141">
        <f t="shared" si="471"/>
        <v>10.002404407085081</v>
      </c>
      <c r="BN296" s="18"/>
      <c r="BO296" s="141">
        <f t="shared" ref="BO296:BV296" si="472">BF276</f>
        <v>3.7522619675447624</v>
      </c>
      <c r="BP296" s="141">
        <f t="shared" si="472"/>
        <v>185.28305180026001</v>
      </c>
      <c r="BQ296" s="141">
        <f t="shared" si="472"/>
        <v>15.237354645124185</v>
      </c>
      <c r="BR296" s="141">
        <f t="shared" si="472"/>
        <v>10.082834520791259</v>
      </c>
      <c r="BS296" s="141">
        <f t="shared" si="472"/>
        <v>23.879248938353506</v>
      </c>
      <c r="BT296" s="141">
        <f t="shared" si="472"/>
        <v>5.0914923653721988</v>
      </c>
      <c r="BU296" s="141">
        <f t="shared" si="472"/>
        <v>2.5432029797063929</v>
      </c>
      <c r="BV296" s="141">
        <f t="shared" si="472"/>
        <v>13.611171894861497</v>
      </c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>
        <f t="shared" si="307"/>
        <v>138</v>
      </c>
      <c r="CI296" s="113">
        <f t="shared" si="308"/>
        <v>254.66322978732433</v>
      </c>
      <c r="CJ296" s="123">
        <f t="shared" si="353"/>
        <v>7.4458948418466377</v>
      </c>
      <c r="CK296" s="123">
        <f t="shared" si="354"/>
        <v>185.28305180026001</v>
      </c>
      <c r="CL296" s="123">
        <f t="shared" si="355"/>
        <v>125.5141511931228</v>
      </c>
      <c r="CM296" s="123">
        <f t="shared" si="356"/>
        <v>72.925951525374813</v>
      </c>
      <c r="CN296" s="123">
        <f t="shared" si="357"/>
        <v>79.641611751876354</v>
      </c>
      <c r="CO296" s="123">
        <f t="shared" si="358"/>
        <v>94.04087585588195</v>
      </c>
      <c r="CP296" s="123">
        <f t="shared" si="359"/>
        <v>46.973464463477477</v>
      </c>
      <c r="CQ296" s="123">
        <f t="shared" si="360"/>
        <v>49.574726922027381</v>
      </c>
      <c r="CR296" s="143">
        <f t="shared" si="417"/>
        <v>661.39972835386743</v>
      </c>
    </row>
    <row r="297" spans="1:96" ht="14">
      <c r="A297">
        <f t="shared" si="418"/>
        <v>139</v>
      </c>
      <c r="B297" s="20">
        <f t="shared" si="418"/>
        <v>219</v>
      </c>
      <c r="C297" s="27">
        <f t="shared" si="403"/>
        <v>254.69589391491533</v>
      </c>
      <c r="D297" s="27"/>
      <c r="E297" s="27"/>
      <c r="F297" s="140">
        <f t="shared" ref="F297:G297" si="473">F296</f>
        <v>18.852668677253504</v>
      </c>
      <c r="G297" s="140">
        <f t="shared" si="473"/>
        <v>2.3461098798359923</v>
      </c>
      <c r="H297" s="139">
        <f>(H$118)*('Product half-life and C flows'!L198/100)</f>
        <v>0</v>
      </c>
      <c r="I297" s="139">
        <f>(($C$39*$C$118*0.28)*H$41)*('Product half-life and C flows'!N198/100)</f>
        <v>0</v>
      </c>
      <c r="J297" s="139">
        <f>(($C$39*$C$118*0.28)*H$41)*(+'Product half-life and C flows'!P198/100)</f>
        <v>0</v>
      </c>
      <c r="K297" s="140">
        <f t="shared" si="201"/>
        <v>4.1790082234578607</v>
      </c>
      <c r="L297" s="27"/>
      <c r="M297" s="141">
        <f>(C$158-C$138)*(0.4*D$14)*('Product half-life and C flows'!B158/100)</f>
        <v>5.6631971095226649E-2</v>
      </c>
      <c r="N297" s="85"/>
      <c r="O297" s="142">
        <f t="shared" si="326"/>
        <v>15.237354645124185</v>
      </c>
      <c r="P297" s="141">
        <f t="shared" si="327"/>
        <v>10.082834520791259</v>
      </c>
      <c r="Q297" s="141">
        <f>(C$158-C$138)*(0.6*C$15)*('Product half-life and C flows'!L158/100)</f>
        <v>3.7032621166269726</v>
      </c>
      <c r="R297" s="141">
        <f>(C$158-C$138)*0.6*('Product half-life and C flows'!N158/100)</f>
        <v>18.555600904404379</v>
      </c>
      <c r="S297" s="141">
        <f>(C$158-C$138)*0.6*('Product half-life and C flows'!P158/100)</f>
        <v>9.2685319202818999</v>
      </c>
      <c r="T297" s="141">
        <f t="shared" si="411"/>
        <v>2.110859406477374</v>
      </c>
      <c r="U297" s="3"/>
      <c r="V297" s="141">
        <f t="shared" si="165"/>
        <v>0.1132639421904533</v>
      </c>
      <c r="W297" s="141">
        <f t="shared" si="166"/>
        <v>0</v>
      </c>
      <c r="X297" s="141">
        <f t="shared" si="167"/>
        <v>15.237354645124185</v>
      </c>
      <c r="Y297" s="141">
        <f t="shared" si="168"/>
        <v>10.082834520791259</v>
      </c>
      <c r="Z297" s="141">
        <f t="shared" si="169"/>
        <v>5.0393620563305825</v>
      </c>
      <c r="AA297" s="141">
        <f t="shared" si="170"/>
        <v>17.6639768779755</v>
      </c>
      <c r="AB297" s="141">
        <f t="shared" si="171"/>
        <v>8.823165273714034</v>
      </c>
      <c r="AC297" s="141">
        <f t="shared" si="172"/>
        <v>2.8724363721084316</v>
      </c>
      <c r="AD297" s="115"/>
      <c r="AE297" s="141">
        <f t="shared" ref="AE297:AL297" si="474">V277</f>
        <v>0.22652788438090665</v>
      </c>
      <c r="AF297" s="141">
        <f t="shared" si="474"/>
        <v>0</v>
      </c>
      <c r="AG297" s="141">
        <f t="shared" si="474"/>
        <v>15.237354645124185</v>
      </c>
      <c r="AH297" s="141">
        <f t="shared" si="474"/>
        <v>10.082834520791259</v>
      </c>
      <c r="AI297" s="141">
        <f t="shared" si="474"/>
        <v>6.8575134935128412</v>
      </c>
      <c r="AJ297" s="141">
        <f t="shared" si="474"/>
        <v>16.450663818895872</v>
      </c>
      <c r="AK297" s="141">
        <f t="shared" si="474"/>
        <v>8.2171147946532823</v>
      </c>
      <c r="AL297" s="141">
        <f t="shared" si="474"/>
        <v>3.9087826913023194</v>
      </c>
      <c r="AM297" s="115"/>
      <c r="AN297" s="143">
        <f t="shared" ref="AN297:AU297" si="475">AE277</f>
        <v>0.4530557687618133</v>
      </c>
      <c r="AO297" s="143">
        <f t="shared" si="475"/>
        <v>0</v>
      </c>
      <c r="AP297" s="143">
        <f t="shared" si="475"/>
        <v>15.237354645124185</v>
      </c>
      <c r="AQ297" s="143">
        <f t="shared" si="475"/>
        <v>10.082834520791259</v>
      </c>
      <c r="AR297" s="143">
        <f t="shared" si="475"/>
        <v>9.3316357880331324</v>
      </c>
      <c r="AS297" s="143">
        <f t="shared" si="475"/>
        <v>14.799599541019331</v>
      </c>
      <c r="AT297" s="143">
        <f t="shared" si="475"/>
        <v>7.3924073631465204</v>
      </c>
      <c r="AU297" s="143">
        <f t="shared" si="475"/>
        <v>5.3190323991788846</v>
      </c>
      <c r="AV297" s="115"/>
      <c r="AW297" s="143">
        <f t="shared" ref="AW297:BD297" si="476">AN277</f>
        <v>0.90611153752362616</v>
      </c>
      <c r="AX297" s="143">
        <f t="shared" si="476"/>
        <v>0</v>
      </c>
      <c r="AY297" s="143">
        <f t="shared" si="476"/>
        <v>15.237354645124185</v>
      </c>
      <c r="AZ297" s="143">
        <f t="shared" si="476"/>
        <v>10.082834520791259</v>
      </c>
      <c r="BA297" s="143">
        <f t="shared" si="476"/>
        <v>12.698396665624829</v>
      </c>
      <c r="BB297" s="143">
        <f t="shared" si="476"/>
        <v>12.552847782039811</v>
      </c>
      <c r="BC297" s="143">
        <f t="shared" si="476"/>
        <v>6.2701537372826204</v>
      </c>
      <c r="BD297" s="143">
        <f t="shared" si="476"/>
        <v>7.2380860994061518</v>
      </c>
      <c r="BE297" s="18"/>
      <c r="BF297" s="141">
        <f t="shared" ref="BF297:BM297" si="477">AW277</f>
        <v>1.8122230750472532</v>
      </c>
      <c r="BG297" s="141">
        <f t="shared" si="477"/>
        <v>0</v>
      </c>
      <c r="BH297" s="141">
        <f t="shared" si="477"/>
        <v>15.237354645124185</v>
      </c>
      <c r="BI297" s="141">
        <f t="shared" si="477"/>
        <v>10.082834520791259</v>
      </c>
      <c r="BJ297" s="141">
        <f t="shared" si="477"/>
        <v>17.279851200829917</v>
      </c>
      <c r="BK297" s="141">
        <f t="shared" si="477"/>
        <v>9.4954904555462782</v>
      </c>
      <c r="BL297" s="141">
        <f t="shared" si="477"/>
        <v>4.743002225547591</v>
      </c>
      <c r="BM297" s="141">
        <f t="shared" si="477"/>
        <v>9.8495151844730522</v>
      </c>
      <c r="BN297" s="18"/>
      <c r="BO297" s="141">
        <f t="shared" ref="BO297:BV297" si="478">BF277</f>
        <v>3.6244461500945064</v>
      </c>
      <c r="BP297" s="141">
        <f t="shared" si="478"/>
        <v>188.7840360088681</v>
      </c>
      <c r="BQ297" s="141">
        <f t="shared" si="478"/>
        <v>15.237354645124185</v>
      </c>
      <c r="BR297" s="141">
        <f t="shared" si="478"/>
        <v>10.082834520791259</v>
      </c>
      <c r="BS297" s="141">
        <f t="shared" si="478"/>
        <v>23.514248718590551</v>
      </c>
      <c r="BT297" s="141">
        <f t="shared" si="478"/>
        <v>5.3350691786940123</v>
      </c>
      <c r="BU297" s="141">
        <f t="shared" si="478"/>
        <v>2.664869719627379</v>
      </c>
      <c r="BV297" s="141">
        <f t="shared" si="478"/>
        <v>13.403121769596613</v>
      </c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>
        <f t="shared" si="307"/>
        <v>139</v>
      </c>
      <c r="CI297" s="113">
        <f t="shared" si="308"/>
        <v>254.69589391491533</v>
      </c>
      <c r="CJ297" s="123">
        <f t="shared" si="353"/>
        <v>7.1922603290937861</v>
      </c>
      <c r="CK297" s="123">
        <f t="shared" si="354"/>
        <v>188.7840360088681</v>
      </c>
      <c r="CL297" s="123">
        <f t="shared" si="355"/>
        <v>125.5141511931228</v>
      </c>
      <c r="CM297" s="123">
        <f t="shared" si="356"/>
        <v>72.925951525374813</v>
      </c>
      <c r="CN297" s="123">
        <f t="shared" si="357"/>
        <v>78.424270039548816</v>
      </c>
      <c r="CO297" s="123">
        <f t="shared" si="358"/>
        <v>94.853248558575174</v>
      </c>
      <c r="CP297" s="123">
        <f t="shared" si="359"/>
        <v>47.379245034253323</v>
      </c>
      <c r="CQ297" s="123">
        <f t="shared" si="360"/>
        <v>48.880842146000688</v>
      </c>
      <c r="CR297" s="143">
        <f t="shared" si="417"/>
        <v>663.95400483483741</v>
      </c>
    </row>
    <row r="298" spans="1:96" s="136" customFormat="1" ht="14">
      <c r="A298" s="136">
        <f t="shared" si="418"/>
        <v>140</v>
      </c>
      <c r="B298" s="144">
        <f t="shared" si="418"/>
        <v>220</v>
      </c>
      <c r="C298" s="138">
        <f t="shared" si="403"/>
        <v>254.72759534201342</v>
      </c>
      <c r="D298" s="138"/>
      <c r="E298" s="138"/>
      <c r="F298" s="140">
        <f t="shared" ref="F298:G298" si="479">F297</f>
        <v>18.852668677253504</v>
      </c>
      <c r="G298" s="140">
        <f t="shared" si="479"/>
        <v>2.3461098798359923</v>
      </c>
      <c r="H298" s="139">
        <f>(H$118)*('Product half-life and C flows'!L199/100)</f>
        <v>0</v>
      </c>
      <c r="I298" s="139">
        <f>(($C$39*$C$118*0.28)*H$41)*('Product half-life and C flows'!N199/100)</f>
        <v>0</v>
      </c>
      <c r="J298" s="139">
        <f>(($C$39*$C$118*0.28)*H$41)*(+'Product half-life and C flows'!P199/100)</f>
        <v>0</v>
      </c>
      <c r="K298" s="140">
        <f t="shared" si="201"/>
        <v>4.1790082234578607</v>
      </c>
      <c r="L298" s="138"/>
      <c r="M298" s="141">
        <f>(C$158-C$138)*(0.4*D$14)*('Product half-life and C flows'!B159/100)</f>
        <v>5.4702878259501202E-2</v>
      </c>
      <c r="N298" s="145"/>
      <c r="O298" s="142">
        <f t="shared" si="326"/>
        <v>15.237354645124185</v>
      </c>
      <c r="P298" s="141">
        <f t="shared" si="327"/>
        <v>10.082834520791259</v>
      </c>
      <c r="Q298" s="141">
        <f>(C$158-C$138)*(0.6*C$15)*('Product half-life and C flows'!L159/100)</f>
        <v>3.6466568402257686</v>
      </c>
      <c r="R298" s="141">
        <f>(C$158-C$138)*0.6*('Product half-life and C flows'!N159/100)</f>
        <v>18.593375492189448</v>
      </c>
      <c r="S298" s="141">
        <f>(C$158-C$138)*0.6*('Product half-life and C flows'!P159/100)</f>
        <v>9.2874003457489671</v>
      </c>
      <c r="T298" s="141">
        <f t="shared" si="411"/>
        <v>2.0785943989286881</v>
      </c>
      <c r="U298" s="143"/>
      <c r="V298" s="141">
        <f t="shared" si="165"/>
        <v>0.1094057565190024</v>
      </c>
      <c r="W298" s="141">
        <f t="shared" si="166"/>
        <v>0</v>
      </c>
      <c r="X298" s="141">
        <f t="shared" si="167"/>
        <v>15.237354645124185</v>
      </c>
      <c r="Y298" s="141">
        <f t="shared" si="168"/>
        <v>10.082834520791259</v>
      </c>
      <c r="Z298" s="141">
        <f t="shared" si="169"/>
        <v>4.9623341622467176</v>
      </c>
      <c r="AA298" s="141">
        <f t="shared" si="170"/>
        <v>17.715380159294135</v>
      </c>
      <c r="AB298" s="141">
        <f t="shared" si="171"/>
        <v>8.8488412384086548</v>
      </c>
      <c r="AC298" s="141">
        <f t="shared" si="172"/>
        <v>2.8285304724806286</v>
      </c>
      <c r="AD298" s="143"/>
      <c r="AE298" s="141">
        <f t="shared" ref="AE298:AL298" si="480">V278</f>
        <v>0.21881151303800481</v>
      </c>
      <c r="AF298" s="141">
        <f t="shared" si="480"/>
        <v>0</v>
      </c>
      <c r="AG298" s="141">
        <f t="shared" si="480"/>
        <v>15.237354645124185</v>
      </c>
      <c r="AH298" s="141">
        <f t="shared" si="480"/>
        <v>10.082834520791259</v>
      </c>
      <c r="AI298" s="141">
        <f t="shared" si="480"/>
        <v>6.7526947055090263</v>
      </c>
      <c r="AJ298" s="141">
        <f t="shared" si="480"/>
        <v>16.520612890090419</v>
      </c>
      <c r="AK298" s="141">
        <f t="shared" si="480"/>
        <v>8.2520543906545534</v>
      </c>
      <c r="AL298" s="141">
        <f t="shared" si="480"/>
        <v>3.8490359821401445</v>
      </c>
      <c r="AM298" s="143"/>
      <c r="AN298" s="143">
        <f t="shared" ref="AN298:AU298" si="481">AE278</f>
        <v>0.43762302607600961</v>
      </c>
      <c r="AO298" s="143">
        <f t="shared" si="481"/>
        <v>0</v>
      </c>
      <c r="AP298" s="143">
        <f t="shared" si="481"/>
        <v>15.237354645124185</v>
      </c>
      <c r="AQ298" s="143">
        <f t="shared" si="481"/>
        <v>10.082834520791259</v>
      </c>
      <c r="AR298" s="143">
        <f t="shared" si="481"/>
        <v>9.1889994294871418</v>
      </c>
      <c r="AS298" s="143">
        <f t="shared" si="481"/>
        <v>14.894785537622356</v>
      </c>
      <c r="AT298" s="143">
        <f t="shared" si="481"/>
        <v>7.4399528159951833</v>
      </c>
      <c r="AU298" s="143">
        <f t="shared" si="481"/>
        <v>5.23772967480767</v>
      </c>
      <c r="AV298" s="143"/>
      <c r="AW298" s="143">
        <f t="shared" ref="AW298:BD298" si="482">AN278</f>
        <v>0.87524605215201923</v>
      </c>
      <c r="AX298" s="143">
        <f t="shared" si="482"/>
        <v>0</v>
      </c>
      <c r="AY298" s="143">
        <f t="shared" si="482"/>
        <v>15.237354645124185</v>
      </c>
      <c r="AZ298" s="143">
        <f t="shared" si="482"/>
        <v>10.082834520791259</v>
      </c>
      <c r="BA298" s="143">
        <f t="shared" si="482"/>
        <v>12.504298535254158</v>
      </c>
      <c r="BB298" s="143">
        <f t="shared" si="482"/>
        <v>12.682375934373837</v>
      </c>
      <c r="BC298" s="143">
        <f t="shared" si="482"/>
        <v>6.3348531140728426</v>
      </c>
      <c r="BD298" s="143">
        <f t="shared" si="482"/>
        <v>7.127450165094869</v>
      </c>
      <c r="BE298" s="141"/>
      <c r="BF298" s="141">
        <f t="shared" ref="BF298:BM298" si="483">AW278</f>
        <v>1.7504921043040385</v>
      </c>
      <c r="BG298" s="141">
        <f t="shared" si="483"/>
        <v>0</v>
      </c>
      <c r="BH298" s="141">
        <f t="shared" si="483"/>
        <v>15.237354645124185</v>
      </c>
      <c r="BI298" s="141">
        <f t="shared" si="483"/>
        <v>10.082834520791259</v>
      </c>
      <c r="BJ298" s="141">
        <f t="shared" si="483"/>
        <v>17.015724405968964</v>
      </c>
      <c r="BK298" s="141">
        <f t="shared" si="483"/>
        <v>9.6717510699834861</v>
      </c>
      <c r="BL298" s="141">
        <f t="shared" si="483"/>
        <v>4.83104449050124</v>
      </c>
      <c r="BM298" s="141">
        <f t="shared" si="483"/>
        <v>9.6989629114023082</v>
      </c>
      <c r="BN298" s="141"/>
      <c r="BO298" s="141">
        <f t="shared" ref="BO298:BV298" si="484">BF278</f>
        <v>3.5009842086080769</v>
      </c>
      <c r="BP298" s="141">
        <f t="shared" si="484"/>
        <v>0</v>
      </c>
      <c r="BQ298" s="141">
        <f t="shared" si="484"/>
        <v>15.237354645124185</v>
      </c>
      <c r="BR298" s="141">
        <f t="shared" si="484"/>
        <v>10.082834520791259</v>
      </c>
      <c r="BS298" s="141">
        <f t="shared" si="484"/>
        <v>23.154827617365658</v>
      </c>
      <c r="BT298" s="141">
        <f t="shared" si="484"/>
        <v>5.5749228602447563</v>
      </c>
      <c r="BU298" s="141">
        <f t="shared" si="484"/>
        <v>2.7846767533690091</v>
      </c>
      <c r="BV298" s="141">
        <f t="shared" si="484"/>
        <v>13.198251741898424</v>
      </c>
      <c r="BW298" s="141"/>
      <c r="BX298" s="141">
        <f>BO278</f>
        <v>7.0019684172161538</v>
      </c>
      <c r="BY298" s="141">
        <f t="shared" ref="BY298:CE298" si="485">BP278</f>
        <v>122.26533604531443</v>
      </c>
      <c r="BZ298" s="141">
        <f t="shared" si="485"/>
        <v>15.237354645124185</v>
      </c>
      <c r="CA298" s="141">
        <f t="shared" si="485"/>
        <v>10.082834520791259</v>
      </c>
      <c r="CB298" s="141">
        <f t="shared" si="485"/>
        <v>31.508857877472686</v>
      </c>
      <c r="CC298" s="141">
        <f t="shared" si="485"/>
        <v>0</v>
      </c>
      <c r="CD298" s="141">
        <f t="shared" si="485"/>
        <v>0</v>
      </c>
      <c r="CE298" s="141">
        <f t="shared" si="485"/>
        <v>17.960048990159429</v>
      </c>
      <c r="CF298" s="141"/>
      <c r="CG298" s="141"/>
      <c r="CH298" s="136">
        <f t="shared" si="307"/>
        <v>140</v>
      </c>
      <c r="CI298" s="143">
        <f t="shared" si="308"/>
        <v>254.72759534201342</v>
      </c>
      <c r="CJ298" s="123">
        <f t="shared" si="353"/>
        <v>13.949233956172808</v>
      </c>
      <c r="CK298" s="123">
        <f t="shared" si="354"/>
        <v>122.26533604531443</v>
      </c>
      <c r="CL298" s="123">
        <f t="shared" si="355"/>
        <v>140.751505838247</v>
      </c>
      <c r="CM298" s="123">
        <f t="shared" si="356"/>
        <v>83.00878604616608</v>
      </c>
      <c r="CN298" s="123">
        <f t="shared" si="357"/>
        <v>108.73439357353013</v>
      </c>
      <c r="CO298" s="123">
        <f t="shared" si="358"/>
        <v>95.653203943798431</v>
      </c>
      <c r="CP298" s="123">
        <f t="shared" si="359"/>
        <v>47.778823148750448</v>
      </c>
      <c r="CQ298" s="123">
        <f t="shared" si="360"/>
        <v>66.157612560370026</v>
      </c>
      <c r="CR298" s="143">
        <f t="shared" si="417"/>
        <v>678.29889511234933</v>
      </c>
    </row>
    <row r="299" spans="1:96" ht="14">
      <c r="A299">
        <f t="shared" si="418"/>
        <v>141</v>
      </c>
      <c r="B299" s="20">
        <f t="shared" si="418"/>
        <v>221</v>
      </c>
      <c r="C299" s="27">
        <f t="shared" si="403"/>
        <v>254.75836236531225</v>
      </c>
      <c r="D299" s="27"/>
      <c r="E299" s="27"/>
      <c r="F299" s="140">
        <f t="shared" ref="F299:G299" si="486">F298</f>
        <v>18.852668677253504</v>
      </c>
      <c r="G299" s="140">
        <f t="shared" si="486"/>
        <v>2.3461098798359923</v>
      </c>
      <c r="H299" s="139">
        <f>(H$118)*('Product half-life and C flows'!L200/100)</f>
        <v>0</v>
      </c>
      <c r="I299" s="139">
        <f>(($C$39*$C$118*0.28)*H$41)*('Product half-life and C flows'!N200/100)</f>
        <v>0</v>
      </c>
      <c r="J299" s="139">
        <f>(($C$39*$C$118*0.28)*H$41)*(+'Product half-life and C flows'!P200/100)</f>
        <v>0</v>
      </c>
      <c r="K299" s="140">
        <f t="shared" si="201"/>
        <v>4.1790082234578607</v>
      </c>
      <c r="L299" s="27"/>
      <c r="M299" s="141">
        <f>(C$158-C$138)*(0.4*D$14)*('Product half-life and C flows'!B160/100)</f>
        <v>5.2839497407605365E-2</v>
      </c>
      <c r="N299" s="85"/>
      <c r="O299" s="142">
        <f t="shared" si="326"/>
        <v>15.237354645124185</v>
      </c>
      <c r="P299" s="141">
        <f t="shared" si="327"/>
        <v>10.082834520791259</v>
      </c>
      <c r="Q299" s="141">
        <f>(C$158-C$138)*(0.6*C$15)*('Product half-life and C flows'!L160/100)</f>
        <v>3.590916789459571</v>
      </c>
      <c r="R299" s="141">
        <f>(C$158-C$138)*0.6*('Product half-life and C flows'!N160/100)</f>
        <v>18.630572686067424</v>
      </c>
      <c r="S299" s="141">
        <f>(C$158-C$138)*0.6*('Product half-life and C flows'!P160/100)</f>
        <v>9.3059803626710327</v>
      </c>
      <c r="T299" s="141">
        <f t="shared" si="411"/>
        <v>2.0468225699919551</v>
      </c>
      <c r="U299" s="3"/>
      <c r="V299" s="141">
        <f t="shared" si="165"/>
        <v>0.10567899481521066</v>
      </c>
      <c r="W299" s="141">
        <f t="shared" si="166"/>
        <v>0</v>
      </c>
      <c r="X299" s="141">
        <f t="shared" si="167"/>
        <v>15.237354645124185</v>
      </c>
      <c r="Y299" s="141">
        <f t="shared" si="168"/>
        <v>10.082834520791259</v>
      </c>
      <c r="Z299" s="141">
        <f t="shared" si="169"/>
        <v>4.8864836585548632</v>
      </c>
      <c r="AA299" s="141">
        <f t="shared" si="170"/>
        <v>17.765997728757831</v>
      </c>
      <c r="AB299" s="141">
        <f t="shared" si="171"/>
        <v>8.8741247396392726</v>
      </c>
      <c r="AC299" s="141">
        <f t="shared" si="172"/>
        <v>2.7852956853762718</v>
      </c>
      <c r="AD299" s="115"/>
      <c r="AE299" s="141">
        <f t="shared" ref="AE299:AL299" si="487">V279</f>
        <v>0.21135798963042143</v>
      </c>
      <c r="AF299" s="141">
        <f t="shared" si="487"/>
        <v>0</v>
      </c>
      <c r="AG299" s="141">
        <f t="shared" si="487"/>
        <v>15.237354645124185</v>
      </c>
      <c r="AH299" s="141">
        <f t="shared" si="487"/>
        <v>10.082834520791259</v>
      </c>
      <c r="AI299" s="141">
        <f t="shared" si="487"/>
        <v>6.6494780985769637</v>
      </c>
      <c r="AJ299" s="141">
        <f t="shared" si="487"/>
        <v>16.589492772449749</v>
      </c>
      <c r="AK299" s="141">
        <f t="shared" si="487"/>
        <v>8.2864599262985745</v>
      </c>
      <c r="AL299" s="141">
        <f t="shared" si="487"/>
        <v>3.7902025161888688</v>
      </c>
      <c r="AM299" s="115"/>
      <c r="AN299" s="143">
        <f t="shared" ref="AN299:AU299" si="488">AE279</f>
        <v>0.4227159792608427</v>
      </c>
      <c r="AO299" s="143">
        <f t="shared" si="488"/>
        <v>0</v>
      </c>
      <c r="AP299" s="143">
        <f t="shared" si="488"/>
        <v>15.237354645124185</v>
      </c>
      <c r="AQ299" s="143">
        <f t="shared" si="488"/>
        <v>10.082834520791259</v>
      </c>
      <c r="AR299" s="143">
        <f t="shared" si="488"/>
        <v>9.0485433029220612</v>
      </c>
      <c r="AS299" s="143">
        <f t="shared" si="488"/>
        <v>14.988516592750118</v>
      </c>
      <c r="AT299" s="143">
        <f t="shared" si="488"/>
        <v>7.4867715248502096</v>
      </c>
      <c r="AU299" s="143">
        <f t="shared" si="488"/>
        <v>5.1576696826655741</v>
      </c>
      <c r="AV299" s="115"/>
      <c r="AW299" s="143">
        <f t="shared" ref="AW299:BD299" si="489">AN279</f>
        <v>0.84543195852168562</v>
      </c>
      <c r="AX299" s="143">
        <f t="shared" si="489"/>
        <v>0</v>
      </c>
      <c r="AY299" s="143">
        <f t="shared" si="489"/>
        <v>15.237354645124185</v>
      </c>
      <c r="AZ299" s="143">
        <f t="shared" si="489"/>
        <v>10.082834520791259</v>
      </c>
      <c r="BA299" s="143">
        <f t="shared" si="489"/>
        <v>12.313167242761169</v>
      </c>
      <c r="BB299" s="143">
        <f t="shared" si="489"/>
        <v>12.809924216897494</v>
      </c>
      <c r="BC299" s="143">
        <f t="shared" si="489"/>
        <v>6.3985635449038405</v>
      </c>
      <c r="BD299" s="143">
        <f t="shared" si="489"/>
        <v>7.0185053283738661</v>
      </c>
      <c r="BE299" s="18"/>
      <c r="BF299" s="141">
        <f t="shared" ref="BF299:BM299" si="490">AW279</f>
        <v>1.6908639170433712</v>
      </c>
      <c r="BG299" s="141">
        <f t="shared" si="490"/>
        <v>0</v>
      </c>
      <c r="BH299" s="141">
        <f t="shared" si="490"/>
        <v>15.237354645124185</v>
      </c>
      <c r="BI299" s="141">
        <f t="shared" si="490"/>
        <v>10.082834520791259</v>
      </c>
      <c r="BJ299" s="141">
        <f t="shared" si="490"/>
        <v>16.755634854424105</v>
      </c>
      <c r="BK299" s="141">
        <f t="shared" si="490"/>
        <v>9.8453174973810924</v>
      </c>
      <c r="BL299" s="141">
        <f t="shared" si="490"/>
        <v>4.9177410076828609</v>
      </c>
      <c r="BM299" s="141">
        <f t="shared" si="490"/>
        <v>9.5507118670217395</v>
      </c>
      <c r="BN299" s="18"/>
      <c r="BO299" s="141">
        <f t="shared" ref="BO299:BV299" si="491">BF279</f>
        <v>3.3817278340867416</v>
      </c>
      <c r="BP299" s="141">
        <f t="shared" si="491"/>
        <v>0</v>
      </c>
      <c r="BQ299" s="141">
        <f t="shared" si="491"/>
        <v>15.237354645124185</v>
      </c>
      <c r="BR299" s="141">
        <f t="shared" si="491"/>
        <v>10.082834520791259</v>
      </c>
      <c r="BS299" s="141">
        <f t="shared" si="491"/>
        <v>22.800900356473569</v>
      </c>
      <c r="BT299" s="141">
        <f t="shared" si="491"/>
        <v>5.8111103190134106</v>
      </c>
      <c r="BU299" s="141">
        <f t="shared" si="491"/>
        <v>2.9026525069997051</v>
      </c>
      <c r="BV299" s="141">
        <f t="shared" si="491"/>
        <v>12.996513203189933</v>
      </c>
      <c r="BW299" s="18"/>
      <c r="BX299" s="141">
        <f t="shared" ref="BX299:CE299" si="492">BO279</f>
        <v>6.7634556681734832</v>
      </c>
      <c r="BY299" s="141">
        <f t="shared" si="492"/>
        <v>125.76632025392252</v>
      </c>
      <c r="BZ299" s="141">
        <f t="shared" si="492"/>
        <v>15.237354645124185</v>
      </c>
      <c r="CA299" s="141">
        <f t="shared" si="492"/>
        <v>10.082834520791259</v>
      </c>
      <c r="CB299" s="141">
        <f t="shared" si="492"/>
        <v>31.027237200061624</v>
      </c>
      <c r="CC299" s="141">
        <f t="shared" si="492"/>
        <v>0.3214015320589832</v>
      </c>
      <c r="CD299" s="141">
        <f t="shared" si="492"/>
        <v>0.1605402258036879</v>
      </c>
      <c r="CE299" s="141">
        <f t="shared" si="492"/>
        <v>17.685525204035123</v>
      </c>
      <c r="CF299" s="18"/>
      <c r="CG299" s="18"/>
      <c r="CH299">
        <f t="shared" si="307"/>
        <v>141</v>
      </c>
      <c r="CI299" s="113">
        <f t="shared" si="308"/>
        <v>254.75836236531225</v>
      </c>
      <c r="CJ299" s="123">
        <f t="shared" si="353"/>
        <v>13.474071838939363</v>
      </c>
      <c r="CK299" s="123">
        <f t="shared" si="354"/>
        <v>125.76632025392252</v>
      </c>
      <c r="CL299" s="123">
        <f t="shared" si="355"/>
        <v>140.751505838247</v>
      </c>
      <c r="CM299" s="123">
        <f t="shared" si="356"/>
        <v>83.00878604616608</v>
      </c>
      <c r="CN299" s="123">
        <f t="shared" si="357"/>
        <v>107.07236150323394</v>
      </c>
      <c r="CO299" s="123">
        <f t="shared" si="358"/>
        <v>96.762333345376106</v>
      </c>
      <c r="CP299" s="123">
        <f t="shared" si="359"/>
        <v>48.33283383884919</v>
      </c>
      <c r="CQ299" s="123">
        <f t="shared" si="360"/>
        <v>65.2102542803012</v>
      </c>
      <c r="CR299" s="143">
        <f t="shared" si="417"/>
        <v>680.37846694503537</v>
      </c>
    </row>
    <row r="300" spans="1:96" ht="14">
      <c r="A300">
        <f t="shared" si="418"/>
        <v>142</v>
      </c>
      <c r="B300" s="20">
        <f t="shared" si="418"/>
        <v>222</v>
      </c>
      <c r="C300" s="27">
        <f t="shared" si="403"/>
        <v>254.78822245425275</v>
      </c>
      <c r="D300" s="27"/>
      <c r="E300" s="27"/>
      <c r="F300" s="140">
        <f t="shared" ref="F300:G300" si="493">F299</f>
        <v>18.852668677253504</v>
      </c>
      <c r="G300" s="140">
        <f t="shared" si="493"/>
        <v>2.3461098798359923</v>
      </c>
      <c r="H300" s="139">
        <f>(H$118)*('Product half-life and C flows'!L201/100)</f>
        <v>0</v>
      </c>
      <c r="I300" s="139">
        <f>(($C$39*$C$118*0.28)*H$41)*('Product half-life and C flows'!N201/100)</f>
        <v>0</v>
      </c>
      <c r="J300" s="139">
        <f>(($C$39*$C$118*0.28)*H$41)*(+'Product half-life and C flows'!P201/100)</f>
        <v>0</v>
      </c>
      <c r="K300" s="140">
        <f t="shared" si="201"/>
        <v>4.1790082234578607</v>
      </c>
      <c r="L300" s="27"/>
      <c r="M300" s="141">
        <f>(C$158-C$138)*(0.4*D$14)*('Product half-life and C flows'!B161/100)</f>
        <v>5.10395901481362E-2</v>
      </c>
      <c r="N300" s="85"/>
      <c r="O300" s="142">
        <f t="shared" si="326"/>
        <v>15.237354645124185</v>
      </c>
      <c r="P300" s="141">
        <f t="shared" si="327"/>
        <v>10.082834520791259</v>
      </c>
      <c r="Q300" s="141">
        <f>(C$158-C$138)*(0.6*C$15)*('Product half-life and C flows'!L161/100)</f>
        <v>3.5360287391407828</v>
      </c>
      <c r="R300" s="141">
        <f>(C$158-C$138)*0.6*('Product half-life and C flows'!N161/100)</f>
        <v>18.667201311646828</v>
      </c>
      <c r="S300" s="141">
        <f>(C$158-C$138)*0.6*('Product half-life and C flows'!P161/100)</f>
        <v>9.3242763794439618</v>
      </c>
      <c r="T300" s="141">
        <f t="shared" si="411"/>
        <v>2.015536381310246</v>
      </c>
      <c r="U300" s="3"/>
      <c r="V300" s="141">
        <f t="shared" si="165"/>
        <v>0.1020791802962724</v>
      </c>
      <c r="W300" s="141">
        <f t="shared" si="166"/>
        <v>0</v>
      </c>
      <c r="X300" s="141">
        <f t="shared" si="167"/>
        <v>15.237354645124185</v>
      </c>
      <c r="Y300" s="141">
        <f t="shared" si="168"/>
        <v>10.082834520791259</v>
      </c>
      <c r="Z300" s="141">
        <f t="shared" si="169"/>
        <v>4.8117925485519883</v>
      </c>
      <c r="AA300" s="141">
        <f t="shared" si="170"/>
        <v>17.815841596166415</v>
      </c>
      <c r="AB300" s="141">
        <f t="shared" si="171"/>
        <v>8.8990217763068955</v>
      </c>
      <c r="AC300" s="141">
        <f t="shared" si="172"/>
        <v>2.7427217526746333</v>
      </c>
      <c r="AD300" s="115"/>
      <c r="AE300" s="141">
        <f t="shared" ref="AE300:AL300" si="494">V280</f>
        <v>0.20415836059254486</v>
      </c>
      <c r="AF300" s="141">
        <f t="shared" si="494"/>
        <v>0</v>
      </c>
      <c r="AG300" s="141">
        <f t="shared" si="494"/>
        <v>15.237354645124185</v>
      </c>
      <c r="AH300" s="141">
        <f t="shared" si="494"/>
        <v>10.082834520791259</v>
      </c>
      <c r="AI300" s="141">
        <f t="shared" si="494"/>
        <v>6.5478391829831262</v>
      </c>
      <c r="AJ300" s="141">
        <f t="shared" si="494"/>
        <v>16.657319808789367</v>
      </c>
      <c r="AK300" s="141">
        <f t="shared" si="494"/>
        <v>8.3203395648298528</v>
      </c>
      <c r="AL300" s="141">
        <f t="shared" si="494"/>
        <v>3.7322683343003815</v>
      </c>
      <c r="AM300" s="115"/>
      <c r="AN300" s="143">
        <f t="shared" ref="AN300:AU300" si="495">AE280</f>
        <v>0.40831672118508971</v>
      </c>
      <c r="AO300" s="143">
        <f t="shared" si="495"/>
        <v>0</v>
      </c>
      <c r="AP300" s="143">
        <f t="shared" si="495"/>
        <v>15.237354645124185</v>
      </c>
      <c r="AQ300" s="143">
        <f t="shared" si="495"/>
        <v>10.082834520791259</v>
      </c>
      <c r="AR300" s="143">
        <f t="shared" si="495"/>
        <v>8.9102340829533997</v>
      </c>
      <c r="AS300" s="143">
        <f t="shared" si="495"/>
        <v>15.080814945542539</v>
      </c>
      <c r="AT300" s="143">
        <f t="shared" si="495"/>
        <v>7.5328745981730973</v>
      </c>
      <c r="AU300" s="143">
        <f t="shared" si="495"/>
        <v>5.0788334272834375</v>
      </c>
      <c r="AV300" s="115"/>
      <c r="AW300" s="143">
        <f t="shared" ref="AW300:BD300" si="496">AN280</f>
        <v>0.8166334423701791</v>
      </c>
      <c r="AX300" s="143">
        <f t="shared" si="496"/>
        <v>0</v>
      </c>
      <c r="AY300" s="143">
        <f t="shared" si="496"/>
        <v>15.237354645124185</v>
      </c>
      <c r="AZ300" s="143">
        <f t="shared" si="496"/>
        <v>10.082834520791259</v>
      </c>
      <c r="BA300" s="143">
        <f t="shared" si="496"/>
        <v>12.124957439295896</v>
      </c>
      <c r="BB300" s="143">
        <f t="shared" si="496"/>
        <v>12.935522892409985</v>
      </c>
      <c r="BC300" s="143">
        <f t="shared" si="496"/>
        <v>6.4613001460589308</v>
      </c>
      <c r="BD300" s="143">
        <f t="shared" si="496"/>
        <v>6.9112257403986597</v>
      </c>
      <c r="BE300" s="18"/>
      <c r="BF300" s="141">
        <f t="shared" ref="BF300:BM300" si="497">AW280</f>
        <v>1.6332668847403582</v>
      </c>
      <c r="BG300" s="141">
        <f t="shared" si="497"/>
        <v>0</v>
      </c>
      <c r="BH300" s="141">
        <f t="shared" si="497"/>
        <v>15.237354645124185</v>
      </c>
      <c r="BI300" s="141">
        <f t="shared" si="497"/>
        <v>10.082834520791259</v>
      </c>
      <c r="BJ300" s="141">
        <f t="shared" si="497"/>
        <v>16.499520835933776</v>
      </c>
      <c r="BK300" s="141">
        <f t="shared" si="497"/>
        <v>10.016230919053639</v>
      </c>
      <c r="BL300" s="141">
        <f t="shared" si="497"/>
        <v>5.0031123471796377</v>
      </c>
      <c r="BM300" s="141">
        <f t="shared" si="497"/>
        <v>9.4047268764822523</v>
      </c>
      <c r="BN300" s="18"/>
      <c r="BO300" s="141">
        <f t="shared" ref="BO300:BV300" si="498">BF280</f>
        <v>3.2665337694807164</v>
      </c>
      <c r="BP300" s="141">
        <f t="shared" si="498"/>
        <v>0</v>
      </c>
      <c r="BQ300" s="141">
        <f t="shared" si="498"/>
        <v>15.237354645124185</v>
      </c>
      <c r="BR300" s="141">
        <f t="shared" si="498"/>
        <v>10.082834520791259</v>
      </c>
      <c r="BS300" s="141">
        <f t="shared" si="498"/>
        <v>22.452382961207462</v>
      </c>
      <c r="BT300" s="141">
        <f t="shared" si="498"/>
        <v>6.0436875941209944</v>
      </c>
      <c r="BU300" s="141">
        <f t="shared" si="498"/>
        <v>3.0188249720884088</v>
      </c>
      <c r="BV300" s="141">
        <f t="shared" si="498"/>
        <v>12.797858287888252</v>
      </c>
      <c r="BW300" s="18"/>
      <c r="BX300" s="141">
        <f t="shared" ref="BX300:CE300" si="499">BO280</f>
        <v>6.5330675389614328</v>
      </c>
      <c r="BY300" s="141">
        <f t="shared" si="499"/>
        <v>129.2673044625306</v>
      </c>
      <c r="BZ300" s="141">
        <f t="shared" si="499"/>
        <v>15.237354645124185</v>
      </c>
      <c r="CA300" s="141">
        <f t="shared" si="499"/>
        <v>10.082834520791259</v>
      </c>
      <c r="CB300" s="141">
        <f t="shared" si="499"/>
        <v>30.552978213696676</v>
      </c>
      <c r="CC300" s="141">
        <f t="shared" si="499"/>
        <v>0.63789036229319074</v>
      </c>
      <c r="CD300" s="141">
        <f t="shared" si="499"/>
        <v>0.3186265545920034</v>
      </c>
      <c r="CE300" s="141">
        <f t="shared" si="499"/>
        <v>17.415197581807103</v>
      </c>
      <c r="CF300" s="18"/>
      <c r="CG300" s="18"/>
      <c r="CH300">
        <f t="shared" si="307"/>
        <v>142</v>
      </c>
      <c r="CI300" s="113">
        <f t="shared" si="308"/>
        <v>254.78822245425275</v>
      </c>
      <c r="CJ300" s="123">
        <f t="shared" si="353"/>
        <v>13.01509548777473</v>
      </c>
      <c r="CK300" s="123">
        <f t="shared" si="354"/>
        <v>129.2673044625306</v>
      </c>
      <c r="CL300" s="123">
        <f t="shared" si="355"/>
        <v>140.751505838247</v>
      </c>
      <c r="CM300" s="123">
        <f t="shared" si="356"/>
        <v>83.00878604616608</v>
      </c>
      <c r="CN300" s="123">
        <f t="shared" si="357"/>
        <v>105.4357340037631</v>
      </c>
      <c r="CO300" s="123">
        <f t="shared" si="358"/>
        <v>97.854509430022958</v>
      </c>
      <c r="CP300" s="123">
        <f t="shared" si="359"/>
        <v>48.878376338672787</v>
      </c>
      <c r="CQ300" s="123">
        <f t="shared" si="360"/>
        <v>64.277376605602825</v>
      </c>
      <c r="CR300" s="143">
        <f t="shared" si="417"/>
        <v>682.48868821278006</v>
      </c>
    </row>
    <row r="301" spans="1:96" ht="14">
      <c r="A301">
        <f t="shared" si="418"/>
        <v>143</v>
      </c>
      <c r="B301" s="20">
        <f t="shared" si="418"/>
        <v>223</v>
      </c>
      <c r="C301" s="27">
        <f t="shared" si="403"/>
        <v>254.81720227494677</v>
      </c>
      <c r="D301" s="27"/>
      <c r="E301" s="27"/>
      <c r="F301" s="140">
        <f t="shared" ref="F301:G301" si="500">F300</f>
        <v>18.852668677253504</v>
      </c>
      <c r="G301" s="140">
        <f t="shared" si="500"/>
        <v>2.3461098798359923</v>
      </c>
      <c r="H301" s="139">
        <f>(H$118)*('Product half-life and C flows'!L202/100)</f>
        <v>0</v>
      </c>
      <c r="I301" s="139">
        <f>(($C$39*$C$118*0.28)*H$41)*('Product half-life and C flows'!N202/100)</f>
        <v>0</v>
      </c>
      <c r="J301" s="139">
        <f>(($C$39*$C$118*0.28)*H$41)*(+'Product half-life and C flows'!P202/100)</f>
        <v>0</v>
      </c>
      <c r="K301" s="140">
        <f t="shared" si="201"/>
        <v>4.1790082234578607</v>
      </c>
      <c r="L301" s="27"/>
      <c r="M301" s="141">
        <f>(C$158-C$138)*(0.4*D$14)*('Product half-life and C flows'!B162/100)</f>
        <v>4.9300994337519381E-2</v>
      </c>
      <c r="N301" s="85"/>
      <c r="O301" s="142">
        <f t="shared" si="326"/>
        <v>15.237354645124185</v>
      </c>
      <c r="P301" s="141">
        <f t="shared" si="327"/>
        <v>10.082834520791259</v>
      </c>
      <c r="Q301" s="141">
        <f>(C$158-C$138)*(0.6*C$15)*('Product half-life and C flows'!L162/100)</f>
        <v>3.481979666232065</v>
      </c>
      <c r="R301" s="141">
        <f>(C$158-C$138)*0.6*('Product half-life and C flows'!N162/100)</f>
        <v>18.70327005963458</v>
      </c>
      <c r="S301" s="141">
        <f>(C$158-C$138)*0.6*('Product half-life and C flows'!P162/100)</f>
        <v>9.3422927370802018</v>
      </c>
      <c r="T301" s="141">
        <f t="shared" si="411"/>
        <v>1.9847284097522768</v>
      </c>
      <c r="U301" s="3"/>
      <c r="V301" s="141">
        <f t="shared" si="165"/>
        <v>9.8601988675038763E-2</v>
      </c>
      <c r="W301" s="141">
        <f t="shared" si="166"/>
        <v>0</v>
      </c>
      <c r="X301" s="141">
        <f t="shared" si="167"/>
        <v>15.237354645124185</v>
      </c>
      <c r="Y301" s="141">
        <f t="shared" si="168"/>
        <v>10.082834520791259</v>
      </c>
      <c r="Z301" s="141">
        <f t="shared" si="169"/>
        <v>4.7382431106191074</v>
      </c>
      <c r="AA301" s="141">
        <f t="shared" si="170"/>
        <v>17.864923587746954</v>
      </c>
      <c r="AB301" s="141">
        <f t="shared" si="171"/>
        <v>8.9235382556178564</v>
      </c>
      <c r="AC301" s="141">
        <f t="shared" si="172"/>
        <v>2.7007985730528912</v>
      </c>
      <c r="AD301" s="115"/>
      <c r="AE301" s="141">
        <f t="shared" ref="AE301:AL301" si="501">V281</f>
        <v>0.19720397735007753</v>
      </c>
      <c r="AF301" s="141">
        <f t="shared" si="501"/>
        <v>0</v>
      </c>
      <c r="AG301" s="141">
        <f t="shared" si="501"/>
        <v>15.237354645124185</v>
      </c>
      <c r="AH301" s="141">
        <f t="shared" si="501"/>
        <v>10.082834520791259</v>
      </c>
      <c r="AI301" s="141">
        <f t="shared" si="501"/>
        <v>6.447753843325617</v>
      </c>
      <c r="AJ301" s="141">
        <f t="shared" si="501"/>
        <v>16.724110092120814</v>
      </c>
      <c r="AK301" s="141">
        <f t="shared" si="501"/>
        <v>8.3537013447156898</v>
      </c>
      <c r="AL301" s="141">
        <f t="shared" si="501"/>
        <v>3.6752196906956014</v>
      </c>
      <c r="AM301" s="115"/>
      <c r="AN301" s="143">
        <f t="shared" ref="AN301:AU301" si="502">AE281</f>
        <v>0.39440795470015494</v>
      </c>
      <c r="AO301" s="143">
        <f t="shared" si="502"/>
        <v>0</v>
      </c>
      <c r="AP301" s="143">
        <f t="shared" si="502"/>
        <v>15.237354645124185</v>
      </c>
      <c r="AQ301" s="143">
        <f t="shared" si="502"/>
        <v>10.082834520791259</v>
      </c>
      <c r="AR301" s="143">
        <f t="shared" si="502"/>
        <v>8.7740389535834051</v>
      </c>
      <c r="AS301" s="143">
        <f t="shared" si="502"/>
        <v>15.171702495208784</v>
      </c>
      <c r="AT301" s="143">
        <f t="shared" si="502"/>
        <v>7.578272974629761</v>
      </c>
      <c r="AU301" s="143">
        <f t="shared" si="502"/>
        <v>5.0012022035425403</v>
      </c>
      <c r="AV301" s="115"/>
      <c r="AW301" s="143">
        <f t="shared" ref="AW301:BD301" si="503">AN281</f>
        <v>0.78881590940031032</v>
      </c>
      <c r="AX301" s="143">
        <f t="shared" si="503"/>
        <v>0</v>
      </c>
      <c r="AY301" s="143">
        <f t="shared" si="503"/>
        <v>15.237354645124185</v>
      </c>
      <c r="AZ301" s="143">
        <f t="shared" si="503"/>
        <v>10.082834520791259</v>
      </c>
      <c r="BA301" s="143">
        <f t="shared" si="503"/>
        <v>11.939624469176753</v>
      </c>
      <c r="BB301" s="143">
        <f t="shared" si="503"/>
        <v>13.05920176113616</v>
      </c>
      <c r="BC301" s="143">
        <f t="shared" si="503"/>
        <v>6.5230778027653109</v>
      </c>
      <c r="BD301" s="143">
        <f t="shared" si="503"/>
        <v>6.8055859474307487</v>
      </c>
      <c r="BE301" s="18"/>
      <c r="BF301" s="141">
        <f t="shared" ref="BF301:BM301" si="504">AW281</f>
        <v>1.5776318188006204</v>
      </c>
      <c r="BG301" s="141">
        <f t="shared" si="504"/>
        <v>0</v>
      </c>
      <c r="BH301" s="141">
        <f t="shared" si="504"/>
        <v>15.237354645124185</v>
      </c>
      <c r="BI301" s="141">
        <f t="shared" si="504"/>
        <v>10.082834520791259</v>
      </c>
      <c r="BJ301" s="141">
        <f t="shared" si="504"/>
        <v>16.247321583493029</v>
      </c>
      <c r="BK301" s="141">
        <f t="shared" si="504"/>
        <v>10.184531886849097</v>
      </c>
      <c r="BL301" s="141">
        <f t="shared" si="504"/>
        <v>5.0871787646598872</v>
      </c>
      <c r="BM301" s="141">
        <f t="shared" si="504"/>
        <v>9.2609733025910259</v>
      </c>
      <c r="BN301" s="18"/>
      <c r="BO301" s="141">
        <f t="shared" ref="BO301:BV301" si="505">BF281</f>
        <v>3.1552636376012408</v>
      </c>
      <c r="BP301" s="141">
        <f t="shared" si="505"/>
        <v>0</v>
      </c>
      <c r="BQ301" s="141">
        <f t="shared" si="505"/>
        <v>15.237354645124185</v>
      </c>
      <c r="BR301" s="141">
        <f t="shared" si="505"/>
        <v>10.082834520791259</v>
      </c>
      <c r="BS301" s="141">
        <f t="shared" si="505"/>
        <v>22.109192740434636</v>
      </c>
      <c r="BT301" s="141">
        <f t="shared" si="505"/>
        <v>6.2727098681167268</v>
      </c>
      <c r="BU301" s="141">
        <f t="shared" si="505"/>
        <v>3.1332217123460167</v>
      </c>
      <c r="BV301" s="141">
        <f t="shared" si="505"/>
        <v>12.602239862047742</v>
      </c>
      <c r="BW301" s="18"/>
      <c r="BX301" s="141">
        <f t="shared" ref="BX301:CE301" si="506">BO281</f>
        <v>6.3105272752024808</v>
      </c>
      <c r="BY301" s="141">
        <f t="shared" si="506"/>
        <v>132.76828867113869</v>
      </c>
      <c r="BZ301" s="141">
        <f t="shared" si="506"/>
        <v>15.237354645124185</v>
      </c>
      <c r="CA301" s="141">
        <f t="shared" si="506"/>
        <v>10.082834520791259</v>
      </c>
      <c r="CB301" s="141">
        <f t="shared" si="506"/>
        <v>30.085968393111379</v>
      </c>
      <c r="CC301" s="141">
        <f t="shared" si="506"/>
        <v>0.94954158256377652</v>
      </c>
      <c r="CD301" s="141">
        <f t="shared" si="506"/>
        <v>0.47429649478710112</v>
      </c>
      <c r="CE301" s="141">
        <f t="shared" si="506"/>
        <v>17.149001984073486</v>
      </c>
      <c r="CF301" s="18"/>
      <c r="CG301" s="18"/>
      <c r="CH301">
        <f t="shared" si="307"/>
        <v>143</v>
      </c>
      <c r="CI301" s="113">
        <f t="shared" si="308"/>
        <v>254.81720227494677</v>
      </c>
      <c r="CJ301" s="123">
        <f t="shared" si="353"/>
        <v>12.571753556067442</v>
      </c>
      <c r="CK301" s="123">
        <f t="shared" si="354"/>
        <v>132.76828867113869</v>
      </c>
      <c r="CL301" s="123">
        <f t="shared" si="355"/>
        <v>140.751505838247</v>
      </c>
      <c r="CM301" s="123">
        <f t="shared" si="356"/>
        <v>83.00878604616608</v>
      </c>
      <c r="CN301" s="123">
        <f t="shared" si="357"/>
        <v>103.82412275997601</v>
      </c>
      <c r="CO301" s="123">
        <f t="shared" si="358"/>
        <v>98.92999133337689</v>
      </c>
      <c r="CP301" s="123">
        <f t="shared" si="359"/>
        <v>49.415580086601821</v>
      </c>
      <c r="CQ301" s="123">
        <f t="shared" si="360"/>
        <v>63.358758196644168</v>
      </c>
      <c r="CR301" s="143">
        <f t="shared" si="417"/>
        <v>684.62878648821811</v>
      </c>
    </row>
    <row r="302" spans="1:96" ht="14">
      <c r="A302">
        <f t="shared" si="418"/>
        <v>144</v>
      </c>
      <c r="B302" s="20">
        <f t="shared" si="418"/>
        <v>224</v>
      </c>
      <c r="C302" s="27">
        <f t="shared" si="403"/>
        <v>254.8453277134235</v>
      </c>
      <c r="D302" s="27"/>
      <c r="E302" s="27"/>
      <c r="F302" s="140">
        <f t="shared" ref="F302:G302" si="507">F301</f>
        <v>18.852668677253504</v>
      </c>
      <c r="G302" s="140">
        <f t="shared" si="507"/>
        <v>2.3461098798359923</v>
      </c>
      <c r="H302" s="139">
        <f>(H$118)*('Product half-life and C flows'!L203/100)</f>
        <v>0</v>
      </c>
      <c r="I302" s="139">
        <f>(($C$39*$C$118*0.28)*H$41)*('Product half-life and C flows'!N203/100)</f>
        <v>0</v>
      </c>
      <c r="J302" s="139">
        <f>(($C$39*$C$118*0.28)*H$41)*(+'Product half-life and C flows'!P203/100)</f>
        <v>0</v>
      </c>
      <c r="K302" s="140">
        <f t="shared" si="201"/>
        <v>4.1790082234578607</v>
      </c>
      <c r="L302" s="27"/>
      <c r="M302" s="141">
        <f>(C$158-C$138)*(0.4*D$14)*('Product half-life and C flows'!B163/100)</f>
        <v>4.762162148272809E-2</v>
      </c>
      <c r="N302" s="85"/>
      <c r="O302" s="142">
        <f t="shared" si="326"/>
        <v>15.237354645124185</v>
      </c>
      <c r="P302" s="141">
        <f t="shared" si="327"/>
        <v>10.082834520791259</v>
      </c>
      <c r="Q302" s="141">
        <f>(C$158-C$138)*(0.6*C$15)*('Product half-life and C flows'!L163/100)</f>
        <v>3.4287567467564211</v>
      </c>
      <c r="R302" s="141">
        <f>(C$158-C$138)*0.6*('Product half-life and C flows'!N163/100)</f>
        <v>18.738787487897994</v>
      </c>
      <c r="S302" s="141">
        <f>(C$158-C$138)*0.6*('Product half-life and C flows'!P163/100)</f>
        <v>9.360033710238751</v>
      </c>
      <c r="T302" s="141">
        <f t="shared" si="411"/>
        <v>1.9543913456511599</v>
      </c>
      <c r="U302" s="3"/>
      <c r="V302" s="141">
        <f t="shared" si="165"/>
        <v>9.5243242965456179E-2</v>
      </c>
      <c r="W302" s="141">
        <f t="shared" si="166"/>
        <v>0</v>
      </c>
      <c r="X302" s="141">
        <f t="shared" si="167"/>
        <v>15.237354645124185</v>
      </c>
      <c r="Y302" s="141">
        <f t="shared" si="168"/>
        <v>10.082834520791259</v>
      </c>
      <c r="Z302" s="141">
        <f t="shared" si="169"/>
        <v>4.6658178940165662</v>
      </c>
      <c r="AA302" s="141">
        <f t="shared" si="170"/>
        <v>17.913255348959719</v>
      </c>
      <c r="AB302" s="141">
        <f t="shared" si="171"/>
        <v>8.9476799944853713</v>
      </c>
      <c r="AC302" s="141">
        <f t="shared" si="172"/>
        <v>2.6595161995894423</v>
      </c>
      <c r="AD302" s="115"/>
      <c r="AE302" s="141">
        <f t="shared" ref="AE302:AL302" si="508">V282</f>
        <v>0.1904864859309123</v>
      </c>
      <c r="AF302" s="141">
        <f t="shared" si="508"/>
        <v>0</v>
      </c>
      <c r="AG302" s="141">
        <f t="shared" si="508"/>
        <v>15.237354645124185</v>
      </c>
      <c r="AH302" s="141">
        <f t="shared" si="508"/>
        <v>10.082834520791259</v>
      </c>
      <c r="AI302" s="141">
        <f t="shared" si="508"/>
        <v>6.3491983328124144</v>
      </c>
      <c r="AJ302" s="141">
        <f t="shared" si="508"/>
        <v>16.789879469469955</v>
      </c>
      <c r="AK302" s="141">
        <f t="shared" si="508"/>
        <v>8.3865531815534222</v>
      </c>
      <c r="AL302" s="141">
        <f t="shared" si="508"/>
        <v>3.6190430497030759</v>
      </c>
      <c r="AM302" s="115"/>
      <c r="AN302" s="143">
        <f t="shared" ref="AN302:AU302" si="509">AE282</f>
        <v>0.38097297186182466</v>
      </c>
      <c r="AO302" s="143">
        <f t="shared" si="509"/>
        <v>0</v>
      </c>
      <c r="AP302" s="143">
        <f t="shared" si="509"/>
        <v>15.237354645124185</v>
      </c>
      <c r="AQ302" s="143">
        <f t="shared" si="509"/>
        <v>10.082834520791259</v>
      </c>
      <c r="AR302" s="143">
        <f t="shared" si="509"/>
        <v>8.6399256004149585</v>
      </c>
      <c r="AS302" s="143">
        <f t="shared" si="509"/>
        <v>15.261200806223195</v>
      </c>
      <c r="AT302" s="143">
        <f t="shared" si="509"/>
        <v>7.6229774256859111</v>
      </c>
      <c r="AU302" s="143">
        <f t="shared" si="509"/>
        <v>4.9247575922365261</v>
      </c>
      <c r="AV302" s="115"/>
      <c r="AW302" s="143">
        <f t="shared" ref="AW302:BD302" si="510">AN282</f>
        <v>0.76194594372364932</v>
      </c>
      <c r="AX302" s="143">
        <f t="shared" si="510"/>
        <v>0</v>
      </c>
      <c r="AY302" s="143">
        <f t="shared" si="510"/>
        <v>15.237354645124185</v>
      </c>
      <c r="AZ302" s="143">
        <f t="shared" si="510"/>
        <v>10.082834520791259</v>
      </c>
      <c r="BA302" s="143">
        <f t="shared" si="510"/>
        <v>11.757124359295275</v>
      </c>
      <c r="BB302" s="143">
        <f t="shared" si="510"/>
        <v>13.180990167797065</v>
      </c>
      <c r="BC302" s="143">
        <f t="shared" si="510"/>
        <v>6.583911172725804</v>
      </c>
      <c r="BD302" s="143">
        <f t="shared" si="510"/>
        <v>6.7015608847983064</v>
      </c>
      <c r="BE302" s="18"/>
      <c r="BF302" s="141">
        <f t="shared" ref="BF302:BM302" si="511">AW282</f>
        <v>1.5238918874472984</v>
      </c>
      <c r="BG302" s="141">
        <f t="shared" si="511"/>
        <v>0</v>
      </c>
      <c r="BH302" s="141">
        <f t="shared" si="511"/>
        <v>15.237354645124185</v>
      </c>
      <c r="BI302" s="141">
        <f t="shared" si="511"/>
        <v>10.082834520791259</v>
      </c>
      <c r="BJ302" s="141">
        <f t="shared" si="511"/>
        <v>15.998977258935591</v>
      </c>
      <c r="BK302" s="141">
        <f t="shared" si="511"/>
        <v>10.350260332770429</v>
      </c>
      <c r="BL302" s="141">
        <f t="shared" si="511"/>
        <v>5.1699602061790326</v>
      </c>
      <c r="BM302" s="141">
        <f t="shared" si="511"/>
        <v>9.119417037593287</v>
      </c>
      <c r="BN302" s="18"/>
      <c r="BO302" s="141">
        <f t="shared" ref="BO302:BV302" si="512">BF282</f>
        <v>3.0477837748945968</v>
      </c>
      <c r="BP302" s="141">
        <f t="shared" si="512"/>
        <v>0</v>
      </c>
      <c r="BQ302" s="141">
        <f t="shared" si="512"/>
        <v>15.237354645124185</v>
      </c>
      <c r="BR302" s="141">
        <f t="shared" si="512"/>
        <v>10.082834520791259</v>
      </c>
      <c r="BS302" s="141">
        <f t="shared" si="512"/>
        <v>21.771248266976809</v>
      </c>
      <c r="BT302" s="141">
        <f t="shared" si="512"/>
        <v>6.498231480070916</v>
      </c>
      <c r="BU302" s="141">
        <f t="shared" si="512"/>
        <v>3.2458698701652922</v>
      </c>
      <c r="BV302" s="141">
        <f t="shared" si="512"/>
        <v>12.409611512176779</v>
      </c>
      <c r="BW302" s="18"/>
      <c r="BX302" s="141">
        <f t="shared" ref="BX302:CE302" si="513">BO282</f>
        <v>6.0955675497891937</v>
      </c>
      <c r="BY302" s="141">
        <f t="shared" si="513"/>
        <v>136.26927287974678</v>
      </c>
      <c r="BZ302" s="141">
        <f t="shared" si="513"/>
        <v>15.237354645124185</v>
      </c>
      <c r="CA302" s="141">
        <f t="shared" si="513"/>
        <v>10.082834520791259</v>
      </c>
      <c r="CB302" s="141">
        <f t="shared" si="513"/>
        <v>29.626096933015784</v>
      </c>
      <c r="CC302" s="141">
        <f t="shared" si="513"/>
        <v>1.2564291369342389</v>
      </c>
      <c r="CD302" s="141">
        <f t="shared" si="513"/>
        <v>0.62758698148563374</v>
      </c>
      <c r="CE302" s="141">
        <f t="shared" si="513"/>
        <v>16.886875251818996</v>
      </c>
      <c r="CF302" s="18"/>
      <c r="CG302" s="18"/>
      <c r="CH302">
        <f t="shared" si="307"/>
        <v>144</v>
      </c>
      <c r="CI302" s="113">
        <f t="shared" si="308"/>
        <v>254.8453277134235</v>
      </c>
      <c r="CJ302" s="123">
        <f t="shared" si="353"/>
        <v>12.14351347809566</v>
      </c>
      <c r="CK302" s="123">
        <f t="shared" si="354"/>
        <v>136.26927287974678</v>
      </c>
      <c r="CL302" s="123">
        <f t="shared" si="355"/>
        <v>140.751505838247</v>
      </c>
      <c r="CM302" s="123">
        <f t="shared" si="356"/>
        <v>83.00878604616608</v>
      </c>
      <c r="CN302" s="123">
        <f t="shared" si="357"/>
        <v>102.23714539222382</v>
      </c>
      <c r="CO302" s="123">
        <f t="shared" si="358"/>
        <v>99.989034230123522</v>
      </c>
      <c r="CP302" s="123">
        <f t="shared" si="359"/>
        <v>49.944572542519225</v>
      </c>
      <c r="CQ302" s="123">
        <f t="shared" si="360"/>
        <v>62.454181097025426</v>
      </c>
      <c r="CR302" s="143">
        <f t="shared" si="417"/>
        <v>686.79801150414755</v>
      </c>
    </row>
    <row r="303" spans="1:96" ht="14">
      <c r="A303">
        <f t="shared" si="418"/>
        <v>145</v>
      </c>
      <c r="B303" s="20">
        <f t="shared" si="418"/>
        <v>225</v>
      </c>
      <c r="C303" s="27">
        <f t="shared" si="403"/>
        <v>254.87262389821808</v>
      </c>
      <c r="D303" s="27"/>
      <c r="E303" s="27"/>
      <c r="F303" s="140">
        <f t="shared" ref="F303:G303" si="514">F302</f>
        <v>18.852668677253504</v>
      </c>
      <c r="G303" s="140">
        <f t="shared" si="514"/>
        <v>2.3461098798359923</v>
      </c>
      <c r="H303" s="139">
        <f>(H$118)*('Product half-life and C flows'!L204/100)</f>
        <v>0</v>
      </c>
      <c r="I303" s="139">
        <f>(($C$39*$C$118*0.28)*H$41)*('Product half-life and C flows'!N204/100)</f>
        <v>0</v>
      </c>
      <c r="J303" s="139">
        <f>(($C$39*$C$118*0.28)*H$41)*(+'Product half-life and C flows'!P204/100)</f>
        <v>0</v>
      </c>
      <c r="K303" s="140">
        <f t="shared" si="201"/>
        <v>4.1790082234578607</v>
      </c>
      <c r="L303" s="27"/>
      <c r="M303" s="141">
        <f>(C$158-C$138)*(0.4*D$14)*('Product half-life and C flows'!B164/100)</f>
        <v>4.5999454232474909E-2</v>
      </c>
      <c r="N303" s="85"/>
      <c r="O303" s="142">
        <f t="shared" si="326"/>
        <v>15.237354645124185</v>
      </c>
      <c r="P303" s="141">
        <f t="shared" si="327"/>
        <v>10.082834520791259</v>
      </c>
      <c r="Q303" s="141">
        <f>(C$158-C$138)*(0.6*C$15)*('Product half-life and C flows'!L164/100)</f>
        <v>3.3763473527545136</v>
      </c>
      <c r="R303" s="141">
        <f>(C$158-C$138)*0.6*('Product half-life and C flows'!N164/100)</f>
        <v>18.773762023495266</v>
      </c>
      <c r="S303" s="141">
        <f>(C$158-C$138)*0.6*('Product half-life and C flows'!P164/100)</f>
        <v>9.3775035082393856</v>
      </c>
      <c r="T303" s="141">
        <f t="shared" si="411"/>
        <v>1.9245179910700725</v>
      </c>
      <c r="U303" s="3"/>
      <c r="V303" s="141">
        <f t="shared" si="165"/>
        <v>9.1998908464949833E-2</v>
      </c>
      <c r="W303" s="141">
        <f t="shared" si="166"/>
        <v>0</v>
      </c>
      <c r="X303" s="141">
        <f t="shared" si="167"/>
        <v>15.237354645124185</v>
      </c>
      <c r="Y303" s="141">
        <f t="shared" si="168"/>
        <v>10.082834520791259</v>
      </c>
      <c r="Z303" s="141">
        <f t="shared" si="169"/>
        <v>4.5944997147435718</v>
      </c>
      <c r="AA303" s="141">
        <f t="shared" si="170"/>
        <v>17.96084834726123</v>
      </c>
      <c r="AB303" s="141">
        <f t="shared" si="171"/>
        <v>8.9714527209097028</v>
      </c>
      <c r="AC303" s="141">
        <f t="shared" si="172"/>
        <v>2.6188648374038355</v>
      </c>
      <c r="AD303" s="115"/>
      <c r="AE303" s="141">
        <f t="shared" ref="AE303:AL303" si="515">V283</f>
        <v>0.18399781692989967</v>
      </c>
      <c r="AF303" s="141">
        <f t="shared" si="515"/>
        <v>0</v>
      </c>
      <c r="AG303" s="141">
        <f t="shared" si="515"/>
        <v>15.237354645124185</v>
      </c>
      <c r="AH303" s="141">
        <f t="shared" si="515"/>
        <v>10.082834520791259</v>
      </c>
      <c r="AI303" s="141">
        <f t="shared" si="515"/>
        <v>6.252149267627078</v>
      </c>
      <c r="AJ303" s="141">
        <f t="shared" si="515"/>
        <v>16.854643545636971</v>
      </c>
      <c r="AK303" s="141">
        <f t="shared" si="515"/>
        <v>8.4189028699485355</v>
      </c>
      <c r="AL303" s="141">
        <f t="shared" si="515"/>
        <v>3.563725082547434</v>
      </c>
      <c r="AM303" s="115"/>
      <c r="AN303" s="143">
        <f t="shared" ref="AN303:AU303" si="516">AE283</f>
        <v>0.36799563385979933</v>
      </c>
      <c r="AO303" s="143">
        <f t="shared" si="516"/>
        <v>0</v>
      </c>
      <c r="AP303" s="143">
        <f t="shared" si="516"/>
        <v>15.237354645124185</v>
      </c>
      <c r="AQ303" s="143">
        <f t="shared" si="516"/>
        <v>10.082834520791259</v>
      </c>
      <c r="AR303" s="143">
        <f t="shared" si="516"/>
        <v>8.5078622029844819</v>
      </c>
      <c r="AS303" s="143">
        <f t="shared" si="516"/>
        <v>15.349331113441799</v>
      </c>
      <c r="AT303" s="143">
        <f t="shared" si="516"/>
        <v>7.6669985581627351</v>
      </c>
      <c r="AU303" s="143">
        <f t="shared" si="516"/>
        <v>4.8494814557011541</v>
      </c>
      <c r="AV303" s="115"/>
      <c r="AW303" s="143">
        <f t="shared" ref="AW303:BD303" si="517">AN283</f>
        <v>0.73599126771959877</v>
      </c>
      <c r="AX303" s="143">
        <f t="shared" si="517"/>
        <v>0</v>
      </c>
      <c r="AY303" s="143">
        <f t="shared" si="517"/>
        <v>15.237354645124185</v>
      </c>
      <c r="AZ303" s="143">
        <f t="shared" si="517"/>
        <v>10.082834520791259</v>
      </c>
      <c r="BA303" s="143">
        <f t="shared" si="517"/>
        <v>11.577413808682829</v>
      </c>
      <c r="BB303" s="143">
        <f t="shared" si="517"/>
        <v>13.300917008572437</v>
      </c>
      <c r="BC303" s="143">
        <f t="shared" si="517"/>
        <v>6.6438146895966197</v>
      </c>
      <c r="BD303" s="143">
        <f t="shared" si="517"/>
        <v>6.5991258709492122</v>
      </c>
      <c r="BE303" s="18"/>
      <c r="BF303" s="141">
        <f t="shared" ref="BF303:BM303" si="518">AW283</f>
        <v>1.4719825354391973</v>
      </c>
      <c r="BG303" s="141">
        <f t="shared" si="518"/>
        <v>0</v>
      </c>
      <c r="BH303" s="141">
        <f t="shared" si="518"/>
        <v>15.237354645124185</v>
      </c>
      <c r="BI303" s="141">
        <f t="shared" si="518"/>
        <v>10.082834520791259</v>
      </c>
      <c r="BJ303" s="141">
        <f t="shared" si="518"/>
        <v>15.754428938736343</v>
      </c>
      <c r="BK303" s="141">
        <f t="shared" si="518"/>
        <v>10.51345557845006</v>
      </c>
      <c r="BL303" s="141">
        <f t="shared" si="518"/>
        <v>5.2514763129121151</v>
      </c>
      <c r="BM303" s="141">
        <f t="shared" si="518"/>
        <v>8.9800244950797143</v>
      </c>
      <c r="BN303" s="18"/>
      <c r="BO303" s="141">
        <f t="shared" ref="BO303:BV303" si="519">BF283</f>
        <v>2.9439650708783947</v>
      </c>
      <c r="BP303" s="141">
        <f t="shared" si="519"/>
        <v>0</v>
      </c>
      <c r="BQ303" s="141">
        <f t="shared" si="519"/>
        <v>15.237354645124185</v>
      </c>
      <c r="BR303" s="141">
        <f t="shared" si="519"/>
        <v>10.082834520791259</v>
      </c>
      <c r="BS303" s="141">
        <f t="shared" si="519"/>
        <v>21.438469358290238</v>
      </c>
      <c r="BT303" s="141">
        <f t="shared" si="519"/>
        <v>6.7203059384677566</v>
      </c>
      <c r="BU303" s="141">
        <f t="shared" si="519"/>
        <v>3.3567961730608169</v>
      </c>
      <c r="BV303" s="141">
        <f t="shared" si="519"/>
        <v>12.219927534225434</v>
      </c>
      <c r="BW303" s="18"/>
      <c r="BX303" s="141">
        <f t="shared" ref="BX303:CE303" si="520">BO283</f>
        <v>5.8879301417567893</v>
      </c>
      <c r="BY303" s="141">
        <f t="shared" si="520"/>
        <v>139.77025708835487</v>
      </c>
      <c r="BZ303" s="141">
        <f t="shared" si="520"/>
        <v>15.237354645124185</v>
      </c>
      <c r="CA303" s="141">
        <f t="shared" si="520"/>
        <v>10.082834520791259</v>
      </c>
      <c r="CB303" s="141">
        <f t="shared" si="520"/>
        <v>29.173254721806149</v>
      </c>
      <c r="CC303" s="141">
        <f t="shared" si="520"/>
        <v>1.5586258392148034</v>
      </c>
      <c r="CD303" s="141">
        <f t="shared" si="520"/>
        <v>0.77853438522217955</v>
      </c>
      <c r="CE303" s="141">
        <f t="shared" si="520"/>
        <v>16.628755191429505</v>
      </c>
      <c r="CF303" s="18"/>
      <c r="CG303" s="18"/>
      <c r="CH303">
        <f t="shared" si="307"/>
        <v>145</v>
      </c>
      <c r="CI303" s="113">
        <f t="shared" si="308"/>
        <v>254.87262389821808</v>
      </c>
      <c r="CJ303" s="123">
        <f t="shared" si="353"/>
        <v>11.729860829281105</v>
      </c>
      <c r="CK303" s="123">
        <f t="shared" si="354"/>
        <v>139.77025708835487</v>
      </c>
      <c r="CL303" s="123">
        <f t="shared" si="355"/>
        <v>140.751505838247</v>
      </c>
      <c r="CM303" s="123">
        <f t="shared" si="356"/>
        <v>83.00878604616608</v>
      </c>
      <c r="CN303" s="123">
        <f t="shared" si="357"/>
        <v>100.6744253656252</v>
      </c>
      <c r="CO303" s="123">
        <f t="shared" si="358"/>
        <v>101.03188939454034</v>
      </c>
      <c r="CP303" s="123">
        <f t="shared" si="359"/>
        <v>50.465479218052089</v>
      </c>
      <c r="CQ303" s="123">
        <f t="shared" si="360"/>
        <v>61.563430681864219</v>
      </c>
      <c r="CR303" s="143">
        <f t="shared" si="417"/>
        <v>688.99563446213097</v>
      </c>
    </row>
    <row r="304" spans="1:96" ht="14">
      <c r="A304">
        <f t="shared" ref="A304:B318" si="521">A303+1</f>
        <v>146</v>
      </c>
      <c r="B304" s="20">
        <f t="shared" si="521"/>
        <v>226</v>
      </c>
      <c r="C304" s="27">
        <f t="shared" si="403"/>
        <v>254.89911522232003</v>
      </c>
      <c r="D304" s="27"/>
      <c r="E304" s="27"/>
      <c r="F304" s="140">
        <f t="shared" ref="F304:G304" si="522">F303</f>
        <v>18.852668677253504</v>
      </c>
      <c r="G304" s="140">
        <f t="shared" si="522"/>
        <v>2.3461098798359923</v>
      </c>
      <c r="H304" s="139">
        <f>(H$118)*('Product half-life and C flows'!L205/100)</f>
        <v>0</v>
      </c>
      <c r="I304" s="139">
        <f>(($C$39*$C$118*0.28)*H$41)*('Product half-life and C flows'!N205/100)</f>
        <v>0</v>
      </c>
      <c r="J304" s="139">
        <f>(($C$39*$C$118*0.28)*H$41)*(+'Product half-life and C flows'!P205/100)</f>
        <v>0</v>
      </c>
      <c r="K304" s="140">
        <f t="shared" si="201"/>
        <v>4.1790082234578607</v>
      </c>
      <c r="L304" s="27"/>
      <c r="M304" s="141">
        <f>(C$158-C$138)*(0.4*D$14)*('Product half-life and C flows'!B165/100)</f>
        <v>4.4432543953863278E-2</v>
      </c>
      <c r="N304" s="85"/>
      <c r="O304" s="142">
        <f t="shared" si="326"/>
        <v>15.237354645124185</v>
      </c>
      <c r="P304" s="141">
        <f t="shared" si="327"/>
        <v>10.082834520791259</v>
      </c>
      <c r="Q304" s="141">
        <f>(C$158-C$138)*(0.6*C$15)*('Product half-life and C flows'!L165/100)</f>
        <v>3.3247390492884823</v>
      </c>
      <c r="R304" s="141">
        <f>(C$158-C$138)*0.6*('Product half-life and C flows'!N165/100)</f>
        <v>18.808201964674929</v>
      </c>
      <c r="S304" s="141">
        <f>(C$158-C$138)*0.6*('Product half-life and C flows'!P165/100)</f>
        <v>9.3947062760613953</v>
      </c>
      <c r="T304" s="141">
        <f t="shared" si="411"/>
        <v>1.8951012580944346</v>
      </c>
      <c r="U304" s="3"/>
      <c r="V304" s="141">
        <f t="shared" si="165"/>
        <v>8.886508790772657E-2</v>
      </c>
      <c r="W304" s="141">
        <f t="shared" si="166"/>
        <v>0</v>
      </c>
      <c r="X304" s="141">
        <f t="shared" si="167"/>
        <v>15.237354645124185</v>
      </c>
      <c r="Y304" s="141">
        <f t="shared" si="168"/>
        <v>10.082834520791259</v>
      </c>
      <c r="Z304" s="141">
        <f t="shared" si="169"/>
        <v>4.5242716514610315</v>
      </c>
      <c r="AA304" s="141">
        <f t="shared" si="170"/>
        <v>18.007713874825114</v>
      </c>
      <c r="AB304" s="141">
        <f t="shared" si="171"/>
        <v>8.994862075337215</v>
      </c>
      <c r="AC304" s="141">
        <f t="shared" si="172"/>
        <v>2.578834841332788</v>
      </c>
      <c r="AD304" s="115"/>
      <c r="AE304" s="141">
        <f t="shared" ref="AE304:AL304" si="523">V284</f>
        <v>0.17773017581545317</v>
      </c>
      <c r="AF304" s="141">
        <f t="shared" si="523"/>
        <v>0</v>
      </c>
      <c r="AG304" s="141">
        <f t="shared" si="523"/>
        <v>15.237354645124185</v>
      </c>
      <c r="AH304" s="141">
        <f t="shared" si="523"/>
        <v>10.082834520791259</v>
      </c>
      <c r="AI304" s="141">
        <f t="shared" si="523"/>
        <v>6.1565836213805829</v>
      </c>
      <c r="AJ304" s="141">
        <f t="shared" si="523"/>
        <v>16.918417686898799</v>
      </c>
      <c r="AK304" s="141">
        <f t="shared" si="523"/>
        <v>8.4507580853640327</v>
      </c>
      <c r="AL304" s="141">
        <f t="shared" si="523"/>
        <v>3.5092526641869322</v>
      </c>
      <c r="AM304" s="115"/>
      <c r="AN304" s="143">
        <f t="shared" ref="AN304:AU304" si="524">AE284</f>
        <v>0.35546035163090611</v>
      </c>
      <c r="AO304" s="143">
        <f t="shared" si="524"/>
        <v>0</v>
      </c>
      <c r="AP304" s="143">
        <f t="shared" si="524"/>
        <v>15.237354645124185</v>
      </c>
      <c r="AQ304" s="143">
        <f t="shared" si="524"/>
        <v>10.082834520791259</v>
      </c>
      <c r="AR304" s="143">
        <f t="shared" si="524"/>
        <v>8.3778174272120527</v>
      </c>
      <c r="AS304" s="143">
        <f t="shared" si="524"/>
        <v>15.436114327140601</v>
      </c>
      <c r="AT304" s="143">
        <f t="shared" si="524"/>
        <v>7.7103468167535452</v>
      </c>
      <c r="AU304" s="143">
        <f t="shared" si="524"/>
        <v>4.7753559335108697</v>
      </c>
      <c r="AV304" s="115"/>
      <c r="AW304" s="143">
        <f t="shared" ref="AW304:BD304" si="525">AN284</f>
        <v>0.71092070326181245</v>
      </c>
      <c r="AX304" s="143">
        <f t="shared" si="525"/>
        <v>0</v>
      </c>
      <c r="AY304" s="143">
        <f t="shared" si="525"/>
        <v>15.237354645124185</v>
      </c>
      <c r="AZ304" s="143">
        <f t="shared" si="525"/>
        <v>10.082834520791259</v>
      </c>
      <c r="BA304" s="143">
        <f t="shared" si="525"/>
        <v>11.400450178236785</v>
      </c>
      <c r="BB304" s="143">
        <f t="shared" si="525"/>
        <v>13.419010737956764</v>
      </c>
      <c r="BC304" s="143">
        <f t="shared" si="525"/>
        <v>6.7028025664119681</v>
      </c>
      <c r="BD304" s="143">
        <f t="shared" si="525"/>
        <v>6.4982566015949663</v>
      </c>
      <c r="BE304" s="18"/>
      <c r="BF304" s="141">
        <f t="shared" ref="BF304:BM304" si="526">AW284</f>
        <v>1.4218414065236249</v>
      </c>
      <c r="BG304" s="141">
        <f t="shared" si="526"/>
        <v>0</v>
      </c>
      <c r="BH304" s="141">
        <f t="shared" si="526"/>
        <v>15.237354645124185</v>
      </c>
      <c r="BI304" s="141">
        <f t="shared" si="526"/>
        <v>10.082834520791259</v>
      </c>
      <c r="BJ304" s="141">
        <f t="shared" si="526"/>
        <v>15.513618600030814</v>
      </c>
      <c r="BK304" s="141">
        <f t="shared" si="526"/>
        <v>10.674156344479551</v>
      </c>
      <c r="BL304" s="141">
        <f t="shared" si="526"/>
        <v>5.3317464258139582</v>
      </c>
      <c r="BM304" s="141">
        <f t="shared" si="526"/>
        <v>8.8427626020175634</v>
      </c>
      <c r="BN304" s="18"/>
      <c r="BO304" s="141">
        <f t="shared" ref="BO304:BV304" si="527">BF284</f>
        <v>2.8436828130472489</v>
      </c>
      <c r="BP304" s="141">
        <f t="shared" si="527"/>
        <v>0</v>
      </c>
      <c r="BQ304" s="141">
        <f t="shared" si="527"/>
        <v>15.237354645124185</v>
      </c>
      <c r="BR304" s="141">
        <f t="shared" si="527"/>
        <v>10.082834520791259</v>
      </c>
      <c r="BS304" s="141">
        <f t="shared" si="527"/>
        <v>21.110777057441151</v>
      </c>
      <c r="BT304" s="141">
        <f t="shared" si="527"/>
        <v>6.9389859339010469</v>
      </c>
      <c r="BU304" s="141">
        <f t="shared" si="527"/>
        <v>3.4660269400105128</v>
      </c>
      <c r="BV304" s="141">
        <f t="shared" si="527"/>
        <v>12.033142922741455</v>
      </c>
      <c r="BW304" s="18"/>
      <c r="BX304" s="141">
        <f t="shared" ref="BX304:CE304" si="528">BO284</f>
        <v>5.6873656260944978</v>
      </c>
      <c r="BY304" s="141">
        <f t="shared" si="528"/>
        <v>143.27124129696296</v>
      </c>
      <c r="BZ304" s="141">
        <f t="shared" si="528"/>
        <v>15.237354645124185</v>
      </c>
      <c r="CA304" s="141">
        <f t="shared" si="528"/>
        <v>10.082834520791259</v>
      </c>
      <c r="CB304" s="141">
        <f t="shared" si="528"/>
        <v>28.727334315676568</v>
      </c>
      <c r="CC304" s="141">
        <f t="shared" si="528"/>
        <v>1.8562033902386086</v>
      </c>
      <c r="CD304" s="141">
        <f t="shared" si="528"/>
        <v>0.92717452059870564</v>
      </c>
      <c r="CE304" s="141">
        <f t="shared" si="528"/>
        <v>16.374580559935641</v>
      </c>
      <c r="CF304" s="18"/>
      <c r="CG304" s="18"/>
      <c r="CH304">
        <f t="shared" si="307"/>
        <v>146</v>
      </c>
      <c r="CI304" s="113">
        <f t="shared" si="308"/>
        <v>254.89911522232003</v>
      </c>
      <c r="CJ304" s="123">
        <f t="shared" si="353"/>
        <v>11.330298708235134</v>
      </c>
      <c r="CK304" s="123">
        <f t="shared" si="354"/>
        <v>143.27124129696296</v>
      </c>
      <c r="CL304" s="123">
        <f t="shared" si="355"/>
        <v>140.751505838247</v>
      </c>
      <c r="CM304" s="123">
        <f t="shared" si="356"/>
        <v>83.00878604616608</v>
      </c>
      <c r="CN304" s="123">
        <f t="shared" si="357"/>
        <v>99.135591900727476</v>
      </c>
      <c r="CO304" s="123">
        <f t="shared" si="358"/>
        <v>102.05880426011542</v>
      </c>
      <c r="CP304" s="123">
        <f t="shared" si="359"/>
        <v>50.978423706351336</v>
      </c>
      <c r="CQ304" s="123">
        <f t="shared" si="360"/>
        <v>60.686295606872505</v>
      </c>
      <c r="CR304" s="143">
        <f t="shared" si="417"/>
        <v>691.22094736367785</v>
      </c>
    </row>
    <row r="305" spans="1:96" ht="14">
      <c r="A305">
        <f t="shared" si="521"/>
        <v>147</v>
      </c>
      <c r="B305" s="20">
        <f t="shared" si="521"/>
        <v>227</v>
      </c>
      <c r="C305" s="27">
        <f t="shared" si="403"/>
        <v>254.92482536449754</v>
      </c>
      <c r="D305" s="27"/>
      <c r="E305" s="27"/>
      <c r="F305" s="140">
        <f t="shared" ref="F305:G305" si="529">F304</f>
        <v>18.852668677253504</v>
      </c>
      <c r="G305" s="140">
        <f t="shared" si="529"/>
        <v>2.3461098798359923</v>
      </c>
      <c r="H305" s="139">
        <f>(H$118)*('Product half-life and C flows'!L206/100)</f>
        <v>0</v>
      </c>
      <c r="I305" s="139">
        <f>(($C$39*$C$118*0.28)*H$41)*('Product half-life and C flows'!N206/100)</f>
        <v>0</v>
      </c>
      <c r="J305" s="139">
        <f>(($C$39*$C$118*0.28)*H$41)*(+'Product half-life and C flows'!P206/100)</f>
        <v>0</v>
      </c>
      <c r="K305" s="140">
        <f t="shared" si="201"/>
        <v>4.1790082234578607</v>
      </c>
      <c r="L305" s="27"/>
      <c r="M305" s="141">
        <f>(C$158-C$138)*(0.4*D$14)*('Product half-life and C flows'!B166/100)</f>
        <v>4.2919008391586563E-2</v>
      </c>
      <c r="N305" s="85"/>
      <c r="O305" s="142">
        <f t="shared" si="326"/>
        <v>15.237354645124185</v>
      </c>
      <c r="P305" s="141">
        <f t="shared" si="327"/>
        <v>10.082834520791259</v>
      </c>
      <c r="Q305" s="141">
        <f>(C$158-C$138)*(0.6*C$15)*('Product half-life and C flows'!L166/100)</f>
        <v>3.2739195914915631</v>
      </c>
      <c r="R305" s="141">
        <f>(C$158-C$138)*0.6*('Product half-life and C flows'!N166/100)</f>
        <v>18.84211548284474</v>
      </c>
      <c r="S305" s="141">
        <f>(C$158-C$138)*0.6*('Product half-life and C flows'!P166/100)</f>
        <v>9.4116460953270362</v>
      </c>
      <c r="T305" s="141">
        <f t="shared" si="411"/>
        <v>1.8661341671501908</v>
      </c>
      <c r="U305" s="3"/>
      <c r="V305" s="141">
        <f t="shared" si="165"/>
        <v>8.5838016783173127E-2</v>
      </c>
      <c r="W305" s="141">
        <f t="shared" si="166"/>
        <v>0</v>
      </c>
      <c r="X305" s="141">
        <f t="shared" si="167"/>
        <v>15.237354645124185</v>
      </c>
      <c r="Y305" s="141">
        <f t="shared" si="168"/>
        <v>10.082834520791259</v>
      </c>
      <c r="Z305" s="141">
        <f t="shared" si="169"/>
        <v>4.4551170414766998</v>
      </c>
      <c r="AA305" s="141">
        <f t="shared" si="170"/>
        <v>18.053863051221324</v>
      </c>
      <c r="AB305" s="141">
        <f t="shared" si="171"/>
        <v>9.017913611998658</v>
      </c>
      <c r="AC305" s="141">
        <f t="shared" si="172"/>
        <v>2.5394167136417187</v>
      </c>
      <c r="AD305" s="115"/>
      <c r="AE305" s="141">
        <f t="shared" ref="AE305:AL305" si="530">V285</f>
        <v>0.17167603356634623</v>
      </c>
      <c r="AF305" s="141">
        <f t="shared" si="530"/>
        <v>0</v>
      </c>
      <c r="AG305" s="141">
        <f t="shared" si="530"/>
        <v>15.237354645124185</v>
      </c>
      <c r="AH305" s="141">
        <f t="shared" si="530"/>
        <v>10.082834520791259</v>
      </c>
      <c r="AI305" s="141">
        <f t="shared" si="530"/>
        <v>6.0624787196479479</v>
      </c>
      <c r="AJ305" s="141">
        <f t="shared" si="530"/>
        <v>16.981217024655042</v>
      </c>
      <c r="AK305" s="141">
        <f t="shared" si="530"/>
        <v>8.4821263859415765</v>
      </c>
      <c r="AL305" s="141">
        <f t="shared" si="530"/>
        <v>3.4556128701993298</v>
      </c>
      <c r="AM305" s="115"/>
      <c r="AN305" s="143">
        <f t="shared" ref="AN305:AU305" si="531">AE285</f>
        <v>0.34335206713269245</v>
      </c>
      <c r="AO305" s="143">
        <f t="shared" si="531"/>
        <v>0</v>
      </c>
      <c r="AP305" s="143">
        <f t="shared" si="531"/>
        <v>15.237354645124185</v>
      </c>
      <c r="AQ305" s="143">
        <f t="shared" si="531"/>
        <v>10.082834520791259</v>
      </c>
      <c r="AR305" s="143">
        <f t="shared" si="531"/>
        <v>8.2497604179668897</v>
      </c>
      <c r="AS305" s="143">
        <f t="shared" si="531"/>
        <v>15.521571037976873</v>
      </c>
      <c r="AT305" s="143">
        <f t="shared" si="531"/>
        <v>7.7530324865019322</v>
      </c>
      <c r="AU305" s="143">
        <f t="shared" si="531"/>
        <v>4.702363438241127</v>
      </c>
      <c r="AV305" s="115"/>
      <c r="AW305" s="143">
        <f t="shared" ref="AW305:BD305" si="532">AN285</f>
        <v>0.68670413426538457</v>
      </c>
      <c r="AX305" s="143">
        <f t="shared" si="532"/>
        <v>0</v>
      </c>
      <c r="AY305" s="143">
        <f t="shared" si="532"/>
        <v>15.237354645124185</v>
      </c>
      <c r="AZ305" s="143">
        <f t="shared" si="532"/>
        <v>10.082834520791259</v>
      </c>
      <c r="BA305" s="143">
        <f t="shared" si="532"/>
        <v>11.226191480603731</v>
      </c>
      <c r="BB305" s="143">
        <f t="shared" si="532"/>
        <v>13.535299375510556</v>
      </c>
      <c r="BC305" s="143">
        <f t="shared" si="532"/>
        <v>6.7608887989563202</v>
      </c>
      <c r="BD305" s="143">
        <f t="shared" si="532"/>
        <v>6.3989291439441258</v>
      </c>
      <c r="BE305" s="18"/>
      <c r="BF305" s="141">
        <f t="shared" ref="BF305:BM305" si="533">AW285</f>
        <v>1.3734082685307689</v>
      </c>
      <c r="BG305" s="141">
        <f t="shared" si="533"/>
        <v>0</v>
      </c>
      <c r="BH305" s="141">
        <f t="shared" si="533"/>
        <v>15.237354645124185</v>
      </c>
      <c r="BI305" s="141">
        <f t="shared" si="533"/>
        <v>10.082834520791259</v>
      </c>
      <c r="BJ305" s="141">
        <f t="shared" si="533"/>
        <v>15.276489106848338</v>
      </c>
      <c r="BK305" s="141">
        <f t="shared" si="533"/>
        <v>10.832400759596656</v>
      </c>
      <c r="BL305" s="141">
        <f t="shared" si="533"/>
        <v>5.4107895902081173</v>
      </c>
      <c r="BM305" s="141">
        <f t="shared" si="533"/>
        <v>8.7075987909035515</v>
      </c>
      <c r="BN305" s="18"/>
      <c r="BO305" s="141">
        <f t="shared" ref="BO305:BV305" si="534">BF285</f>
        <v>2.7468165370615378</v>
      </c>
      <c r="BP305" s="141">
        <f t="shared" si="534"/>
        <v>0</v>
      </c>
      <c r="BQ305" s="141">
        <f t="shared" si="534"/>
        <v>15.237354645124185</v>
      </c>
      <c r="BR305" s="141">
        <f t="shared" si="534"/>
        <v>10.082834520791259</v>
      </c>
      <c r="BS305" s="141">
        <f t="shared" si="534"/>
        <v>20.788093614372016</v>
      </c>
      <c r="BT305" s="141">
        <f t="shared" si="534"/>
        <v>7.1543233515758491</v>
      </c>
      <c r="BU305" s="141">
        <f t="shared" si="534"/>
        <v>3.5735880877002244</v>
      </c>
      <c r="BV305" s="141">
        <f t="shared" si="534"/>
        <v>11.849213360192048</v>
      </c>
      <c r="BW305" s="18"/>
      <c r="BX305" s="141">
        <f t="shared" ref="BX305:CE305" si="535">BO285</f>
        <v>5.4936330741230757</v>
      </c>
      <c r="BY305" s="141">
        <f t="shared" si="535"/>
        <v>146.77222550557104</v>
      </c>
      <c r="BZ305" s="141">
        <f t="shared" si="535"/>
        <v>15.237354645124185</v>
      </c>
      <c r="CA305" s="141">
        <f t="shared" si="535"/>
        <v>10.082834520791259</v>
      </c>
      <c r="CB305" s="141">
        <f t="shared" si="535"/>
        <v>28.288229913126262</v>
      </c>
      <c r="CC305" s="141">
        <f t="shared" si="535"/>
        <v>2.1492323948738465</v>
      </c>
      <c r="CD305" s="141">
        <f t="shared" si="535"/>
        <v>1.0735426547821414</v>
      </c>
      <c r="CE305" s="141">
        <f t="shared" si="535"/>
        <v>16.124291050481968</v>
      </c>
      <c r="CF305" s="18"/>
      <c r="CG305" s="18"/>
      <c r="CH305">
        <f t="shared" si="307"/>
        <v>147</v>
      </c>
      <c r="CI305" s="113">
        <f t="shared" si="308"/>
        <v>254.92482536449754</v>
      </c>
      <c r="CJ305" s="123">
        <f t="shared" si="353"/>
        <v>10.944347139854564</v>
      </c>
      <c r="CK305" s="123">
        <f t="shared" si="354"/>
        <v>146.77222550557104</v>
      </c>
      <c r="CL305" s="123">
        <f t="shared" si="355"/>
        <v>140.751505838247</v>
      </c>
      <c r="CM305" s="123">
        <f t="shared" si="356"/>
        <v>83.00878604616608</v>
      </c>
      <c r="CN305" s="123">
        <f t="shared" si="357"/>
        <v>97.620279885533449</v>
      </c>
      <c r="CO305" s="123">
        <f t="shared" si="358"/>
        <v>103.07002247825488</v>
      </c>
      <c r="CP305" s="123">
        <f t="shared" si="359"/>
        <v>51.483527711416009</v>
      </c>
      <c r="CQ305" s="123">
        <f t="shared" si="360"/>
        <v>59.822567758211918</v>
      </c>
      <c r="CR305" s="143">
        <f t="shared" si="417"/>
        <v>693.47326236325489</v>
      </c>
    </row>
    <row r="306" spans="1:96" ht="14">
      <c r="A306">
        <f t="shared" si="521"/>
        <v>148</v>
      </c>
      <c r="B306" s="20">
        <f t="shared" si="521"/>
        <v>228</v>
      </c>
      <c r="C306" s="27">
        <f t="shared" si="403"/>
        <v>254.94977731001632</v>
      </c>
      <c r="D306" s="27"/>
      <c r="E306" s="27"/>
      <c r="F306" s="140">
        <f t="shared" ref="F306:G306" si="536">F305</f>
        <v>18.852668677253504</v>
      </c>
      <c r="G306" s="140">
        <f t="shared" si="536"/>
        <v>2.3461098798359923</v>
      </c>
      <c r="H306" s="139">
        <f>(H$118)*('Product half-life and C flows'!L207/100)</f>
        <v>0</v>
      </c>
      <c r="I306" s="139">
        <f>(($C$39*$C$118*0.28)*H$41)*('Product half-life and C flows'!N207/100)</f>
        <v>0</v>
      </c>
      <c r="J306" s="139">
        <f>(($C$39*$C$118*0.28)*H$41)*(+'Product half-life and C flows'!P207/100)</f>
        <v>0</v>
      </c>
      <c r="K306" s="140">
        <f t="shared" si="201"/>
        <v>4.1790082234578607</v>
      </c>
      <c r="L306" s="27"/>
      <c r="M306" s="141">
        <f>(C$158-C$138)*(0.4*D$14)*('Product half-life and C flows'!B167/100)</f>
        <v>4.1457029406863737E-2</v>
      </c>
      <c r="N306" s="85"/>
      <c r="O306" s="142">
        <f t="shared" ref="O306:O318" si="537">(C$158-C$138)*((0.4*B$14))-(C$158*0.03)</f>
        <v>15.237354645124185</v>
      </c>
      <c r="P306" s="141">
        <f t="shared" ref="P306:P318" si="538">(C$158-C$138)*((0.6*B$15))</f>
        <v>10.082834520791259</v>
      </c>
      <c r="Q306" s="141">
        <f>(C$158-C$138)*(0.6*C$15)*('Product half-life and C flows'!L167/100)</f>
        <v>3.2238769216628094</v>
      </c>
      <c r="R306" s="141">
        <f>(C$158-C$138)*0.6*('Product half-life and C flows'!N167/100)</f>
        <v>18.875510624510461</v>
      </c>
      <c r="S306" s="141">
        <f>(C$158-C$138)*0.6*('Product half-life and C flows'!P167/100)</f>
        <v>9.4283269852699529</v>
      </c>
      <c r="T306" s="141">
        <f t="shared" si="411"/>
        <v>1.8376098453478011</v>
      </c>
      <c r="U306" s="3"/>
      <c r="V306" s="141">
        <f t="shared" si="165"/>
        <v>8.2914058813727487E-2</v>
      </c>
      <c r="W306" s="141">
        <f t="shared" si="166"/>
        <v>0</v>
      </c>
      <c r="X306" s="141">
        <f t="shared" si="167"/>
        <v>15.237354645124185</v>
      </c>
      <c r="Y306" s="141">
        <f t="shared" si="168"/>
        <v>10.082834520791259</v>
      </c>
      <c r="Z306" s="141">
        <f t="shared" si="169"/>
        <v>4.3870194767917026</v>
      </c>
      <c r="AA306" s="141">
        <f t="shared" si="170"/>
        <v>18.099306826054441</v>
      </c>
      <c r="AB306" s="141">
        <f t="shared" si="171"/>
        <v>9.0406128002269917</v>
      </c>
      <c r="AC306" s="141">
        <f t="shared" si="172"/>
        <v>2.5006011017712702</v>
      </c>
      <c r="AD306" s="115"/>
      <c r="AE306" s="141">
        <f t="shared" ref="AE306:AL306" si="539">V286</f>
        <v>0.16582811762745492</v>
      </c>
      <c r="AF306" s="141">
        <f t="shared" si="539"/>
        <v>0</v>
      </c>
      <c r="AG306" s="141">
        <f t="shared" si="539"/>
        <v>15.237354645124185</v>
      </c>
      <c r="AH306" s="141">
        <f t="shared" si="539"/>
        <v>10.082834520791259</v>
      </c>
      <c r="AI306" s="141">
        <f t="shared" si="539"/>
        <v>5.9698122345883755</v>
      </c>
      <c r="AJ306" s="141">
        <f t="shared" si="539"/>
        <v>17.043056459018128</v>
      </c>
      <c r="AK306" s="141">
        <f t="shared" si="539"/>
        <v>8.5130152142947679</v>
      </c>
      <c r="AL306" s="141">
        <f t="shared" si="539"/>
        <v>3.4027929737153739</v>
      </c>
      <c r="AM306" s="115"/>
      <c r="AN306" s="143">
        <f t="shared" ref="AN306:AU306" si="540">AE286</f>
        <v>0.33165623525490989</v>
      </c>
      <c r="AO306" s="143">
        <f t="shared" si="540"/>
        <v>0</v>
      </c>
      <c r="AP306" s="143">
        <f t="shared" si="540"/>
        <v>15.237354645124185</v>
      </c>
      <c r="AQ306" s="143">
        <f t="shared" si="540"/>
        <v>10.082834520791259</v>
      </c>
      <c r="AR306" s="143">
        <f t="shared" si="540"/>
        <v>8.1236607917465165</v>
      </c>
      <c r="AS306" s="143">
        <f t="shared" si="540"/>
        <v>15.605721521874603</v>
      </c>
      <c r="AT306" s="143">
        <f t="shared" si="540"/>
        <v>7.7950656952420569</v>
      </c>
      <c r="AU306" s="143">
        <f t="shared" si="540"/>
        <v>4.6304866512955138</v>
      </c>
      <c r="AV306" s="115"/>
      <c r="AW306" s="143">
        <f t="shared" ref="AW306:BD306" si="541">AN286</f>
        <v>0.66331247050981978</v>
      </c>
      <c r="AX306" s="143">
        <f t="shared" si="541"/>
        <v>0</v>
      </c>
      <c r="AY306" s="143">
        <f t="shared" si="541"/>
        <v>15.237354645124185</v>
      </c>
      <c r="AZ306" s="143">
        <f t="shared" si="541"/>
        <v>10.082834520791259</v>
      </c>
      <c r="BA306" s="143">
        <f t="shared" si="541"/>
        <v>11.054596370217322</v>
      </c>
      <c r="BB306" s="143">
        <f t="shared" si="541"/>
        <v>13.649810512508422</v>
      </c>
      <c r="BC306" s="143">
        <f t="shared" si="541"/>
        <v>6.818087169085123</v>
      </c>
      <c r="BD306" s="143">
        <f t="shared" si="541"/>
        <v>6.301119931023873</v>
      </c>
      <c r="BE306" s="18"/>
      <c r="BF306" s="141">
        <f t="shared" ref="BF306:BM306" si="542">AW286</f>
        <v>1.3266249410196393</v>
      </c>
      <c r="BG306" s="141">
        <f t="shared" si="542"/>
        <v>0</v>
      </c>
      <c r="BH306" s="141">
        <f t="shared" si="542"/>
        <v>15.237354645124185</v>
      </c>
      <c r="BI306" s="141">
        <f t="shared" si="542"/>
        <v>10.082834520791259</v>
      </c>
      <c r="BJ306" s="141">
        <f t="shared" si="542"/>
        <v>15.04298419655569</v>
      </c>
      <c r="BK306" s="141">
        <f t="shared" si="542"/>
        <v>10.988226369731949</v>
      </c>
      <c r="BL306" s="141">
        <f t="shared" si="542"/>
        <v>5.4886245603056656</v>
      </c>
      <c r="BM306" s="141">
        <f t="shared" si="542"/>
        <v>8.574500992036743</v>
      </c>
      <c r="BN306" s="18"/>
      <c r="BO306" s="141">
        <f t="shared" ref="BO306:BV306" si="543">BF286</f>
        <v>2.6532498820392791</v>
      </c>
      <c r="BP306" s="141">
        <f t="shared" si="543"/>
        <v>0</v>
      </c>
      <c r="BQ306" s="141">
        <f t="shared" si="543"/>
        <v>15.237354645124185</v>
      </c>
      <c r="BR306" s="141">
        <f t="shared" si="543"/>
        <v>10.082834520791259</v>
      </c>
      <c r="BS306" s="141">
        <f t="shared" si="543"/>
        <v>20.47034246745417</v>
      </c>
      <c r="BT306" s="141">
        <f t="shared" si="543"/>
        <v>7.3663692836190231</v>
      </c>
      <c r="BU306" s="141">
        <f t="shared" si="543"/>
        <v>3.6795051366728386</v>
      </c>
      <c r="BV306" s="141">
        <f t="shared" si="543"/>
        <v>11.668095206448877</v>
      </c>
      <c r="BW306" s="18"/>
      <c r="BX306" s="141">
        <f t="shared" ref="BX306:CE306" si="544">BO286</f>
        <v>5.3064997640785583</v>
      </c>
      <c r="BY306" s="141">
        <f t="shared" si="544"/>
        <v>150.27320971417913</v>
      </c>
      <c r="BZ306" s="141">
        <f t="shared" si="544"/>
        <v>15.237354645124185</v>
      </c>
      <c r="CA306" s="141">
        <f t="shared" si="544"/>
        <v>10.082834520791259</v>
      </c>
      <c r="CB306" s="141">
        <f t="shared" si="544"/>
        <v>27.855837329856517</v>
      </c>
      <c r="CC306" s="141">
        <f t="shared" si="544"/>
        <v>2.4377823787758572</v>
      </c>
      <c r="CD306" s="141">
        <f t="shared" si="544"/>
        <v>1.2176735158720566</v>
      </c>
      <c r="CE306" s="141">
        <f t="shared" si="544"/>
        <v>15.877827278018213</v>
      </c>
      <c r="CF306" s="18"/>
      <c r="CG306" s="18"/>
      <c r="CH306">
        <f t="shared" si="307"/>
        <v>148</v>
      </c>
      <c r="CI306" s="113">
        <f t="shared" si="308"/>
        <v>254.94977731001632</v>
      </c>
      <c r="CJ306" s="123">
        <f t="shared" si="353"/>
        <v>10.571542498750253</v>
      </c>
      <c r="CK306" s="123">
        <f t="shared" si="354"/>
        <v>150.27320971417913</v>
      </c>
      <c r="CL306" s="123">
        <f t="shared" si="355"/>
        <v>140.751505838247</v>
      </c>
      <c r="CM306" s="123">
        <f t="shared" si="356"/>
        <v>83.00878604616608</v>
      </c>
      <c r="CN306" s="123">
        <f t="shared" si="357"/>
        <v>96.12812978887311</v>
      </c>
      <c r="CO306" s="123">
        <f t="shared" si="358"/>
        <v>104.06578397609289</v>
      </c>
      <c r="CP306" s="123">
        <f t="shared" si="359"/>
        <v>51.980911076969456</v>
      </c>
      <c r="CQ306" s="123">
        <f t="shared" si="360"/>
        <v>58.972042203115521</v>
      </c>
      <c r="CR306" s="143">
        <f t="shared" si="417"/>
        <v>695.75191114239351</v>
      </c>
    </row>
    <row r="307" spans="1:96" ht="14">
      <c r="A307">
        <f t="shared" si="521"/>
        <v>149</v>
      </c>
      <c r="B307" s="20">
        <f t="shared" si="521"/>
        <v>229</v>
      </c>
      <c r="C307" s="27">
        <f t="shared" si="403"/>
        <v>254.97399337076908</v>
      </c>
      <c r="D307" s="27"/>
      <c r="E307" s="27"/>
      <c r="F307" s="140">
        <f t="shared" ref="F307:G307" si="545">F306</f>
        <v>18.852668677253504</v>
      </c>
      <c r="G307" s="140">
        <f t="shared" si="545"/>
        <v>2.3461098798359923</v>
      </c>
      <c r="H307" s="139">
        <f>(H$118)*('Product half-life and C flows'!L208/100)</f>
        <v>0</v>
      </c>
      <c r="I307" s="139">
        <f>(($C$39*$C$118*0.28)*H$41)*('Product half-life and C flows'!N208/100)</f>
        <v>0</v>
      </c>
      <c r="J307" s="139">
        <f>(($C$39*$C$118*0.28)*H$41)*(+'Product half-life and C flows'!P208/100)</f>
        <v>0</v>
      </c>
      <c r="K307" s="140">
        <f t="shared" si="201"/>
        <v>4.1790082234578607</v>
      </c>
      <c r="L307" s="27"/>
      <c r="M307" s="141">
        <f>(C$158-C$138)*(0.4*D$14)*('Product half-life and C flows'!B168/100)</f>
        <v>4.0044850793395315E-2</v>
      </c>
      <c r="N307" s="85"/>
      <c r="O307" s="142">
        <f t="shared" si="537"/>
        <v>15.237354645124185</v>
      </c>
      <c r="P307" s="141">
        <f t="shared" si="538"/>
        <v>10.082834520791259</v>
      </c>
      <c r="Q307" s="141">
        <f>(C$158-C$138)*(0.6*C$15)*('Product half-life and C flows'!L168/100)</f>
        <v>3.1745991664062081</v>
      </c>
      <c r="R307" s="141">
        <f>(C$158-C$138)*0.6*('Product half-life and C flows'!N168/100)</f>
        <v>18.908395313185036</v>
      </c>
      <c r="S307" s="141">
        <f>(C$158-C$138)*0.6*('Product half-life and C flows'!P168/100)</f>
        <v>9.4447529036888209</v>
      </c>
      <c r="T307" s="141">
        <f t="shared" si="411"/>
        <v>1.8095215248515384</v>
      </c>
      <c r="U307" s="3"/>
      <c r="V307" s="141">
        <f t="shared" ref="V307:V318" si="546">$M287</f>
        <v>8.0089701586790629E-2</v>
      </c>
      <c r="W307" s="141">
        <f t="shared" ref="W307:W318" si="547">$N287</f>
        <v>0</v>
      </c>
      <c r="X307" s="141">
        <f t="shared" ref="X307:X318" si="548">$O287</f>
        <v>15.237354645124185</v>
      </c>
      <c r="Y307" s="141">
        <f t="shared" ref="Y307:Y318" si="549">$P287</f>
        <v>10.082834520791259</v>
      </c>
      <c r="Z307" s="141">
        <f t="shared" ref="Z307:Z318" si="550">$Q287</f>
        <v>4.3199628002074801</v>
      </c>
      <c r="AA307" s="141">
        <f t="shared" ref="AA307:AA318" si="551">$R287</f>
        <v>18.14405598156165</v>
      </c>
      <c r="AB307" s="141">
        <f t="shared" ref="AB307:AB318" si="552">$S287</f>
        <v>9.0629650257550658</v>
      </c>
      <c r="AC307" s="141">
        <f t="shared" ref="AC307:AC318" si="553">$T287</f>
        <v>2.4623787961182635</v>
      </c>
      <c r="AD307" s="115"/>
      <c r="AE307" s="141">
        <f t="shared" ref="AE307:AL307" si="554">V287</f>
        <v>0.16017940317358129</v>
      </c>
      <c r="AF307" s="141">
        <f t="shared" si="554"/>
        <v>0</v>
      </c>
      <c r="AG307" s="141">
        <f t="shared" si="554"/>
        <v>15.237354645124185</v>
      </c>
      <c r="AH307" s="141">
        <f t="shared" si="554"/>
        <v>10.082834520791259</v>
      </c>
      <c r="AI307" s="141">
        <f t="shared" si="554"/>
        <v>5.8785621796476386</v>
      </c>
      <c r="AJ307" s="141">
        <f t="shared" si="554"/>
        <v>17.103950662348584</v>
      </c>
      <c r="AK307" s="141">
        <f t="shared" si="554"/>
        <v>8.5434318992750136</v>
      </c>
      <c r="AL307" s="141">
        <f t="shared" si="554"/>
        <v>3.3507804423991536</v>
      </c>
      <c r="AM307" s="115"/>
      <c r="AN307" s="143">
        <f t="shared" ref="AN307:AU307" si="555">AE287</f>
        <v>0.32035880634716257</v>
      </c>
      <c r="AO307" s="143">
        <f t="shared" si="555"/>
        <v>0</v>
      </c>
      <c r="AP307" s="143">
        <f t="shared" si="555"/>
        <v>15.237354645124185</v>
      </c>
      <c r="AQ307" s="143">
        <f t="shared" si="555"/>
        <v>10.082834520791259</v>
      </c>
      <c r="AR307" s="143">
        <f t="shared" si="555"/>
        <v>7.9994886294677956</v>
      </c>
      <c r="AS307" s="143">
        <f t="shared" si="555"/>
        <v>15.688585744835269</v>
      </c>
      <c r="AT307" s="143">
        <f t="shared" si="555"/>
        <v>7.8364564160016297</v>
      </c>
      <c r="AU307" s="143">
        <f t="shared" si="555"/>
        <v>4.5597085187966435</v>
      </c>
      <c r="AV307" s="115"/>
      <c r="AW307" s="143">
        <f t="shared" ref="AW307:BD307" si="556">AN287</f>
        <v>0.64071761269432537</v>
      </c>
      <c r="AX307" s="143">
        <f t="shared" si="556"/>
        <v>0</v>
      </c>
      <c r="AY307" s="143">
        <f t="shared" si="556"/>
        <v>15.237354645124185</v>
      </c>
      <c r="AZ307" s="143">
        <f t="shared" si="556"/>
        <v>10.082834520791259</v>
      </c>
      <c r="BA307" s="143">
        <f t="shared" si="556"/>
        <v>10.885624133488404</v>
      </c>
      <c r="BB307" s="143">
        <f t="shared" si="556"/>
        <v>13.762571318485517</v>
      </c>
      <c r="BC307" s="143">
        <f t="shared" si="556"/>
        <v>6.8744112479947619</v>
      </c>
      <c r="BD307" s="143">
        <f t="shared" si="556"/>
        <v>6.2048057560883896</v>
      </c>
      <c r="BE307" s="18"/>
      <c r="BF307" s="141">
        <f t="shared" ref="BF307:BM307" si="557">AW287</f>
        <v>1.2814352253886503</v>
      </c>
      <c r="BG307" s="141">
        <f t="shared" si="557"/>
        <v>0</v>
      </c>
      <c r="BH307" s="141">
        <f t="shared" si="557"/>
        <v>15.237354645124185</v>
      </c>
      <c r="BI307" s="141">
        <f t="shared" si="557"/>
        <v>10.082834520791259</v>
      </c>
      <c r="BJ307" s="141">
        <f t="shared" si="557"/>
        <v>14.813048466507892</v>
      </c>
      <c r="BK307" s="141">
        <f t="shared" si="557"/>
        <v>11.14167014691718</v>
      </c>
      <c r="BL307" s="141">
        <f t="shared" si="557"/>
        <v>5.5652698036549317</v>
      </c>
      <c r="BM307" s="141">
        <f t="shared" si="557"/>
        <v>8.4434376259094979</v>
      </c>
      <c r="BN307" s="18"/>
      <c r="BO307" s="141">
        <f t="shared" ref="BO307:BV307" si="558">BF287</f>
        <v>2.5628704507773015</v>
      </c>
      <c r="BP307" s="141">
        <f t="shared" si="558"/>
        <v>0</v>
      </c>
      <c r="BQ307" s="141">
        <f t="shared" si="558"/>
        <v>15.237354645124185</v>
      </c>
      <c r="BR307" s="141">
        <f t="shared" si="558"/>
        <v>10.082834520791259</v>
      </c>
      <c r="BS307" s="141">
        <f t="shared" si="558"/>
        <v>20.157448225322327</v>
      </c>
      <c r="BT307" s="141">
        <f t="shared" si="558"/>
        <v>7.5751740412016755</v>
      </c>
      <c r="BU307" s="141">
        <f t="shared" si="558"/>
        <v>3.7838032173834537</v>
      </c>
      <c r="BV307" s="141">
        <f t="shared" si="558"/>
        <v>11.489745488433725</v>
      </c>
      <c r="BW307" s="18"/>
      <c r="BX307" s="141">
        <f t="shared" ref="BX307:CE307" si="559">BO287</f>
        <v>5.1257409015546012</v>
      </c>
      <c r="BY307" s="141">
        <f t="shared" si="559"/>
        <v>153.77419392278722</v>
      </c>
      <c r="BZ307" s="141">
        <f t="shared" si="559"/>
        <v>15.237354645124185</v>
      </c>
      <c r="CA307" s="141">
        <f t="shared" si="559"/>
        <v>10.082834520791259</v>
      </c>
      <c r="CB307" s="141">
        <f t="shared" si="559"/>
        <v>27.430053974051365</v>
      </c>
      <c r="CC307" s="141">
        <f t="shared" si="559"/>
        <v>2.7219218048831619</v>
      </c>
      <c r="CD307" s="141">
        <f t="shared" si="559"/>
        <v>1.3596013011404406</v>
      </c>
      <c r="CE307" s="141">
        <f t="shared" si="559"/>
        <v>15.635130765209277</v>
      </c>
      <c r="CF307" s="18"/>
      <c r="CG307" s="18"/>
      <c r="CH307">
        <f t="shared" si="307"/>
        <v>149</v>
      </c>
      <c r="CI307" s="113">
        <f t="shared" si="308"/>
        <v>254.97399337076908</v>
      </c>
      <c r="CJ307" s="123">
        <f t="shared" si="353"/>
        <v>10.211436952315808</v>
      </c>
      <c r="CK307" s="123">
        <f t="shared" si="354"/>
        <v>153.77419392278722</v>
      </c>
      <c r="CL307" s="123">
        <f t="shared" si="355"/>
        <v>140.751505838247</v>
      </c>
      <c r="CM307" s="123">
        <f t="shared" si="356"/>
        <v>83.00878604616608</v>
      </c>
      <c r="CN307" s="123">
        <f t="shared" si="357"/>
        <v>94.658787575099097</v>
      </c>
      <c r="CO307" s="123">
        <f t="shared" si="358"/>
        <v>105.04632501341807</v>
      </c>
      <c r="CP307" s="123">
        <f t="shared" si="359"/>
        <v>52.470691814894124</v>
      </c>
      <c r="CQ307" s="123">
        <f t="shared" si="360"/>
        <v>58.134517141264347</v>
      </c>
      <c r="CR307" s="143">
        <f t="shared" si="417"/>
        <v>698.05624430419186</v>
      </c>
    </row>
    <row r="308" spans="1:96" ht="14">
      <c r="A308">
        <f t="shared" si="521"/>
        <v>150</v>
      </c>
      <c r="B308" s="20">
        <f t="shared" si="521"/>
        <v>230</v>
      </c>
      <c r="C308" s="27">
        <f t="shared" si="403"/>
        <v>254.9974952048303</v>
      </c>
      <c r="D308" s="27"/>
      <c r="E308" s="27"/>
      <c r="F308" s="140">
        <f t="shared" ref="F308:G308" si="560">F307</f>
        <v>18.852668677253504</v>
      </c>
      <c r="G308" s="140">
        <f t="shared" si="560"/>
        <v>2.3461098798359923</v>
      </c>
      <c r="H308" s="139">
        <f>(H$118)*('Product half-life and C flows'!L209/100)</f>
        <v>0</v>
      </c>
      <c r="I308" s="139">
        <f>(($C$39*$C$118*0.28)*H$41)*('Product half-life and C flows'!N209/100)</f>
        <v>0</v>
      </c>
      <c r="J308" s="139">
        <f>(($C$39*$C$118*0.28)*H$41)*(+'Product half-life and C flows'!P209/100)</f>
        <v>0</v>
      </c>
      <c r="K308" s="140">
        <f t="shared" si="201"/>
        <v>4.1790082234578607</v>
      </c>
      <c r="L308" s="27"/>
      <c r="M308" s="141">
        <f>(C$158-C$138)*(0.4*D$14)*('Product half-life and C flows'!B169/100)</f>
        <v>3.8680776167715474E-2</v>
      </c>
      <c r="N308" s="85"/>
      <c r="O308" s="142">
        <f t="shared" si="537"/>
        <v>15.237354645124185</v>
      </c>
      <c r="P308" s="141">
        <f t="shared" si="538"/>
        <v>10.082834520791259</v>
      </c>
      <c r="Q308" s="141">
        <f>(C$158-C$138)*(0.6*C$15)*('Product half-life and C flows'!L169/100)</f>
        <v>3.1260746338135394</v>
      </c>
      <c r="R308" s="141">
        <f>(C$158-C$138)*0.6*('Product half-life and C flows'!N169/100)</f>
        <v>18.940777351268544</v>
      </c>
      <c r="S308" s="141">
        <f>(C$158-C$138)*0.6*('Product half-life and C flows'!P169/100)</f>
        <v>9.4609277478863767</v>
      </c>
      <c r="T308" s="141">
        <f t="shared" si="411"/>
        <v>1.7818625412737172</v>
      </c>
      <c r="U308" s="3"/>
      <c r="V308" s="141">
        <f t="shared" si="546"/>
        <v>7.7361552335430961E-2</v>
      </c>
      <c r="W308" s="141">
        <f t="shared" si="547"/>
        <v>0</v>
      </c>
      <c r="X308" s="141">
        <f t="shared" si="548"/>
        <v>15.237354645124185</v>
      </c>
      <c r="Y308" s="141">
        <f t="shared" si="549"/>
        <v>10.082834520791259</v>
      </c>
      <c r="Z308" s="141">
        <f t="shared" si="550"/>
        <v>4.253931101492241</v>
      </c>
      <c r="AA308" s="141">
        <f t="shared" si="551"/>
        <v>18.188121135170949</v>
      </c>
      <c r="AB308" s="141">
        <f t="shared" si="552"/>
        <v>9.0849755919934783</v>
      </c>
      <c r="AC308" s="141">
        <f t="shared" si="553"/>
        <v>2.424740727850577</v>
      </c>
      <c r="AD308" s="115"/>
      <c r="AE308" s="141">
        <f t="shared" ref="AE308:AL308" si="561">V288</f>
        <v>0.15472310467086184</v>
      </c>
      <c r="AF308" s="141">
        <f t="shared" si="561"/>
        <v>0</v>
      </c>
      <c r="AG308" s="141">
        <f t="shared" si="561"/>
        <v>15.237354645124185</v>
      </c>
      <c r="AH308" s="141">
        <f t="shared" si="561"/>
        <v>10.082834520791259</v>
      </c>
      <c r="AI308" s="141">
        <f t="shared" si="561"/>
        <v>5.7887069043414145</v>
      </c>
      <c r="AJ308" s="141">
        <f t="shared" si="561"/>
        <v>17.163914082736273</v>
      </c>
      <c r="AK308" s="141">
        <f t="shared" si="561"/>
        <v>8.5733836577104228</v>
      </c>
      <c r="AL308" s="141">
        <f t="shared" si="561"/>
        <v>3.2995629354746061</v>
      </c>
      <c r="AM308" s="115"/>
      <c r="AN308" s="143">
        <f t="shared" ref="AN308:AU308" si="562">AE288</f>
        <v>0.30944620934172373</v>
      </c>
      <c r="AO308" s="143">
        <f t="shared" si="562"/>
        <v>0</v>
      </c>
      <c r="AP308" s="143">
        <f t="shared" si="562"/>
        <v>15.237354645124185</v>
      </c>
      <c r="AQ308" s="143">
        <f t="shared" si="562"/>
        <v>10.082834520791259</v>
      </c>
      <c r="AR308" s="143">
        <f t="shared" si="562"/>
        <v>7.8772144693681714</v>
      </c>
      <c r="AS308" s="143">
        <f t="shared" si="562"/>
        <v>15.770183367675083</v>
      </c>
      <c r="AT308" s="143">
        <f t="shared" si="562"/>
        <v>7.8772144693681714</v>
      </c>
      <c r="AU308" s="143">
        <f t="shared" si="562"/>
        <v>4.4900122475398572</v>
      </c>
      <c r="AV308" s="115"/>
      <c r="AW308" s="143">
        <f t="shared" ref="AW308:BD308" si="563">AN288</f>
        <v>0.61889241868344746</v>
      </c>
      <c r="AX308" s="143">
        <f t="shared" si="563"/>
        <v>0</v>
      </c>
      <c r="AY308" s="143">
        <f t="shared" si="563"/>
        <v>15.237354645124185</v>
      </c>
      <c r="AZ308" s="143">
        <f t="shared" si="563"/>
        <v>10.082834520791259</v>
      </c>
      <c r="BA308" s="143">
        <f t="shared" si="563"/>
        <v>10.719234679145119</v>
      </c>
      <c r="BB308" s="143">
        <f t="shared" si="563"/>
        <v>13.873608547683936</v>
      </c>
      <c r="BC308" s="143">
        <f t="shared" si="563"/>
        <v>6.9298743994425234</v>
      </c>
      <c r="BD308" s="143">
        <f t="shared" si="563"/>
        <v>6.1099637671127169</v>
      </c>
      <c r="BE308" s="18"/>
      <c r="BF308" s="141">
        <f t="shared" ref="BF308:BM308" si="564">AW288</f>
        <v>1.2377848373668949</v>
      </c>
      <c r="BG308" s="141">
        <f t="shared" si="564"/>
        <v>0</v>
      </c>
      <c r="BH308" s="141">
        <f t="shared" si="564"/>
        <v>15.237354645124185</v>
      </c>
      <c r="BI308" s="141">
        <f t="shared" si="564"/>
        <v>10.082834520791259</v>
      </c>
      <c r="BJ308" s="141">
        <f t="shared" si="564"/>
        <v>14.586627360903075</v>
      </c>
      <c r="BK308" s="141">
        <f t="shared" si="564"/>
        <v>11.292768498057461</v>
      </c>
      <c r="BL308" s="141">
        <f t="shared" si="564"/>
        <v>5.6407435055232051</v>
      </c>
      <c r="BM308" s="141">
        <f t="shared" si="564"/>
        <v>8.3143775957147525</v>
      </c>
      <c r="BN308" s="18"/>
      <c r="BO308" s="141">
        <f t="shared" ref="BO308:BV308" si="565">BF288</f>
        <v>2.4755696747337899</v>
      </c>
      <c r="BP308" s="141">
        <f t="shared" si="565"/>
        <v>0</v>
      </c>
      <c r="BQ308" s="141">
        <f t="shared" si="565"/>
        <v>15.237354645124185</v>
      </c>
      <c r="BR308" s="141">
        <f t="shared" si="565"/>
        <v>10.082834520791259</v>
      </c>
      <c r="BS308" s="141">
        <f t="shared" si="565"/>
        <v>19.849336648986867</v>
      </c>
      <c r="BT308" s="141">
        <f t="shared" si="565"/>
        <v>7.7807871664762072</v>
      </c>
      <c r="BU308" s="141">
        <f t="shared" si="565"/>
        <v>3.8865070761619407</v>
      </c>
      <c r="BV308" s="141">
        <f t="shared" si="565"/>
        <v>11.314121889922513</v>
      </c>
      <c r="BW308" s="18"/>
      <c r="BX308" s="141">
        <f t="shared" ref="BX308:CE308" si="566">BO288</f>
        <v>4.9511393494675797</v>
      </c>
      <c r="BY308" s="141">
        <f t="shared" si="566"/>
        <v>157.27517813139531</v>
      </c>
      <c r="BZ308" s="141">
        <f t="shared" si="566"/>
        <v>15.237354645124185</v>
      </c>
      <c r="CA308" s="141">
        <f t="shared" si="566"/>
        <v>10.082834520791259</v>
      </c>
      <c r="CB308" s="141">
        <f t="shared" si="566"/>
        <v>27.010778822036098</v>
      </c>
      <c r="CC308" s="141">
        <f t="shared" si="566"/>
        <v>3.001718089661348</v>
      </c>
      <c r="CD308" s="141">
        <f t="shared" si="566"/>
        <v>1.4993596851455284</v>
      </c>
      <c r="CE308" s="141">
        <f t="shared" si="566"/>
        <v>15.396143928560575</v>
      </c>
      <c r="CF308" s="18"/>
      <c r="CG308" s="18"/>
      <c r="CH308">
        <f t="shared" si="307"/>
        <v>150</v>
      </c>
      <c r="CI308" s="113">
        <f t="shared" si="308"/>
        <v>254.9974952048303</v>
      </c>
      <c r="CJ308" s="123">
        <f t="shared" si="353"/>
        <v>9.8635979227674433</v>
      </c>
      <c r="CK308" s="123">
        <f t="shared" si="354"/>
        <v>157.27517813139531</v>
      </c>
      <c r="CL308" s="123">
        <f t="shared" si="355"/>
        <v>140.751505838247</v>
      </c>
      <c r="CM308" s="123">
        <f t="shared" si="356"/>
        <v>83.00878604616608</v>
      </c>
      <c r="CN308" s="123">
        <f t="shared" si="357"/>
        <v>93.211904620086528</v>
      </c>
      <c r="CO308" s="123">
        <f t="shared" si="358"/>
        <v>106.01187823872981</v>
      </c>
      <c r="CP308" s="123">
        <f t="shared" si="359"/>
        <v>52.952986133231647</v>
      </c>
      <c r="CQ308" s="123">
        <f t="shared" si="360"/>
        <v>57.309793856907177</v>
      </c>
      <c r="CR308" s="143">
        <f t="shared" si="417"/>
        <v>700.385630787531</v>
      </c>
    </row>
    <row r="309" spans="1:96" ht="14">
      <c r="A309">
        <f t="shared" si="521"/>
        <v>151</v>
      </c>
      <c r="B309" s="20">
        <f t="shared" si="521"/>
        <v>231</v>
      </c>
      <c r="C309" s="27">
        <f t="shared" si="403"/>
        <v>255.02030383545446</v>
      </c>
      <c r="D309" s="27"/>
      <c r="E309" s="27"/>
      <c r="F309" s="140">
        <f t="shared" ref="F309:G309" si="567">F308</f>
        <v>18.852668677253504</v>
      </c>
      <c r="G309" s="140">
        <f t="shared" si="567"/>
        <v>2.3461098798359923</v>
      </c>
      <c r="H309" s="139">
        <f>(H$118)*('Product half-life and C flows'!L210/100)</f>
        <v>0</v>
      </c>
      <c r="I309" s="139">
        <f>(($C$39*$C$118*0.28)*H$41)*('Product half-life and C flows'!N210/100)</f>
        <v>0</v>
      </c>
      <c r="J309" s="139">
        <f>(($C$39*$C$118*0.28)*H$41)*(+'Product half-life and C flows'!P210/100)</f>
        <v>0</v>
      </c>
      <c r="K309" s="140">
        <f t="shared" si="201"/>
        <v>4.1790082234578607</v>
      </c>
      <c r="L309" s="27"/>
      <c r="M309" s="141">
        <f>(C$158-C$138)*(0.4*D$14)*('Product half-life and C flows'!B170/100)</f>
        <v>3.7363166931406754E-2</v>
      </c>
      <c r="N309" s="85"/>
      <c r="O309" s="142">
        <f t="shared" si="537"/>
        <v>15.237354645124185</v>
      </c>
      <c r="P309" s="141">
        <f t="shared" si="538"/>
        <v>10.082834520791259</v>
      </c>
      <c r="Q309" s="141">
        <f>(C$158-C$138)*(0.6*C$15)*('Product half-life and C flows'!L170/100)</f>
        <v>3.0782918106902923</v>
      </c>
      <c r="R309" s="141">
        <f>(C$158-C$138)*0.6*('Product half-life and C flows'!N170/100)</f>
        <v>18.972664421899456</v>
      </c>
      <c r="S309" s="141">
        <f>(C$158-C$138)*0.6*('Product half-life and C flows'!P170/100)</f>
        <v>9.4768553555941271</v>
      </c>
      <c r="T309" s="141">
        <f t="shared" si="411"/>
        <v>1.7546263320934665</v>
      </c>
      <c r="U309" s="3"/>
      <c r="V309" s="141">
        <f t="shared" si="546"/>
        <v>7.4726333862813452E-2</v>
      </c>
      <c r="W309" s="141">
        <f t="shared" si="547"/>
        <v>0</v>
      </c>
      <c r="X309" s="141">
        <f t="shared" si="548"/>
        <v>15.237354645124185</v>
      </c>
      <c r="Y309" s="141">
        <f t="shared" si="549"/>
        <v>10.082834520791259</v>
      </c>
      <c r="Z309" s="141">
        <f t="shared" si="550"/>
        <v>4.1889087136060255</v>
      </c>
      <c r="AA309" s="141">
        <f t="shared" si="551"/>
        <v>18.231512742020353</v>
      </c>
      <c r="AB309" s="141">
        <f t="shared" si="552"/>
        <v>9.1066497212888819</v>
      </c>
      <c r="AC309" s="141">
        <f t="shared" si="553"/>
        <v>2.3876779667554344</v>
      </c>
      <c r="AD309" s="115"/>
      <c r="AE309" s="141">
        <f t="shared" ref="AE309:AL309" si="568">V289</f>
        <v>0.14945266772562699</v>
      </c>
      <c r="AF309" s="141">
        <f t="shared" si="568"/>
        <v>0</v>
      </c>
      <c r="AG309" s="141">
        <f t="shared" si="568"/>
        <v>15.237354645124185</v>
      </c>
      <c r="AH309" s="141">
        <f t="shared" si="568"/>
        <v>10.082834520791259</v>
      </c>
      <c r="AI309" s="141">
        <f t="shared" si="568"/>
        <v>5.7002250891183923</v>
      </c>
      <c r="AJ309" s="141">
        <f t="shared" si="568"/>
        <v>17.222960947428437</v>
      </c>
      <c r="AK309" s="141">
        <f t="shared" si="568"/>
        <v>8.6028775961180965</v>
      </c>
      <c r="AL309" s="141">
        <f t="shared" si="568"/>
        <v>3.2491283007974832</v>
      </c>
      <c r="AM309" s="115"/>
      <c r="AN309" s="143">
        <f t="shared" ref="AN309:AU309" si="569">AE289</f>
        <v>0.29890533545125386</v>
      </c>
      <c r="AO309" s="143">
        <f t="shared" si="569"/>
        <v>0</v>
      </c>
      <c r="AP309" s="143">
        <f t="shared" si="569"/>
        <v>15.237354645124185</v>
      </c>
      <c r="AQ309" s="143">
        <f t="shared" si="569"/>
        <v>10.082834520791259</v>
      </c>
      <c r="AR309" s="143">
        <f t="shared" si="569"/>
        <v>7.7568093000154068</v>
      </c>
      <c r="AS309" s="143">
        <f t="shared" si="569"/>
        <v>15.850533750689827</v>
      </c>
      <c r="AT309" s="143">
        <f t="shared" si="569"/>
        <v>7.9173495258190938</v>
      </c>
      <c r="AU309" s="143">
        <f t="shared" si="569"/>
        <v>4.4213813010087817</v>
      </c>
      <c r="AV309" s="115"/>
      <c r="AW309" s="143">
        <f t="shared" ref="AW309:BD309" si="570">AN289</f>
        <v>0.59781067090250772</v>
      </c>
      <c r="AX309" s="143">
        <f t="shared" si="570"/>
        <v>0</v>
      </c>
      <c r="AY309" s="143">
        <f t="shared" si="570"/>
        <v>15.237354645124185</v>
      </c>
      <c r="AZ309" s="143">
        <f t="shared" si="570"/>
        <v>10.082834520791259</v>
      </c>
      <c r="BA309" s="143">
        <f t="shared" si="570"/>
        <v>10.555388528720576</v>
      </c>
      <c r="BB309" s="143">
        <f t="shared" si="570"/>
        <v>13.982948545400582</v>
      </c>
      <c r="BC309" s="143">
        <f t="shared" si="570"/>
        <v>6.9844897829173718</v>
      </c>
      <c r="BD309" s="143">
        <f t="shared" si="570"/>
        <v>6.0165714613707273</v>
      </c>
      <c r="BE309" s="18"/>
      <c r="BF309" s="141">
        <f t="shared" ref="BF309:BM309" si="571">AW289</f>
        <v>1.1956213418050159</v>
      </c>
      <c r="BG309" s="141">
        <f t="shared" si="571"/>
        <v>0</v>
      </c>
      <c r="BH309" s="141">
        <f t="shared" si="571"/>
        <v>15.237354645124185</v>
      </c>
      <c r="BI309" s="141">
        <f t="shared" si="571"/>
        <v>10.082834520791259</v>
      </c>
      <c r="BJ309" s="141">
        <f t="shared" si="571"/>
        <v>14.363667157838286</v>
      </c>
      <c r="BK309" s="141">
        <f t="shared" si="571"/>
        <v>11.441557273569362</v>
      </c>
      <c r="BL309" s="141">
        <f t="shared" si="571"/>
        <v>5.7150635732114674</v>
      </c>
      <c r="BM309" s="141">
        <f t="shared" si="571"/>
        <v>8.1872902799678222</v>
      </c>
      <c r="BN309" s="18"/>
      <c r="BO309" s="141">
        <f t="shared" ref="BO309:BV309" si="572">BF289</f>
        <v>2.3912426836100309</v>
      </c>
      <c r="BP309" s="141">
        <f t="shared" si="572"/>
        <v>0</v>
      </c>
      <c r="BQ309" s="141">
        <f t="shared" si="572"/>
        <v>15.237354645124185</v>
      </c>
      <c r="BR309" s="141">
        <f t="shared" si="572"/>
        <v>10.082834520791259</v>
      </c>
      <c r="BS309" s="141">
        <f t="shared" si="572"/>
        <v>19.545934634219453</v>
      </c>
      <c r="BT309" s="141">
        <f t="shared" si="572"/>
        <v>7.9832574443309934</v>
      </c>
      <c r="BU309" s="141">
        <f t="shared" si="572"/>
        <v>3.9876410810844112</v>
      </c>
      <c r="BV309" s="141">
        <f t="shared" si="572"/>
        <v>11.141182741505087</v>
      </c>
      <c r="BW309" s="18"/>
      <c r="BX309" s="141">
        <f t="shared" ref="BX309:CE309" si="573">BO289</f>
        <v>4.7824853672200609</v>
      </c>
      <c r="BY309" s="141">
        <f t="shared" si="573"/>
        <v>160.7761623400034</v>
      </c>
      <c r="BZ309" s="141">
        <f t="shared" si="573"/>
        <v>15.237354645124185</v>
      </c>
      <c r="CA309" s="141">
        <f t="shared" si="573"/>
        <v>10.082834520791259</v>
      </c>
      <c r="CB309" s="141">
        <f t="shared" si="573"/>
        <v>26.597912394307851</v>
      </c>
      <c r="CC309" s="141">
        <f t="shared" si="573"/>
        <v>3.2772376190986678</v>
      </c>
      <c r="CD309" s="141">
        <f t="shared" si="573"/>
        <v>1.6369818277216124</v>
      </c>
      <c r="CE309" s="141">
        <f t="shared" si="573"/>
        <v>15.160810064755474</v>
      </c>
      <c r="CF309" s="18"/>
      <c r="CG309" s="18"/>
      <c r="CH309">
        <f t="shared" si="307"/>
        <v>151</v>
      </c>
      <c r="CI309" s="113">
        <f t="shared" si="308"/>
        <v>255.02030383545446</v>
      </c>
      <c r="CJ309" s="123">
        <f t="shared" si="353"/>
        <v>9.5276075675087171</v>
      </c>
      <c r="CK309" s="123">
        <f t="shared" si="354"/>
        <v>160.7761623400034</v>
      </c>
      <c r="CL309" s="123">
        <f t="shared" si="355"/>
        <v>140.751505838247</v>
      </c>
      <c r="CM309" s="123">
        <f t="shared" si="356"/>
        <v>83.00878604616608</v>
      </c>
      <c r="CN309" s="123">
        <f t="shared" si="357"/>
        <v>91.787137628516291</v>
      </c>
      <c r="CO309" s="123">
        <f t="shared" si="358"/>
        <v>106.96267274443765</v>
      </c>
      <c r="CP309" s="123">
        <f t="shared" si="359"/>
        <v>53.42790846375506</v>
      </c>
      <c r="CQ309" s="123">
        <f t="shared" si="360"/>
        <v>56.497676671712135</v>
      </c>
      <c r="CR309" s="143">
        <f t="shared" si="417"/>
        <v>702.73945730034632</v>
      </c>
    </row>
    <row r="310" spans="1:96" ht="14">
      <c r="A310">
        <f t="shared" si="521"/>
        <v>152</v>
      </c>
      <c r="B310" s="20">
        <f t="shared" si="521"/>
        <v>232</v>
      </c>
      <c r="C310" s="27">
        <f t="shared" si="403"/>
        <v>255.04243966953047</v>
      </c>
      <c r="D310" s="27"/>
      <c r="E310" s="27"/>
      <c r="F310" s="140">
        <f t="shared" ref="F310:G310" si="574">F309</f>
        <v>18.852668677253504</v>
      </c>
      <c r="G310" s="140">
        <f t="shared" si="574"/>
        <v>2.3461098798359923</v>
      </c>
      <c r="H310" s="139">
        <f>(H$118)*('Product half-life and C flows'!L211/100)</f>
        <v>0</v>
      </c>
      <c r="I310" s="139">
        <f>(($C$39*$C$118*0.28)*H$41)*('Product half-life and C flows'!N211/100)</f>
        <v>0</v>
      </c>
      <c r="J310" s="139">
        <f>(($C$39*$C$118*0.28)*H$41)*(+'Product half-life and C flows'!P211/100)</f>
        <v>0</v>
      </c>
      <c r="K310" s="140">
        <f t="shared" si="201"/>
        <v>4.1790082234578607</v>
      </c>
      <c r="L310" s="27"/>
      <c r="M310" s="141">
        <f>(C$158-C$138)*(0.4*D$14)*('Product half-life and C flows'!B171/100)</f>
        <v>3.6090440302729218E-2</v>
      </c>
      <c r="N310" s="85"/>
      <c r="O310" s="142">
        <f t="shared" si="537"/>
        <v>15.237354645124185</v>
      </c>
      <c r="P310" s="141">
        <f t="shared" si="538"/>
        <v>10.082834520791259</v>
      </c>
      <c r="Q310" s="141">
        <f>(C$158-C$138)*(0.6*C$15)*('Product half-life and C flows'!L171/100)</f>
        <v>3.031239359823974</v>
      </c>
      <c r="R310" s="141">
        <f>(C$158-C$138)*0.6*('Product half-life and C flows'!N171/100)</f>
        <v>19.004064090777575</v>
      </c>
      <c r="S310" s="141">
        <f>(C$158-C$138)*0.6*('Product half-life and C flows'!P171/100)</f>
        <v>9.492539505882899</v>
      </c>
      <c r="T310" s="141">
        <f t="shared" si="411"/>
        <v>1.7278064350996649</v>
      </c>
      <c r="U310" s="3"/>
      <c r="V310" s="141">
        <f t="shared" si="546"/>
        <v>7.2180880605458436E-2</v>
      </c>
      <c r="W310" s="141">
        <f t="shared" si="547"/>
        <v>0</v>
      </c>
      <c r="X310" s="141">
        <f t="shared" si="548"/>
        <v>15.237354645124185</v>
      </c>
      <c r="Y310" s="141">
        <f t="shared" si="549"/>
        <v>10.082834520791259</v>
      </c>
      <c r="Z310" s="141">
        <f t="shared" si="550"/>
        <v>4.124880208983444</v>
      </c>
      <c r="AA310" s="141">
        <f t="shared" si="551"/>
        <v>18.274241097438491</v>
      </c>
      <c r="AB310" s="141">
        <f t="shared" si="552"/>
        <v>9.1279925561630773</v>
      </c>
      <c r="AC310" s="141">
        <f t="shared" si="553"/>
        <v>2.3511817191205631</v>
      </c>
      <c r="AD310" s="115"/>
      <c r="AE310" s="141">
        <f t="shared" ref="AE310:AL310" si="575">V290</f>
        <v>0.14436176121091687</v>
      </c>
      <c r="AF310" s="141">
        <f t="shared" si="575"/>
        <v>0</v>
      </c>
      <c r="AG310" s="141">
        <f t="shared" si="575"/>
        <v>15.237354645124185</v>
      </c>
      <c r="AH310" s="141">
        <f t="shared" si="575"/>
        <v>10.082834520791259</v>
      </c>
      <c r="AI310" s="141">
        <f t="shared" si="575"/>
        <v>5.6130957403018655</v>
      </c>
      <c r="AJ310" s="141">
        <f t="shared" si="575"/>
        <v>17.28110526620533</v>
      </c>
      <c r="AK310" s="141">
        <f t="shared" si="575"/>
        <v>8.6319207123902721</v>
      </c>
      <c r="AL310" s="141">
        <f t="shared" si="575"/>
        <v>3.1994645719720629</v>
      </c>
      <c r="AM310" s="115"/>
      <c r="AN310" s="143">
        <f t="shared" ref="AN310:AU310" si="576">AE290</f>
        <v>0.28872352242183374</v>
      </c>
      <c r="AO310" s="143">
        <f t="shared" si="576"/>
        <v>0</v>
      </c>
      <c r="AP310" s="143">
        <f t="shared" si="576"/>
        <v>15.237354645124185</v>
      </c>
      <c r="AQ310" s="143">
        <f t="shared" si="576"/>
        <v>10.082834520791259</v>
      </c>
      <c r="AR310" s="143">
        <f t="shared" si="576"/>
        <v>7.6382445534241699</v>
      </c>
      <c r="AS310" s="143">
        <f t="shared" si="576"/>
        <v>15.929655958248381</v>
      </c>
      <c r="AT310" s="143">
        <f t="shared" si="576"/>
        <v>7.9568711080161716</v>
      </c>
      <c r="AU310" s="143">
        <f t="shared" si="576"/>
        <v>4.3537993954517766</v>
      </c>
      <c r="AV310" s="115"/>
      <c r="AW310" s="143">
        <f t="shared" ref="AW310:BD310" si="577">AN290</f>
        <v>0.57744704484366738</v>
      </c>
      <c r="AX310" s="143">
        <f t="shared" si="577"/>
        <v>0</v>
      </c>
      <c r="AY310" s="143">
        <f t="shared" si="577"/>
        <v>15.237354645124185</v>
      </c>
      <c r="AZ310" s="143">
        <f t="shared" si="577"/>
        <v>10.082834520791259</v>
      </c>
      <c r="BA310" s="143">
        <f t="shared" si="577"/>
        <v>10.39404680718601</v>
      </c>
      <c r="BB310" s="143">
        <f t="shared" si="577"/>
        <v>14.090617254237982</v>
      </c>
      <c r="BC310" s="143">
        <f t="shared" si="577"/>
        <v>7.0382703567622267</v>
      </c>
      <c r="BD310" s="143">
        <f t="shared" si="577"/>
        <v>5.9246066800960255</v>
      </c>
      <c r="BE310" s="18"/>
      <c r="BF310" s="141">
        <f t="shared" ref="BF310:BM310" si="578">AW290</f>
        <v>1.1548940896873345</v>
      </c>
      <c r="BG310" s="141">
        <f t="shared" si="578"/>
        <v>0</v>
      </c>
      <c r="BH310" s="141">
        <f t="shared" si="578"/>
        <v>15.237354645124185</v>
      </c>
      <c r="BI310" s="141">
        <f t="shared" si="578"/>
        <v>10.082834520791259</v>
      </c>
      <c r="BJ310" s="141">
        <f t="shared" si="578"/>
        <v>14.144114956563131</v>
      </c>
      <c r="BK310" s="141">
        <f t="shared" si="578"/>
        <v>11.588071775886982</v>
      </c>
      <c r="BL310" s="141">
        <f t="shared" si="578"/>
        <v>5.7882476403031857</v>
      </c>
      <c r="BM310" s="141">
        <f t="shared" si="578"/>
        <v>8.0621455252409842</v>
      </c>
      <c r="BN310" s="18"/>
      <c r="BO310" s="141">
        <f t="shared" ref="BO310:BV310" si="579">BF290</f>
        <v>2.3097881793746695</v>
      </c>
      <c r="BP310" s="141">
        <f t="shared" si="579"/>
        <v>0</v>
      </c>
      <c r="BQ310" s="141">
        <f t="shared" si="579"/>
        <v>15.237354645124185</v>
      </c>
      <c r="BR310" s="141">
        <f t="shared" si="579"/>
        <v>10.082834520791259</v>
      </c>
      <c r="BS310" s="141">
        <f t="shared" si="579"/>
        <v>19.247170194207953</v>
      </c>
      <c r="BT310" s="141">
        <f t="shared" si="579"/>
        <v>8.1826329139653353</v>
      </c>
      <c r="BU310" s="141">
        <f t="shared" si="579"/>
        <v>4.0872292277549116</v>
      </c>
      <c r="BV310" s="141">
        <f t="shared" si="579"/>
        <v>10.970887010698533</v>
      </c>
      <c r="BW310" s="18"/>
      <c r="BX310" s="141">
        <f t="shared" ref="BX310:CE310" si="580">BO290</f>
        <v>4.6195763587493381</v>
      </c>
      <c r="BY310" s="141">
        <f t="shared" si="580"/>
        <v>164.27714654861148</v>
      </c>
      <c r="BZ310" s="141">
        <f t="shared" si="580"/>
        <v>15.237354645124185</v>
      </c>
      <c r="CA310" s="141">
        <f t="shared" si="580"/>
        <v>10.082834520791259</v>
      </c>
      <c r="CB310" s="141">
        <f t="shared" si="580"/>
        <v>26.191356731932501</v>
      </c>
      <c r="CC310" s="141">
        <f t="shared" si="580"/>
        <v>3.5485457644571508</v>
      </c>
      <c r="CD310" s="141">
        <f t="shared" si="580"/>
        <v>1.7725003818467284</v>
      </c>
      <c r="CE310" s="141">
        <f t="shared" si="580"/>
        <v>14.929073337201524</v>
      </c>
      <c r="CF310" s="18"/>
      <c r="CG310" s="18"/>
      <c r="CH310">
        <f t="shared" si="307"/>
        <v>152</v>
      </c>
      <c r="CI310" s="113">
        <f t="shared" si="308"/>
        <v>255.04243966953047</v>
      </c>
      <c r="CJ310" s="123">
        <f>D310+M310+V310+AE310+AN310+AW310+BF310+BO310+BX310</f>
        <v>9.2030622771959472</v>
      </c>
      <c r="CK310" s="123">
        <f t="shared" ref="CK310:CK318" si="581">E310+N310+W310+AF310+AO310+AX310+BG310+BP310+BY310</f>
        <v>164.27714654861148</v>
      </c>
      <c r="CL310" s="123">
        <f t="shared" ref="CL310:CL318" si="582">F310+O310+X310+AG310+AP310+AY310+BH310+BQ310+BZ310</f>
        <v>140.751505838247</v>
      </c>
      <c r="CM310" s="123">
        <f t="shared" ref="CM310:CM318" si="583">G310+P310+Y310+AH310+AQ310+AZ310+BI310+BR310+CA310</f>
        <v>83.00878604616608</v>
      </c>
      <c r="CN310" s="123">
        <f t="shared" ref="CN310:CN318" si="584">H310+Q310+Z310+AI310+AR310+BA310+BJ310+BS310+CB310</f>
        <v>90.384148552423056</v>
      </c>
      <c r="CO310" s="123">
        <f t="shared" ref="CO310:CO318" si="585">I310+R310+AA310+AJ310+AS310+BB310+BK310+BT310+CC310</f>
        <v>107.89893412121722</v>
      </c>
      <c r="CP310" s="123">
        <f t="shared" ref="CP310:CP318" si="586">J310+S310+AB310+AK310+AT310+BC310+BL310+BU310+CD310</f>
        <v>53.895571489119462</v>
      </c>
      <c r="CQ310" s="123">
        <f t="shared" ref="CQ310:CQ318" si="587">K310+T310+AC310+AL310+AU310+BD310+BM310+BV310+CE310</f>
        <v>55.697972898338996</v>
      </c>
      <c r="CR310" s="143">
        <f t="shared" si="417"/>
        <v>705.11712777131925</v>
      </c>
    </row>
    <row r="311" spans="1:96" ht="14">
      <c r="A311">
        <f t="shared" si="521"/>
        <v>153</v>
      </c>
      <c r="B311" s="20">
        <f t="shared" si="521"/>
        <v>233</v>
      </c>
      <c r="C311" s="27">
        <f t="shared" si="403"/>
        <v>255.06392251550989</v>
      </c>
      <c r="D311" s="27"/>
      <c r="E311" s="27"/>
      <c r="F311" s="140">
        <f t="shared" ref="F311:G311" si="588">F310</f>
        <v>18.852668677253504</v>
      </c>
      <c r="G311" s="140">
        <f t="shared" si="588"/>
        <v>2.3461098798359923</v>
      </c>
      <c r="H311" s="139">
        <f>(H$118)*('Product half-life and C flows'!L212/100)</f>
        <v>0</v>
      </c>
      <c r="I311" s="139">
        <f>(($C$39*$C$118*0.28)*H$41)*('Product half-life and C flows'!N212/100)</f>
        <v>0</v>
      </c>
      <c r="J311" s="139">
        <f>(($C$39*$C$118*0.28)*H$41)*(+'Product half-life and C flows'!P212/100)</f>
        <v>0</v>
      </c>
      <c r="K311" s="140">
        <f t="shared" si="201"/>
        <v>4.1790082234578607</v>
      </c>
      <c r="L311" s="27"/>
      <c r="M311" s="141">
        <f>(C$158-C$138)*(0.4*D$14)*('Product half-life and C flows'!B172/100)</f>
        <v>3.4861067415299526E-2</v>
      </c>
      <c r="N311" s="85"/>
      <c r="O311" s="142">
        <f t="shared" si="537"/>
        <v>15.237354645124185</v>
      </c>
      <c r="P311" s="141">
        <f t="shared" si="538"/>
        <v>10.082834520791259</v>
      </c>
      <c r="Q311" s="141">
        <f>(C$158-C$138)*(0.6*C$15)*('Product half-life and C flows'!L172/100)</f>
        <v>2.9849061172941882</v>
      </c>
      <c r="R311" s="141">
        <f>(C$158-C$138)*0.6*('Product half-life and C flows'!N172/100)</f>
        <v>19.034983807959119</v>
      </c>
      <c r="S311" s="141">
        <f>(C$158-C$138)*0.6*('Product half-life and C flows'!P172/100)</f>
        <v>9.5079839200594947</v>
      </c>
      <c r="T311" s="141">
        <f t="shared" si="411"/>
        <v>1.7013964868576872</v>
      </c>
      <c r="U311" s="3"/>
      <c r="V311" s="141">
        <f t="shared" si="546"/>
        <v>6.9722134830599067E-2</v>
      </c>
      <c r="W311" s="141">
        <f t="shared" si="547"/>
        <v>0</v>
      </c>
      <c r="X311" s="141">
        <f t="shared" si="548"/>
        <v>15.237354645124185</v>
      </c>
      <c r="Y311" s="141">
        <f t="shared" si="549"/>
        <v>10.082834520791259</v>
      </c>
      <c r="Z311" s="141">
        <f t="shared" si="550"/>
        <v>4.0618303958732573</v>
      </c>
      <c r="AA311" s="141">
        <f t="shared" si="551"/>
        <v>18.316316339387356</v>
      </c>
      <c r="AB311" s="141">
        <f t="shared" si="552"/>
        <v>9.1490091605331383</v>
      </c>
      <c r="AC311" s="141">
        <f t="shared" si="553"/>
        <v>2.3152433256477565</v>
      </c>
      <c r="AD311" s="115"/>
      <c r="AE311" s="141">
        <f t="shared" ref="AE311:AL311" si="589">V291</f>
        <v>0.13944426966119813</v>
      </c>
      <c r="AF311" s="141">
        <f t="shared" si="589"/>
        <v>0</v>
      </c>
      <c r="AG311" s="141">
        <f t="shared" si="589"/>
        <v>15.237354645124185</v>
      </c>
      <c r="AH311" s="141">
        <f t="shared" si="589"/>
        <v>10.082834520791259</v>
      </c>
      <c r="AI311" s="141">
        <f t="shared" si="589"/>
        <v>5.5272981851086591</v>
      </c>
      <c r="AJ311" s="141">
        <f t="shared" si="589"/>
        <v>17.338360834704265</v>
      </c>
      <c r="AK311" s="141">
        <f t="shared" si="589"/>
        <v>8.6605198974546731</v>
      </c>
      <c r="AL311" s="141">
        <f t="shared" si="589"/>
        <v>3.1505599655119356</v>
      </c>
      <c r="AM311" s="115"/>
      <c r="AN311" s="143">
        <f t="shared" ref="AN311:AU311" si="590">AE291</f>
        <v>0.27888853932239632</v>
      </c>
      <c r="AO311" s="143">
        <f t="shared" si="590"/>
        <v>0</v>
      </c>
      <c r="AP311" s="143">
        <f t="shared" si="590"/>
        <v>15.237354645124185</v>
      </c>
      <c r="AQ311" s="143">
        <f t="shared" si="590"/>
        <v>10.082834520791259</v>
      </c>
      <c r="AR311" s="143">
        <f t="shared" si="590"/>
        <v>7.5214920982778448</v>
      </c>
      <c r="AS311" s="143">
        <f t="shared" si="590"/>
        <v>16.007568763316026</v>
      </c>
      <c r="AT311" s="143">
        <f t="shared" si="590"/>
        <v>7.9957885930649457</v>
      </c>
      <c r="AU311" s="143">
        <f t="shared" si="590"/>
        <v>4.2872504960183715</v>
      </c>
      <c r="AV311" s="115"/>
      <c r="AW311" s="143">
        <f t="shared" ref="AW311:BD311" si="591">AN291</f>
        <v>0.55777707864479265</v>
      </c>
      <c r="AX311" s="143">
        <f t="shared" si="591"/>
        <v>0</v>
      </c>
      <c r="AY311" s="143">
        <f t="shared" si="591"/>
        <v>15.237354645124185</v>
      </c>
      <c r="AZ311" s="143">
        <f t="shared" si="591"/>
        <v>10.082834520791259</v>
      </c>
      <c r="BA311" s="143">
        <f t="shared" si="591"/>
        <v>10.235171233727085</v>
      </c>
      <c r="BB311" s="143">
        <f t="shared" si="591"/>
        <v>14.196640220259571</v>
      </c>
      <c r="BC311" s="143">
        <f t="shared" si="591"/>
        <v>7.0912288812485356</v>
      </c>
      <c r="BD311" s="143">
        <f t="shared" si="591"/>
        <v>5.8340476032244384</v>
      </c>
      <c r="BE311" s="18"/>
      <c r="BF311" s="141">
        <f t="shared" ref="BF311:BM311" si="592">AW291</f>
        <v>1.1155541572895855</v>
      </c>
      <c r="BG311" s="141">
        <f t="shared" si="592"/>
        <v>0</v>
      </c>
      <c r="BH311" s="141">
        <f t="shared" si="592"/>
        <v>15.237354645124185</v>
      </c>
      <c r="BI311" s="141">
        <f t="shared" si="592"/>
        <v>10.082834520791259</v>
      </c>
      <c r="BJ311" s="141">
        <f t="shared" si="592"/>
        <v>13.927918664928256</v>
      </c>
      <c r="BK311" s="141">
        <f t="shared" si="592"/>
        <v>11.73234676783799</v>
      </c>
      <c r="BL311" s="141">
        <f t="shared" si="592"/>
        <v>5.8603130708481448</v>
      </c>
      <c r="BM311" s="141">
        <f t="shared" si="592"/>
        <v>7.9389136390091055</v>
      </c>
      <c r="BN311" s="18"/>
      <c r="BO311" s="141">
        <f t="shared" ref="BO311:BV311" si="593">BF291</f>
        <v>2.2311083145791706</v>
      </c>
      <c r="BP311" s="141">
        <f t="shared" si="593"/>
        <v>0</v>
      </c>
      <c r="BQ311" s="141">
        <f t="shared" si="593"/>
        <v>15.237354645124185</v>
      </c>
      <c r="BR311" s="141">
        <f t="shared" si="593"/>
        <v>10.082834520791259</v>
      </c>
      <c r="BS311" s="141">
        <f t="shared" si="593"/>
        <v>18.95297244247643</v>
      </c>
      <c r="BT311" s="141">
        <f t="shared" si="593"/>
        <v>8.3789608802875026</v>
      </c>
      <c r="BU311" s="141">
        <f t="shared" si="593"/>
        <v>4.1852951449987525</v>
      </c>
      <c r="BV311" s="141">
        <f t="shared" si="593"/>
        <v>10.803194292211565</v>
      </c>
      <c r="BW311" s="18"/>
      <c r="BX311" s="141">
        <f t="shared" ref="BX311:CE311" si="594">BO291</f>
        <v>4.4622166291583412</v>
      </c>
      <c r="BY311" s="141">
        <f t="shared" si="594"/>
        <v>167.77813075721957</v>
      </c>
      <c r="BZ311" s="141">
        <f t="shared" si="594"/>
        <v>15.237354645124185</v>
      </c>
      <c r="CA311" s="141">
        <f t="shared" si="594"/>
        <v>10.082834520791259</v>
      </c>
      <c r="CB311" s="141">
        <f t="shared" si="594"/>
        <v>25.791015373302464</v>
      </c>
      <c r="CC311" s="141">
        <f t="shared" si="594"/>
        <v>3.8157068977829272</v>
      </c>
      <c r="CD311" s="141">
        <f t="shared" si="594"/>
        <v>1.905947501390074</v>
      </c>
      <c r="CE311" s="141">
        <f t="shared" si="594"/>
        <v>14.700878762782404</v>
      </c>
      <c r="CF311" s="18"/>
      <c r="CG311" s="18"/>
      <c r="CH311">
        <f t="shared" si="307"/>
        <v>153</v>
      </c>
      <c r="CI311" s="113">
        <f t="shared" si="308"/>
        <v>255.06392251550989</v>
      </c>
      <c r="CJ311" s="123">
        <f t="shared" ref="CJ311:CJ318" si="595">D311+M311+V311+AE311+AN311+AW311+BF311+BO311+BX311</f>
        <v>8.889572190901383</v>
      </c>
      <c r="CK311" s="123">
        <f t="shared" si="581"/>
        <v>167.77813075721957</v>
      </c>
      <c r="CL311" s="123">
        <f t="shared" si="582"/>
        <v>140.751505838247</v>
      </c>
      <c r="CM311" s="123">
        <f t="shared" si="583"/>
        <v>83.00878604616608</v>
      </c>
      <c r="CN311" s="123">
        <f t="shared" si="584"/>
        <v>89.002604510988192</v>
      </c>
      <c r="CO311" s="123">
        <f t="shared" si="585"/>
        <v>108.82088451153477</v>
      </c>
      <c r="CP311" s="123">
        <f t="shared" si="586"/>
        <v>54.356086169597759</v>
      </c>
      <c r="CQ311" s="123">
        <f t="shared" si="587"/>
        <v>54.910492794721122</v>
      </c>
      <c r="CR311" s="143">
        <f t="shared" si="417"/>
        <v>707.51806281937593</v>
      </c>
    </row>
    <row r="312" spans="1:96" ht="14">
      <c r="A312">
        <f t="shared" si="521"/>
        <v>154</v>
      </c>
      <c r="B312" s="20">
        <f t="shared" si="521"/>
        <v>234</v>
      </c>
      <c r="C312" s="27">
        <f t="shared" si="403"/>
        <v>255.08477160082049</v>
      </c>
      <c r="D312" s="27"/>
      <c r="E312" s="27"/>
      <c r="F312" s="140">
        <f t="shared" ref="F312:G312" si="596">F311</f>
        <v>18.852668677253504</v>
      </c>
      <c r="G312" s="140">
        <f t="shared" si="596"/>
        <v>2.3461098798359923</v>
      </c>
      <c r="H312" s="139">
        <f>(H$118)*('Product half-life and C flows'!L213/100)</f>
        <v>0</v>
      </c>
      <c r="I312" s="139">
        <f>(($C$39*$C$118*0.28)*H$41)*('Product half-life and C flows'!N213/100)</f>
        <v>0</v>
      </c>
      <c r="J312" s="139">
        <f>(($C$39*$C$118*0.28)*H$41)*(+'Product half-life and C flows'!P213/100)</f>
        <v>0</v>
      </c>
      <c r="K312" s="140">
        <f t="shared" ref="K312:K318" si="597">K311</f>
        <v>4.1790082234578607</v>
      </c>
      <c r="L312" s="27"/>
      <c r="M312" s="141">
        <f>(C$158-C$138)*(0.4*D$14)*('Product half-life and C flows'!B173/100)</f>
        <v>3.3673571481535998E-2</v>
      </c>
      <c r="N312" s="85"/>
      <c r="O312" s="142">
        <f t="shared" si="537"/>
        <v>15.237354645124185</v>
      </c>
      <c r="P312" s="141">
        <f t="shared" si="538"/>
        <v>10.082834520791259</v>
      </c>
      <c r="Q312" s="141">
        <f>(C$158-C$138)*(0.6*C$15)*('Product half-life and C flows'!L173/100)</f>
        <v>2.9392810898238193</v>
      </c>
      <c r="R312" s="141">
        <f>(C$158-C$138)*0.6*('Product half-life and C flows'!N173/100)</f>
        <v>19.065430909624347</v>
      </c>
      <c r="S312" s="141">
        <f>(C$158-C$138)*0.6*('Product half-life and C flows'!P173/100)</f>
        <v>9.5231922625496175</v>
      </c>
      <c r="T312" s="141">
        <f t="shared" si="411"/>
        <v>1.6753902211995768</v>
      </c>
      <c r="U312" s="3"/>
      <c r="V312" s="141">
        <f t="shared" si="546"/>
        <v>6.734714296307201E-2</v>
      </c>
      <c r="W312" s="141">
        <f t="shared" si="547"/>
        <v>0</v>
      </c>
      <c r="X312" s="141">
        <f t="shared" si="548"/>
        <v>15.237354645124185</v>
      </c>
      <c r="Y312" s="141">
        <f t="shared" si="549"/>
        <v>10.082834520791259</v>
      </c>
      <c r="Z312" s="141">
        <f t="shared" si="550"/>
        <v>3.9997443147338978</v>
      </c>
      <c r="AA312" s="141">
        <f t="shared" si="551"/>
        <v>18.357748450867689</v>
      </c>
      <c r="AB312" s="141">
        <f t="shared" si="552"/>
        <v>9.1697045209129247</v>
      </c>
      <c r="AC312" s="141">
        <f t="shared" si="553"/>
        <v>2.2798542593983218</v>
      </c>
      <c r="AD312" s="115"/>
      <c r="AE312" s="141">
        <f t="shared" ref="AE312:AL312" si="598">V292</f>
        <v>0.13469428592614396</v>
      </c>
      <c r="AF312" s="141">
        <f t="shared" si="598"/>
        <v>0</v>
      </c>
      <c r="AG312" s="141">
        <f t="shared" si="598"/>
        <v>15.237354645124185</v>
      </c>
      <c r="AH312" s="141">
        <f t="shared" si="598"/>
        <v>10.082834520791259</v>
      </c>
      <c r="AI312" s="141">
        <f t="shared" si="598"/>
        <v>5.4428120667442039</v>
      </c>
      <c r="AJ312" s="141">
        <f t="shared" si="598"/>
        <v>17.394741237692813</v>
      </c>
      <c r="AK312" s="141">
        <f t="shared" si="598"/>
        <v>8.688681936909493</v>
      </c>
      <c r="AL312" s="141">
        <f t="shared" si="598"/>
        <v>3.1024028780441961</v>
      </c>
      <c r="AM312" s="115"/>
      <c r="AN312" s="143">
        <f t="shared" ref="AN312:AU312" si="599">AE292</f>
        <v>0.26938857185228793</v>
      </c>
      <c r="AO312" s="143">
        <f t="shared" si="599"/>
        <v>0</v>
      </c>
      <c r="AP312" s="143">
        <f t="shared" si="599"/>
        <v>15.237354645124185</v>
      </c>
      <c r="AQ312" s="143">
        <f t="shared" si="599"/>
        <v>10.082834520791259</v>
      </c>
      <c r="AR312" s="143">
        <f t="shared" si="599"/>
        <v>7.406524233253946</v>
      </c>
      <c r="AS312" s="143">
        <f t="shared" si="599"/>
        <v>16.084290651908645</v>
      </c>
      <c r="AT312" s="143">
        <f t="shared" si="599"/>
        <v>8.0341112147395801</v>
      </c>
      <c r="AU312" s="143">
        <f t="shared" si="599"/>
        <v>4.2217188129547489</v>
      </c>
      <c r="AV312" s="115"/>
      <c r="AW312" s="143">
        <f t="shared" ref="AW312:BD312" si="600">AN292</f>
        <v>0.53877714370457597</v>
      </c>
      <c r="AX312" s="143">
        <f t="shared" si="600"/>
        <v>0</v>
      </c>
      <c r="AY312" s="143">
        <f t="shared" si="600"/>
        <v>15.237354645124185</v>
      </c>
      <c r="AZ312" s="143">
        <f t="shared" si="600"/>
        <v>10.082834520791259</v>
      </c>
      <c r="BA312" s="143">
        <f t="shared" si="600"/>
        <v>10.078724112661165</v>
      </c>
      <c r="BB312" s="143">
        <f t="shared" si="600"/>
        <v>14.301042599050893</v>
      </c>
      <c r="BC312" s="143">
        <f t="shared" si="600"/>
        <v>7.1433779216038422</v>
      </c>
      <c r="BD312" s="143">
        <f t="shared" si="600"/>
        <v>5.7448727442168632</v>
      </c>
      <c r="BE312" s="18"/>
      <c r="BF312" s="141">
        <f t="shared" ref="BF312:BM312" si="601">AW292</f>
        <v>1.0775542874091517</v>
      </c>
      <c r="BG312" s="141">
        <f t="shared" si="601"/>
        <v>0</v>
      </c>
      <c r="BH312" s="141">
        <f t="shared" si="601"/>
        <v>15.237354645124185</v>
      </c>
      <c r="BI312" s="141">
        <f t="shared" si="601"/>
        <v>10.082834520791259</v>
      </c>
      <c r="BJ312" s="141">
        <f t="shared" si="601"/>
        <v>13.715026987025682</v>
      </c>
      <c r="BK312" s="141">
        <f t="shared" si="601"/>
        <v>11.874416480891639</v>
      </c>
      <c r="BL312" s="141">
        <f t="shared" si="601"/>
        <v>5.9312769634823352</v>
      </c>
      <c r="BM312" s="141">
        <f t="shared" si="601"/>
        <v>7.8175653826046387</v>
      </c>
      <c r="BN312" s="18"/>
      <c r="BO312" s="141">
        <f t="shared" ref="BO312:BV312" si="602">BF292</f>
        <v>2.1551085748183034</v>
      </c>
      <c r="BP312" s="141">
        <f t="shared" si="602"/>
        <v>0</v>
      </c>
      <c r="BQ312" s="141">
        <f t="shared" si="602"/>
        <v>15.237354645124185</v>
      </c>
      <c r="BR312" s="141">
        <f t="shared" si="602"/>
        <v>10.082834520791259</v>
      </c>
      <c r="BS312" s="141">
        <f t="shared" si="602"/>
        <v>18.663271576066265</v>
      </c>
      <c r="BT312" s="141">
        <f t="shared" si="602"/>
        <v>8.5722879251385553</v>
      </c>
      <c r="BU312" s="141">
        <f t="shared" si="602"/>
        <v>4.2818621004688078</v>
      </c>
      <c r="BV312" s="141">
        <f t="shared" si="602"/>
        <v>10.638064798357769</v>
      </c>
      <c r="BW312" s="18"/>
      <c r="BX312" s="141">
        <f t="shared" ref="BX312:CE312" si="603">BO292</f>
        <v>4.3102171496366068</v>
      </c>
      <c r="BY312" s="141">
        <f t="shared" si="603"/>
        <v>171.27911496582766</v>
      </c>
      <c r="BZ312" s="141">
        <f t="shared" si="603"/>
        <v>15.237354645124185</v>
      </c>
      <c r="CA312" s="141">
        <f t="shared" si="603"/>
        <v>10.082834520791259</v>
      </c>
      <c r="CB312" s="141">
        <f t="shared" si="603"/>
        <v>25.396793331249658</v>
      </c>
      <c r="CC312" s="141">
        <f t="shared" si="603"/>
        <v>4.0787844071795023</v>
      </c>
      <c r="CD312" s="141">
        <f t="shared" si="603"/>
        <v>2.03735484874101</v>
      </c>
      <c r="CE312" s="141">
        <f t="shared" si="603"/>
        <v>14.476172198812304</v>
      </c>
      <c r="CF312" s="18"/>
      <c r="CG312" s="18"/>
      <c r="CH312">
        <f t="shared" si="307"/>
        <v>154</v>
      </c>
      <c r="CI312" s="113">
        <f t="shared" si="308"/>
        <v>255.08477160082049</v>
      </c>
      <c r="CJ312" s="123">
        <f t="shared" si="595"/>
        <v>8.5867607277916775</v>
      </c>
      <c r="CK312" s="123">
        <f t="shared" si="581"/>
        <v>171.27911496582766</v>
      </c>
      <c r="CL312" s="123">
        <f t="shared" si="582"/>
        <v>140.751505838247</v>
      </c>
      <c r="CM312" s="123">
        <f t="shared" si="583"/>
        <v>83.00878604616608</v>
      </c>
      <c r="CN312" s="123">
        <f t="shared" si="584"/>
        <v>87.642177711558631</v>
      </c>
      <c r="CO312" s="123">
        <f t="shared" si="585"/>
        <v>109.72874266235408</v>
      </c>
      <c r="CP312" s="123">
        <f t="shared" si="586"/>
        <v>54.809561769407608</v>
      </c>
      <c r="CQ312" s="123">
        <f t="shared" si="587"/>
        <v>54.135049519046277</v>
      </c>
      <c r="CR312" s="143">
        <f t="shared" si="417"/>
        <v>709.94169924039898</v>
      </c>
    </row>
    <row r="313" spans="1:96" ht="14">
      <c r="A313">
        <f t="shared" si="521"/>
        <v>155</v>
      </c>
      <c r="B313" s="20">
        <f t="shared" si="521"/>
        <v>235</v>
      </c>
      <c r="C313" s="27">
        <f t="shared" si="403"/>
        <v>255.1050055887828</v>
      </c>
      <c r="D313" s="27"/>
      <c r="E313" s="27"/>
      <c r="F313" s="140">
        <f t="shared" ref="F313:G313" si="604">F312</f>
        <v>18.852668677253504</v>
      </c>
      <c r="G313" s="140">
        <f t="shared" si="604"/>
        <v>2.3461098798359923</v>
      </c>
      <c r="H313" s="139">
        <f>(H$118)*('Product half-life and C flows'!L214/100)</f>
        <v>0</v>
      </c>
      <c r="I313" s="139">
        <f>(($C$39*$C$118*0.28)*H$41)*('Product half-life and C flows'!N214/100)</f>
        <v>0</v>
      </c>
      <c r="J313" s="139">
        <f>(($C$39*$C$118*0.28)*H$41)*(+'Product half-life and C flows'!P214/100)</f>
        <v>0</v>
      </c>
      <c r="K313" s="140">
        <f t="shared" si="597"/>
        <v>4.1790082234578607</v>
      </c>
      <c r="L313" s="27"/>
      <c r="M313" s="141">
        <f>(C$158-C$138)*(0.4*D$14)*('Product half-life and C flows'!B174/100)</f>
        <v>3.2526526018663238E-2</v>
      </c>
      <c r="N313" s="85"/>
      <c r="O313" s="142">
        <f t="shared" si="537"/>
        <v>15.237354645124185</v>
      </c>
      <c r="P313" s="141">
        <f t="shared" si="538"/>
        <v>10.082834520791259</v>
      </c>
      <c r="Q313" s="141">
        <f>(C$158-C$138)*(0.6*C$15)*('Product half-life and C flows'!L174/100)</f>
        <v>2.8943534521707073</v>
      </c>
      <c r="R313" s="141">
        <f>(C$158-C$138)*0.6*('Product half-life and C flows'!N174/100)</f>
        <v>19.095412619818187</v>
      </c>
      <c r="S313" s="141">
        <f>(C$158-C$138)*0.6*('Product half-life and C flows'!P174/100)</f>
        <v>9.5381681417673203</v>
      </c>
      <c r="T313" s="141">
        <f t="shared" si="411"/>
        <v>1.6497814677373031</v>
      </c>
      <c r="U313" s="3"/>
      <c r="V313" s="141">
        <f t="shared" si="546"/>
        <v>6.5053052037326475E-2</v>
      </c>
      <c r="W313" s="141">
        <f t="shared" si="547"/>
        <v>0</v>
      </c>
      <c r="X313" s="141">
        <f t="shared" si="548"/>
        <v>15.237354645124185</v>
      </c>
      <c r="Y313" s="141">
        <f t="shared" si="549"/>
        <v>10.082834520791259</v>
      </c>
      <c r="Z313" s="141">
        <f t="shared" si="550"/>
        <v>3.9386072346840857</v>
      </c>
      <c r="AA313" s="141">
        <f t="shared" si="551"/>
        <v>18.398547262287597</v>
      </c>
      <c r="AB313" s="141">
        <f t="shared" si="552"/>
        <v>9.1900835475961955</v>
      </c>
      <c r="AC313" s="141">
        <f t="shared" si="553"/>
        <v>2.2450061237699286</v>
      </c>
      <c r="AD313" s="115"/>
      <c r="AE313" s="141">
        <f t="shared" ref="AE313:AL313" si="605">V293</f>
        <v>0.13010610407465298</v>
      </c>
      <c r="AF313" s="141">
        <f t="shared" si="605"/>
        <v>0</v>
      </c>
      <c r="AG313" s="141">
        <f t="shared" si="605"/>
        <v>15.237354645124185</v>
      </c>
      <c r="AH313" s="141">
        <f t="shared" si="605"/>
        <v>10.082834520791259</v>
      </c>
      <c r="AI313" s="141">
        <f t="shared" si="605"/>
        <v>5.3596173395725604</v>
      </c>
      <c r="AJ313" s="141">
        <f t="shared" si="605"/>
        <v>17.450259852292021</v>
      </c>
      <c r="AK313" s="141">
        <f t="shared" si="605"/>
        <v>8.7164135126333733</v>
      </c>
      <c r="AL313" s="141">
        <f t="shared" si="605"/>
        <v>3.0549818835563594</v>
      </c>
      <c r="AM313" s="115"/>
      <c r="AN313" s="143">
        <f t="shared" ref="AN313:AU313" si="606">AE293</f>
        <v>0.26021220814930596</v>
      </c>
      <c r="AO313" s="143">
        <f t="shared" si="606"/>
        <v>0</v>
      </c>
      <c r="AP313" s="143">
        <f t="shared" si="606"/>
        <v>15.237354645124185</v>
      </c>
      <c r="AQ313" s="143">
        <f t="shared" si="606"/>
        <v>10.082834520791259</v>
      </c>
      <c r="AR313" s="143">
        <f t="shared" si="606"/>
        <v>7.2933136804515373</v>
      </c>
      <c r="AS313" s="143">
        <f t="shared" si="606"/>
        <v>16.159839827478784</v>
      </c>
      <c r="AT313" s="143">
        <f t="shared" si="606"/>
        <v>8.0718480656737164</v>
      </c>
      <c r="AU313" s="143">
        <f t="shared" si="606"/>
        <v>4.1571887978573763</v>
      </c>
      <c r="AV313" s="115"/>
      <c r="AW313" s="143">
        <f t="shared" ref="AW313:BD313" si="607">AN293</f>
        <v>0.52042441629861202</v>
      </c>
      <c r="AX313" s="143">
        <f t="shared" si="607"/>
        <v>0</v>
      </c>
      <c r="AY313" s="143">
        <f t="shared" si="607"/>
        <v>15.237354645124185</v>
      </c>
      <c r="AZ313" s="143">
        <f t="shared" si="607"/>
        <v>10.082834520791259</v>
      </c>
      <c r="BA313" s="143">
        <f t="shared" si="607"/>
        <v>9.9246683244934335</v>
      </c>
      <c r="BB313" s="143">
        <f t="shared" si="607"/>
        <v>14.403849161688159</v>
      </c>
      <c r="BC313" s="143">
        <f t="shared" si="607"/>
        <v>7.1947298509930864</v>
      </c>
      <c r="BD313" s="143">
        <f t="shared" si="607"/>
        <v>5.6570609449612563</v>
      </c>
      <c r="BE313" s="18"/>
      <c r="BF313" s="141">
        <f t="shared" ref="BF313:BM313" si="608">AW293</f>
        <v>1.0408488325972238</v>
      </c>
      <c r="BG313" s="141">
        <f t="shared" si="608"/>
        <v>0</v>
      </c>
      <c r="BH313" s="141">
        <f t="shared" si="608"/>
        <v>15.237354645124185</v>
      </c>
      <c r="BI313" s="141">
        <f t="shared" si="608"/>
        <v>10.082834520791259</v>
      </c>
      <c r="BJ313" s="141">
        <f t="shared" si="608"/>
        <v>13.505389411018049</v>
      </c>
      <c r="BK313" s="141">
        <f t="shared" si="608"/>
        <v>12.014314623280733</v>
      </c>
      <c r="BL313" s="141">
        <f t="shared" si="608"/>
        <v>6.00115615548488</v>
      </c>
      <c r="BM313" s="141">
        <f t="shared" si="608"/>
        <v>7.6980719642802873</v>
      </c>
      <c r="BN313" s="18"/>
      <c r="BO313" s="141">
        <f t="shared" ref="BO313:BV313" si="609">BF293</f>
        <v>2.0816976651944481</v>
      </c>
      <c r="BP313" s="141">
        <f t="shared" si="609"/>
        <v>0</v>
      </c>
      <c r="BQ313" s="141">
        <f t="shared" si="609"/>
        <v>15.237354645124185</v>
      </c>
      <c r="BR313" s="141">
        <f t="shared" si="609"/>
        <v>10.082834520791259</v>
      </c>
      <c r="BS313" s="141">
        <f t="shared" si="609"/>
        <v>18.377998858974284</v>
      </c>
      <c r="BT313" s="141">
        <f t="shared" si="609"/>
        <v>8.7626599183446032</v>
      </c>
      <c r="BU313" s="141">
        <f t="shared" si="609"/>
        <v>4.3769530061661346</v>
      </c>
      <c r="BV313" s="141">
        <f t="shared" si="609"/>
        <v>10.47545934961534</v>
      </c>
      <c r="BW313" s="18"/>
      <c r="BX313" s="141">
        <f t="shared" ref="BX313:CE313" si="610">BO293</f>
        <v>4.1633953303888953</v>
      </c>
      <c r="BY313" s="141">
        <f t="shared" si="610"/>
        <v>174.78009917443575</v>
      </c>
      <c r="BZ313" s="141">
        <f t="shared" si="610"/>
        <v>15.237354645124185</v>
      </c>
      <c r="CA313" s="141">
        <f t="shared" si="610"/>
        <v>10.082834520791259</v>
      </c>
      <c r="CB313" s="141">
        <f t="shared" si="610"/>
        <v>25.008597070508316</v>
      </c>
      <c r="CC313" s="141">
        <f t="shared" si="610"/>
        <v>4.3378407118475559</v>
      </c>
      <c r="CD313" s="141">
        <f t="shared" si="610"/>
        <v>2.1667536023214562</v>
      </c>
      <c r="CE313" s="141">
        <f t="shared" si="610"/>
        <v>14.254900330189738</v>
      </c>
      <c r="CF313" s="18"/>
      <c r="CG313" s="18"/>
      <c r="CH313">
        <f t="shared" si="307"/>
        <v>155</v>
      </c>
      <c r="CI313" s="113">
        <f t="shared" si="308"/>
        <v>255.1050055887828</v>
      </c>
      <c r="CJ313" s="123">
        <f t="shared" si="595"/>
        <v>8.2942641347591284</v>
      </c>
      <c r="CK313" s="123">
        <f t="shared" si="581"/>
        <v>174.78009917443575</v>
      </c>
      <c r="CL313" s="123">
        <f t="shared" si="582"/>
        <v>140.751505838247</v>
      </c>
      <c r="CM313" s="123">
        <f t="shared" si="583"/>
        <v>83.00878604616608</v>
      </c>
      <c r="CN313" s="123">
        <f t="shared" si="584"/>
        <v>86.302545371872981</v>
      </c>
      <c r="CO313" s="123">
        <f t="shared" si="585"/>
        <v>110.62272397703767</v>
      </c>
      <c r="CP313" s="123">
        <f t="shared" si="586"/>
        <v>55.256105882636156</v>
      </c>
      <c r="CQ313" s="123">
        <f t="shared" si="587"/>
        <v>53.371459085425442</v>
      </c>
      <c r="CR313" s="143">
        <f t="shared" si="417"/>
        <v>712.38748951058005</v>
      </c>
    </row>
    <row r="314" spans="1:96" ht="14">
      <c r="A314">
        <f t="shared" si="521"/>
        <v>156</v>
      </c>
      <c r="B314" s="20">
        <f t="shared" si="521"/>
        <v>236</v>
      </c>
      <c r="C314" s="27">
        <f t="shared" si="403"/>
        <v>255.12464259503975</v>
      </c>
      <c r="D314" s="27"/>
      <c r="E314" s="27"/>
      <c r="F314" s="140">
        <f t="shared" ref="F314:G314" si="611">F313</f>
        <v>18.852668677253504</v>
      </c>
      <c r="G314" s="140">
        <f t="shared" si="611"/>
        <v>2.3461098798359923</v>
      </c>
      <c r="H314" s="139">
        <f>(H$118)*('Product half-life and C flows'!L215/100)</f>
        <v>0</v>
      </c>
      <c r="I314" s="139">
        <f>(($C$39*$C$118*0.28)*H$41)*('Product half-life and C flows'!N215/100)</f>
        <v>0</v>
      </c>
      <c r="J314" s="139">
        <f>(($C$39*$C$118*0.28)*H$41)*(+'Product half-life and C flows'!P215/100)</f>
        <v>0</v>
      </c>
      <c r="K314" s="140">
        <f t="shared" si="597"/>
        <v>4.1790082234578607</v>
      </c>
      <c r="L314" s="27"/>
      <c r="M314" s="141">
        <f>(C$158-C$138)*(0.4*D$14)*('Product half-life and C flows'!B175/100)</f>
        <v>3.1418553135146056E-2</v>
      </c>
      <c r="N314" s="85"/>
      <c r="O314" s="142">
        <f t="shared" si="537"/>
        <v>15.237354645124185</v>
      </c>
      <c r="P314" s="141">
        <f t="shared" si="538"/>
        <v>10.082834520791259</v>
      </c>
      <c r="Q314" s="141">
        <f>(C$158-C$138)*(0.6*C$15)*('Product half-life and C flows'!L175/100)</f>
        <v>2.8501125445591962</v>
      </c>
      <c r="R314" s="141">
        <f>(C$158-C$138)*0.6*('Product half-life and C flows'!N175/100)</f>
        <v>19.124936052164269</v>
      </c>
      <c r="S314" s="141">
        <f>(C$158-C$138)*0.6*('Product half-life and C flows'!P175/100)</f>
        <v>9.5529151109711563</v>
      </c>
      <c r="T314" s="141">
        <f t="shared" si="411"/>
        <v>1.6245641503987416</v>
      </c>
      <c r="U314" s="3"/>
      <c r="V314" s="141">
        <f t="shared" si="546"/>
        <v>6.2837106270292112E-2</v>
      </c>
      <c r="W314" s="141">
        <f t="shared" si="547"/>
        <v>0</v>
      </c>
      <c r="X314" s="141">
        <f t="shared" si="548"/>
        <v>15.237354645124185</v>
      </c>
      <c r="Y314" s="141">
        <f t="shared" si="549"/>
        <v>10.082834520791259</v>
      </c>
      <c r="Z314" s="141">
        <f t="shared" si="550"/>
        <v>3.8784046500077038</v>
      </c>
      <c r="AA314" s="141">
        <f t="shared" si="551"/>
        <v>18.43872245379497</v>
      </c>
      <c r="AB314" s="141">
        <f t="shared" si="552"/>
        <v>9.2101510758216563</v>
      </c>
      <c r="AC314" s="141">
        <f t="shared" si="553"/>
        <v>2.2106906505043908</v>
      </c>
      <c r="AD314" s="115"/>
      <c r="AE314" s="141">
        <f t="shared" ref="AE314:AL314" si="612">V294</f>
        <v>0.12567421254058425</v>
      </c>
      <c r="AF314" s="141">
        <f t="shared" si="612"/>
        <v>0</v>
      </c>
      <c r="AG314" s="141">
        <f t="shared" si="612"/>
        <v>15.237354645124185</v>
      </c>
      <c r="AH314" s="141">
        <f t="shared" si="612"/>
        <v>10.082834520791259</v>
      </c>
      <c r="AI314" s="141">
        <f t="shared" si="612"/>
        <v>5.277694264360286</v>
      </c>
      <c r="AJ314" s="141">
        <f t="shared" si="612"/>
        <v>17.504929851150347</v>
      </c>
      <c r="AK314" s="141">
        <f t="shared" si="612"/>
        <v>8.7437212043707984</v>
      </c>
      <c r="AL314" s="141">
        <f t="shared" si="612"/>
        <v>3.0082857306853628</v>
      </c>
      <c r="AM314" s="115"/>
      <c r="AN314" s="143">
        <f t="shared" ref="AN314:AU314" si="613">AE294</f>
        <v>0.25134842508116839</v>
      </c>
      <c r="AO314" s="143">
        <f t="shared" si="613"/>
        <v>0</v>
      </c>
      <c r="AP314" s="143">
        <f t="shared" si="613"/>
        <v>15.237354645124185</v>
      </c>
      <c r="AQ314" s="143">
        <f t="shared" si="613"/>
        <v>10.082834520791259</v>
      </c>
      <c r="AR314" s="143">
        <f t="shared" si="613"/>
        <v>7.181833578919143</v>
      </c>
      <c r="AS314" s="143">
        <f t="shared" si="613"/>
        <v>16.234234215234732</v>
      </c>
      <c r="AT314" s="143">
        <f t="shared" si="613"/>
        <v>8.1090080995178475</v>
      </c>
      <c r="AU314" s="143">
        <f t="shared" si="613"/>
        <v>4.0936451399839111</v>
      </c>
      <c r="AV314" s="115"/>
      <c r="AW314" s="143">
        <f t="shared" ref="AW314:BD314" si="614">AN294</f>
        <v>0.50269685016233678</v>
      </c>
      <c r="AX314" s="143">
        <f t="shared" si="614"/>
        <v>0</v>
      </c>
      <c r="AY314" s="143">
        <f t="shared" si="614"/>
        <v>15.237354645124185</v>
      </c>
      <c r="AZ314" s="143">
        <f t="shared" si="614"/>
        <v>10.082834520791259</v>
      </c>
      <c r="BA314" s="143">
        <f t="shared" si="614"/>
        <v>9.7729673171097264</v>
      </c>
      <c r="BB314" s="143">
        <f t="shared" si="614"/>
        <v>14.505084300615552</v>
      </c>
      <c r="BC314" s="143">
        <f t="shared" si="614"/>
        <v>7.2452968534543212</v>
      </c>
      <c r="BD314" s="143">
        <f t="shared" si="614"/>
        <v>5.5705913707525436</v>
      </c>
      <c r="BE314" s="18"/>
      <c r="BF314" s="141">
        <f t="shared" ref="BF314:BM314" si="615">AW294</f>
        <v>1.0053937003246738</v>
      </c>
      <c r="BG314" s="141">
        <f t="shared" si="615"/>
        <v>0</v>
      </c>
      <c r="BH314" s="141">
        <f t="shared" si="615"/>
        <v>15.237354645124185</v>
      </c>
      <c r="BI314" s="141">
        <f t="shared" si="615"/>
        <v>10.082834520791259</v>
      </c>
      <c r="BJ314" s="141">
        <f t="shared" si="615"/>
        <v>13.298956197153926</v>
      </c>
      <c r="BK314" s="141">
        <f t="shared" si="615"/>
        <v>12.152074387999393</v>
      </c>
      <c r="BL314" s="141">
        <f t="shared" si="615"/>
        <v>6.0699672267729214</v>
      </c>
      <c r="BM314" s="141">
        <f t="shared" si="615"/>
        <v>7.5804050323777368</v>
      </c>
      <c r="BN314" s="18"/>
      <c r="BO314" s="141">
        <f t="shared" ref="BO314:BV314" si="616">BF294</f>
        <v>2.0107874006493471</v>
      </c>
      <c r="BP314" s="141">
        <f t="shared" si="616"/>
        <v>0</v>
      </c>
      <c r="BQ314" s="141">
        <f t="shared" si="616"/>
        <v>15.237354645124185</v>
      </c>
      <c r="BR314" s="141">
        <f t="shared" si="616"/>
        <v>10.082834520791259</v>
      </c>
      <c r="BS314" s="141">
        <f t="shared" si="616"/>
        <v>18.097086605844122</v>
      </c>
      <c r="BT314" s="141">
        <f t="shared" si="616"/>
        <v>8.9501220286001306</v>
      </c>
      <c r="BU314" s="141">
        <f t="shared" si="616"/>
        <v>4.4705904238761889</v>
      </c>
      <c r="BV314" s="141">
        <f t="shared" si="616"/>
        <v>10.315339365331148</v>
      </c>
      <c r="BW314" s="18"/>
      <c r="BX314" s="141">
        <f t="shared" ref="BX314:CE314" si="617">BO294</f>
        <v>4.0215748012986943</v>
      </c>
      <c r="BY314" s="141">
        <f t="shared" si="617"/>
        <v>178.28108338304384</v>
      </c>
      <c r="BZ314" s="141">
        <f t="shared" si="617"/>
        <v>15.237354645124185</v>
      </c>
      <c r="CA314" s="141">
        <f t="shared" si="617"/>
        <v>10.082834520791259</v>
      </c>
      <c r="CB314" s="141">
        <f t="shared" si="617"/>
        <v>24.626334485522339</v>
      </c>
      <c r="CC314" s="141">
        <f t="shared" si="617"/>
        <v>4.5929372768948653</v>
      </c>
      <c r="CD314" s="141">
        <f t="shared" si="617"/>
        <v>2.2941744639834489</v>
      </c>
      <c r="CE314" s="141">
        <f t="shared" si="617"/>
        <v>14.037010656747732</v>
      </c>
      <c r="CF314" s="18"/>
      <c r="CG314" s="18"/>
      <c r="CH314">
        <f t="shared" si="307"/>
        <v>156</v>
      </c>
      <c r="CI314" s="113">
        <f t="shared" si="308"/>
        <v>255.12464259503975</v>
      </c>
      <c r="CJ314" s="123">
        <f t="shared" si="595"/>
        <v>8.0117310494622433</v>
      </c>
      <c r="CK314" s="123">
        <f t="shared" si="581"/>
        <v>178.28108338304384</v>
      </c>
      <c r="CL314" s="123">
        <f t="shared" si="582"/>
        <v>140.751505838247</v>
      </c>
      <c r="CM314" s="123">
        <f t="shared" si="583"/>
        <v>83.00878604616608</v>
      </c>
      <c r="CN314" s="123">
        <f t="shared" si="584"/>
        <v>84.983389643476443</v>
      </c>
      <c r="CO314" s="123">
        <f t="shared" si="585"/>
        <v>111.50304056645427</v>
      </c>
      <c r="CP314" s="123">
        <f t="shared" si="586"/>
        <v>55.695824458768342</v>
      </c>
      <c r="CQ314" s="123">
        <f t="shared" si="587"/>
        <v>52.61954032023943</v>
      </c>
      <c r="CR314" s="143">
        <f t="shared" si="417"/>
        <v>714.85490130585777</v>
      </c>
    </row>
    <row r="315" spans="1:96" ht="14">
      <c r="A315">
        <f t="shared" si="521"/>
        <v>157</v>
      </c>
      <c r="B315" s="20">
        <f t="shared" si="521"/>
        <v>237</v>
      </c>
      <c r="C315" s="27">
        <f t="shared" si="403"/>
        <v>255.14370020351623</v>
      </c>
      <c r="D315" s="27"/>
      <c r="E315" s="27"/>
      <c r="F315" s="140">
        <f t="shared" ref="F315:G315" si="618">F314</f>
        <v>18.852668677253504</v>
      </c>
      <c r="G315" s="140">
        <f t="shared" si="618"/>
        <v>2.3461098798359923</v>
      </c>
      <c r="H315" s="139">
        <f>(H$118)*('Product half-life and C flows'!L216/100)</f>
        <v>0</v>
      </c>
      <c r="I315" s="139">
        <f>(($C$39*$C$118*0.28)*H$41)*('Product half-life and C flows'!N216/100)</f>
        <v>0</v>
      </c>
      <c r="J315" s="139">
        <f>(($C$39*$C$118*0.28)*H$41)*(+'Product half-life and C flows'!P216/100)</f>
        <v>0</v>
      </c>
      <c r="K315" s="140">
        <f t="shared" si="597"/>
        <v>4.1790082234578607</v>
      </c>
      <c r="L315" s="27"/>
      <c r="M315" s="141">
        <f>(C$158-C$138)*(0.4*D$14)*('Product half-life and C flows'!B176/100)</f>
        <v>3.0348321875493193E-2</v>
      </c>
      <c r="N315" s="85"/>
      <c r="O315" s="142">
        <f t="shared" si="537"/>
        <v>15.237354645124185</v>
      </c>
      <c r="P315" s="141">
        <f t="shared" si="538"/>
        <v>10.082834520791259</v>
      </c>
      <c r="Q315" s="141">
        <f>(C$158-C$138)*(0.6*C$15)*('Product half-life and C flows'!L176/100)</f>
        <v>2.8065478701509319</v>
      </c>
      <c r="R315" s="141">
        <f>(C$158-C$138)*0.6*('Product half-life and C flows'!N176/100)</f>
        <v>19.154008211552718</v>
      </c>
      <c r="S315" s="141">
        <f>(C$158-C$138)*0.6*('Product half-life and C flows'!P176/100)</f>
        <v>9.567436669107245</v>
      </c>
      <c r="T315" s="141">
        <f t="shared" si="411"/>
        <v>1.599732285986031</v>
      </c>
      <c r="U315" s="3"/>
      <c r="V315" s="141">
        <f t="shared" si="546"/>
        <v>6.0696643750986386E-2</v>
      </c>
      <c r="W315" s="141">
        <f t="shared" si="547"/>
        <v>0</v>
      </c>
      <c r="X315" s="141">
        <f t="shared" si="548"/>
        <v>15.237354645124185</v>
      </c>
      <c r="Y315" s="141">
        <f t="shared" si="549"/>
        <v>10.082834520791259</v>
      </c>
      <c r="Z315" s="141">
        <f t="shared" si="550"/>
        <v>3.8191222767120854</v>
      </c>
      <c r="AA315" s="141">
        <f t="shared" si="551"/>
        <v>18.478283557574247</v>
      </c>
      <c r="AB315" s="141">
        <f t="shared" si="552"/>
        <v>9.2299118669201938</v>
      </c>
      <c r="AC315" s="141">
        <f t="shared" si="553"/>
        <v>2.1768996977258883</v>
      </c>
      <c r="AD315" s="115"/>
      <c r="AE315" s="141">
        <f t="shared" ref="AE315:AL315" si="619">V295</f>
        <v>0.1213932875019728</v>
      </c>
      <c r="AF315" s="141">
        <f t="shared" si="619"/>
        <v>0</v>
      </c>
      <c r="AG315" s="141">
        <f t="shared" si="619"/>
        <v>15.237354645124185</v>
      </c>
      <c r="AH315" s="141">
        <f t="shared" si="619"/>
        <v>10.082834520791259</v>
      </c>
      <c r="AI315" s="141">
        <f t="shared" si="619"/>
        <v>5.1970234035930041</v>
      </c>
      <c r="AJ315" s="141">
        <f t="shared" si="619"/>
        <v>17.558764205569044</v>
      </c>
      <c r="AK315" s="141">
        <f t="shared" si="619"/>
        <v>8.7706114912932271</v>
      </c>
      <c r="AL315" s="141">
        <f t="shared" si="619"/>
        <v>2.9623033400480119</v>
      </c>
      <c r="AM315" s="115"/>
      <c r="AN315" s="143">
        <f t="shared" ref="AN315:AU315" si="620">AE295</f>
        <v>0.24278657500394549</v>
      </c>
      <c r="AO315" s="143">
        <f t="shared" si="620"/>
        <v>0</v>
      </c>
      <c r="AP315" s="143">
        <f t="shared" si="620"/>
        <v>15.237354645124185</v>
      </c>
      <c r="AQ315" s="143">
        <f t="shared" si="620"/>
        <v>10.082834520791259</v>
      </c>
      <c r="AR315" s="143">
        <f t="shared" si="620"/>
        <v>7.0720574782815673</v>
      </c>
      <c r="AS315" s="143">
        <f t="shared" si="620"/>
        <v>16.30749146639354</v>
      </c>
      <c r="AT315" s="143">
        <f t="shared" si="620"/>
        <v>8.1456001330637058</v>
      </c>
      <c r="AU315" s="143">
        <f t="shared" si="620"/>
        <v>4.031072762620493</v>
      </c>
      <c r="AV315" s="115"/>
      <c r="AW315" s="143">
        <f t="shared" ref="AW315:BD315" si="621">AN295</f>
        <v>0.48557315000789081</v>
      </c>
      <c r="AX315" s="143">
        <f t="shared" si="621"/>
        <v>0</v>
      </c>
      <c r="AY315" s="143">
        <f t="shared" si="621"/>
        <v>15.237354645124185</v>
      </c>
      <c r="AZ315" s="143">
        <f t="shared" si="621"/>
        <v>10.082834520791259</v>
      </c>
      <c r="BA315" s="143">
        <f t="shared" si="621"/>
        <v>9.6235850971039767</v>
      </c>
      <c r="BB315" s="143">
        <f t="shared" si="621"/>
        <v>14.604772035432722</v>
      </c>
      <c r="BC315" s="143">
        <f t="shared" si="621"/>
        <v>7.2950909267895723</v>
      </c>
      <c r="BD315" s="143">
        <f t="shared" si="621"/>
        <v>5.4854435053492665</v>
      </c>
      <c r="BE315" s="18"/>
      <c r="BF315" s="141">
        <f t="shared" ref="BF315:BM315" si="622">AW295</f>
        <v>0.97114630001578162</v>
      </c>
      <c r="BG315" s="141">
        <f t="shared" si="622"/>
        <v>0</v>
      </c>
      <c r="BH315" s="141">
        <f t="shared" si="622"/>
        <v>15.237354645124185</v>
      </c>
      <c r="BI315" s="141">
        <f t="shared" si="622"/>
        <v>10.082834520791259</v>
      </c>
      <c r="BJ315" s="141">
        <f t="shared" si="622"/>
        <v>13.095678365966251</v>
      </c>
      <c r="BK315" s="141">
        <f t="shared" si="622"/>
        <v>12.287728460678634</v>
      </c>
      <c r="BL315" s="141">
        <f t="shared" si="622"/>
        <v>6.1377265038354798</v>
      </c>
      <c r="BM315" s="141">
        <f t="shared" si="622"/>
        <v>7.4645366686007621</v>
      </c>
      <c r="BN315" s="18"/>
      <c r="BO315" s="141">
        <f t="shared" ref="BO315:BV315" si="623">BF295</f>
        <v>1.9422926000315632</v>
      </c>
      <c r="BP315" s="141">
        <f t="shared" si="623"/>
        <v>0</v>
      </c>
      <c r="BQ315" s="141">
        <f t="shared" si="623"/>
        <v>15.237354645124185</v>
      </c>
      <c r="BR315" s="141">
        <f t="shared" si="623"/>
        <v>10.082834520791259</v>
      </c>
      <c r="BS315" s="141">
        <f t="shared" si="623"/>
        <v>17.820468165906799</v>
      </c>
      <c r="BT315" s="141">
        <f t="shared" si="623"/>
        <v>9.1347187341849718</v>
      </c>
      <c r="BU315" s="141">
        <f t="shared" si="623"/>
        <v>4.5627965705219626</v>
      </c>
      <c r="BV315" s="141">
        <f t="shared" si="623"/>
        <v>10.157666854566875</v>
      </c>
      <c r="BW315" s="18"/>
      <c r="BX315" s="141">
        <f t="shared" ref="BX315:CE315" si="624">BO295</f>
        <v>3.8845852000631265</v>
      </c>
      <c r="BY315" s="141">
        <f t="shared" si="624"/>
        <v>181.78206759165192</v>
      </c>
      <c r="BZ315" s="141">
        <f t="shared" si="624"/>
        <v>15.237354645124185</v>
      </c>
      <c r="CA315" s="141">
        <f t="shared" si="624"/>
        <v>10.082834520791259</v>
      </c>
      <c r="CB315" s="141">
        <f t="shared" si="624"/>
        <v>24.249914878591792</v>
      </c>
      <c r="CC315" s="141">
        <f t="shared" si="624"/>
        <v>4.8441346279198489</v>
      </c>
      <c r="CD315" s="141">
        <f t="shared" si="624"/>
        <v>2.4196476662936308</v>
      </c>
      <c r="CE315" s="141">
        <f t="shared" si="624"/>
        <v>13.822451480797319</v>
      </c>
      <c r="CF315" s="18"/>
      <c r="CG315" s="18"/>
      <c r="CH315">
        <f t="shared" si="307"/>
        <v>157</v>
      </c>
      <c r="CI315" s="113">
        <f t="shared" si="308"/>
        <v>255.14370020351623</v>
      </c>
      <c r="CJ315" s="123">
        <f t="shared" si="595"/>
        <v>7.7388220782507595</v>
      </c>
      <c r="CK315" s="123">
        <f t="shared" si="581"/>
        <v>181.78206759165192</v>
      </c>
      <c r="CL315" s="123">
        <f t="shared" si="582"/>
        <v>140.751505838247</v>
      </c>
      <c r="CM315" s="123">
        <f t="shared" si="583"/>
        <v>83.00878604616608</v>
      </c>
      <c r="CN315" s="123">
        <f t="shared" si="584"/>
        <v>83.684397536306406</v>
      </c>
      <c r="CO315" s="123">
        <f t="shared" si="585"/>
        <v>112.36990129930572</v>
      </c>
      <c r="CP315" s="123">
        <f t="shared" si="586"/>
        <v>56.128821827825014</v>
      </c>
      <c r="CQ315" s="123">
        <f t="shared" si="587"/>
        <v>51.879114819152505</v>
      </c>
      <c r="CR315" s="143">
        <f t="shared" si="417"/>
        <v>717.34341703690541</v>
      </c>
    </row>
    <row r="316" spans="1:96" ht="14">
      <c r="A316">
        <f t="shared" si="521"/>
        <v>158</v>
      </c>
      <c r="B316" s="20">
        <f t="shared" si="521"/>
        <v>238</v>
      </c>
      <c r="C316" s="27">
        <f t="shared" si="403"/>
        <v>255.16219548191947</v>
      </c>
      <c r="D316" s="27"/>
      <c r="E316" s="27"/>
      <c r="F316" s="140">
        <f t="shared" ref="F316:G316" si="625">F315</f>
        <v>18.852668677253504</v>
      </c>
      <c r="G316" s="140">
        <f t="shared" si="625"/>
        <v>2.3461098798359923</v>
      </c>
      <c r="H316" s="139">
        <f>(H$118)*('Product half-life and C flows'!L217/100)</f>
        <v>0</v>
      </c>
      <c r="I316" s="139">
        <f>(($C$39*$C$118*0.28)*H$41)*('Product half-life and C flows'!N217/100)</f>
        <v>0</v>
      </c>
      <c r="J316" s="139">
        <f>(($C$39*$C$118*0.28)*H$41)*(+'Product half-life and C flows'!P217/100)</f>
        <v>0</v>
      </c>
      <c r="K316" s="140">
        <f t="shared" si="597"/>
        <v>4.1790082234578607</v>
      </c>
      <c r="L316" s="27"/>
      <c r="M316" s="141">
        <f>(C$158-C$138)*(0.4*D$14)*('Product half-life and C flows'!B177/100)</f>
        <v>2.9314546621443463E-2</v>
      </c>
      <c r="N316" s="85"/>
      <c r="O316" s="142">
        <f t="shared" si="537"/>
        <v>15.237354645124185</v>
      </c>
      <c r="P316" s="141">
        <f t="shared" si="538"/>
        <v>10.082834520791259</v>
      </c>
      <c r="Q316" s="141">
        <f>(C$158-C$138)*(0.6*C$15)*('Product half-life and C flows'!L177/100)</f>
        <v>2.7636490925543296</v>
      </c>
      <c r="R316" s="141">
        <f>(C$158-C$138)*0.6*('Product half-life and C flows'!N177/100)</f>
        <v>19.182635995802183</v>
      </c>
      <c r="S316" s="141">
        <f>(C$158-C$138)*0.6*('Product half-life and C flows'!P177/100)</f>
        <v>9.5817362616394455</v>
      </c>
      <c r="T316" s="141">
        <f t="shared" si="411"/>
        <v>1.5752799827559678</v>
      </c>
      <c r="U316" s="3"/>
      <c r="V316" s="141">
        <f t="shared" si="546"/>
        <v>5.862909324288694E-2</v>
      </c>
      <c r="W316" s="141">
        <f t="shared" si="547"/>
        <v>0</v>
      </c>
      <c r="X316" s="141">
        <f t="shared" si="548"/>
        <v>15.237354645124185</v>
      </c>
      <c r="Y316" s="141">
        <f t="shared" si="549"/>
        <v>10.082834520791259</v>
      </c>
      <c r="Z316" s="141">
        <f t="shared" si="550"/>
        <v>3.760746049138922</v>
      </c>
      <c r="AA316" s="141">
        <f t="shared" si="551"/>
        <v>18.517239960108071</v>
      </c>
      <c r="AB316" s="141">
        <f t="shared" si="552"/>
        <v>9.2493706094445827</v>
      </c>
      <c r="AC316" s="141">
        <f t="shared" si="553"/>
        <v>2.1436252480091853</v>
      </c>
      <c r="AD316" s="115"/>
      <c r="AE316" s="141">
        <f t="shared" ref="AE316:AL316" si="626">V296</f>
        <v>0.11725818648577378</v>
      </c>
      <c r="AF316" s="141">
        <f t="shared" si="626"/>
        <v>0</v>
      </c>
      <c r="AG316" s="141">
        <f t="shared" si="626"/>
        <v>15.237354645124185</v>
      </c>
      <c r="AH316" s="141">
        <f t="shared" si="626"/>
        <v>10.082834520791259</v>
      </c>
      <c r="AI316" s="141">
        <f t="shared" si="626"/>
        <v>5.1175856168635425</v>
      </c>
      <c r="AJ316" s="141">
        <f t="shared" si="626"/>
        <v>17.61177568857984</v>
      </c>
      <c r="AK316" s="141">
        <f t="shared" si="626"/>
        <v>8.7970907535363789</v>
      </c>
      <c r="AL316" s="141">
        <f t="shared" si="626"/>
        <v>2.9170238016122192</v>
      </c>
      <c r="AM316" s="115"/>
      <c r="AN316" s="143">
        <f t="shared" ref="AN316:AU316" si="627">AE296</f>
        <v>0.23451637297154765</v>
      </c>
      <c r="AO316" s="143">
        <f t="shared" si="627"/>
        <v>0</v>
      </c>
      <c r="AP316" s="143">
        <f t="shared" si="627"/>
        <v>15.237354645124185</v>
      </c>
      <c r="AQ316" s="143">
        <f t="shared" si="627"/>
        <v>10.082834520791259</v>
      </c>
      <c r="AR316" s="143">
        <f t="shared" si="627"/>
        <v>6.96395933246413</v>
      </c>
      <c r="AS316" s="143">
        <f t="shared" si="627"/>
        <v>16.379628962369047</v>
      </c>
      <c r="AT316" s="143">
        <f t="shared" si="627"/>
        <v>8.1816328483361858</v>
      </c>
      <c r="AU316" s="143">
        <f t="shared" si="627"/>
        <v>3.9694568195045536</v>
      </c>
      <c r="AV316" s="115"/>
      <c r="AW316" s="143">
        <f t="shared" ref="AW316:BD316" si="628">AN296</f>
        <v>0.46903274594309541</v>
      </c>
      <c r="AX316" s="143">
        <f t="shared" si="628"/>
        <v>0</v>
      </c>
      <c r="AY316" s="143">
        <f t="shared" si="628"/>
        <v>15.237354645124185</v>
      </c>
      <c r="AZ316" s="143">
        <f t="shared" si="628"/>
        <v>10.082834520791259</v>
      </c>
      <c r="BA316" s="143">
        <f t="shared" si="628"/>
        <v>9.4764862212382148</v>
      </c>
      <c r="BB316" s="143">
        <f t="shared" si="628"/>
        <v>14.702936018593807</v>
      </c>
      <c r="BC316" s="143">
        <f t="shared" si="628"/>
        <v>7.3441238854114923</v>
      </c>
      <c r="BD316" s="143">
        <f t="shared" si="628"/>
        <v>5.4015971461057823</v>
      </c>
      <c r="BE316" s="18"/>
      <c r="BF316" s="141">
        <f t="shared" ref="BF316:BM316" si="629">AW296</f>
        <v>0.93806549188619082</v>
      </c>
      <c r="BG316" s="141">
        <f t="shared" si="629"/>
        <v>0</v>
      </c>
      <c r="BH316" s="141">
        <f t="shared" si="629"/>
        <v>15.237354645124185</v>
      </c>
      <c r="BI316" s="141">
        <f t="shared" si="629"/>
        <v>10.082834520791259</v>
      </c>
      <c r="BJ316" s="141">
        <f t="shared" si="629"/>
        <v>12.895507686651232</v>
      </c>
      <c r="BK316" s="141">
        <f t="shared" si="629"/>
        <v>12.421309027341524</v>
      </c>
      <c r="BL316" s="141">
        <f t="shared" si="629"/>
        <v>6.2044500636071511</v>
      </c>
      <c r="BM316" s="141">
        <f t="shared" si="629"/>
        <v>7.3504393813912019</v>
      </c>
      <c r="BN316" s="18"/>
      <c r="BO316" s="141">
        <f t="shared" ref="BO316:BV316" si="630">BF296</f>
        <v>1.8761309837723812</v>
      </c>
      <c r="BP316" s="141">
        <f t="shared" si="630"/>
        <v>0</v>
      </c>
      <c r="BQ316" s="141">
        <f t="shared" si="630"/>
        <v>15.237354645124185</v>
      </c>
      <c r="BR316" s="141">
        <f t="shared" si="630"/>
        <v>10.082834520791259</v>
      </c>
      <c r="BS316" s="141">
        <f t="shared" si="630"/>
        <v>17.54807790716681</v>
      </c>
      <c r="BT316" s="141">
        <f t="shared" si="630"/>
        <v>9.3164938335174572</v>
      </c>
      <c r="BU316" s="141">
        <f t="shared" si="630"/>
        <v>4.6535933234352926</v>
      </c>
      <c r="BV316" s="141">
        <f t="shared" si="630"/>
        <v>10.002404407085081</v>
      </c>
      <c r="BW316" s="18"/>
      <c r="BX316" s="141">
        <f t="shared" ref="BX316:CE316" si="631">BO296</f>
        <v>3.7522619675447624</v>
      </c>
      <c r="BY316" s="141">
        <f t="shared" si="631"/>
        <v>185.28305180026001</v>
      </c>
      <c r="BZ316" s="141">
        <f t="shared" si="631"/>
        <v>15.237354645124185</v>
      </c>
      <c r="CA316" s="141">
        <f t="shared" si="631"/>
        <v>10.082834520791259</v>
      </c>
      <c r="CB316" s="141">
        <f t="shared" si="631"/>
        <v>23.879248938353506</v>
      </c>
      <c r="CC316" s="141">
        <f t="shared" si="631"/>
        <v>5.0914923653721988</v>
      </c>
      <c r="CD316" s="141">
        <f t="shared" si="631"/>
        <v>2.5432029797063929</v>
      </c>
      <c r="CE316" s="141">
        <f t="shared" si="631"/>
        <v>13.611171894861497</v>
      </c>
      <c r="CF316" s="18"/>
      <c r="CG316" s="18"/>
      <c r="CH316">
        <f t="shared" si="307"/>
        <v>158</v>
      </c>
      <c r="CI316" s="113">
        <f t="shared" si="308"/>
        <v>255.16219548191947</v>
      </c>
      <c r="CJ316" s="123">
        <f t="shared" si="595"/>
        <v>7.4752093884680821</v>
      </c>
      <c r="CK316" s="123">
        <f t="shared" si="581"/>
        <v>185.28305180026001</v>
      </c>
      <c r="CL316" s="123">
        <f t="shared" si="582"/>
        <v>140.751505838247</v>
      </c>
      <c r="CM316" s="123">
        <f t="shared" si="583"/>
        <v>83.00878604616608</v>
      </c>
      <c r="CN316" s="123">
        <f t="shared" si="584"/>
        <v>82.4052608444307</v>
      </c>
      <c r="CO316" s="123">
        <f t="shared" si="585"/>
        <v>113.22351185168414</v>
      </c>
      <c r="CP316" s="123">
        <f t="shared" si="586"/>
        <v>56.555200725116926</v>
      </c>
      <c r="CQ316" s="123">
        <f t="shared" si="587"/>
        <v>51.150006904783353</v>
      </c>
      <c r="CR316" s="143">
        <f t="shared" si="417"/>
        <v>719.8525333991563</v>
      </c>
    </row>
    <row r="317" spans="1:96" ht="14">
      <c r="A317">
        <f t="shared" si="521"/>
        <v>159</v>
      </c>
      <c r="B317" s="20">
        <f t="shared" si="521"/>
        <v>239</v>
      </c>
      <c r="C317" s="27">
        <f t="shared" si="403"/>
        <v>255.18014499679387</v>
      </c>
      <c r="D317" s="27"/>
      <c r="E317" s="27"/>
      <c r="F317" s="140">
        <f t="shared" ref="F317:G317" si="632">F316</f>
        <v>18.852668677253504</v>
      </c>
      <c r="G317" s="140">
        <f t="shared" si="632"/>
        <v>2.3461098798359923</v>
      </c>
      <c r="H317" s="139">
        <f>(H$118)*('Product half-life and C flows'!L218/100)</f>
        <v>0</v>
      </c>
      <c r="I317" s="139">
        <f>(($C$39*$C$118*0.28)*H$41)*('Product half-life and C flows'!N218/100)</f>
        <v>0</v>
      </c>
      <c r="J317" s="139">
        <f>(($C$39*$C$118*0.28)*H$41)*(+'Product half-life and C flows'!P218/100)</f>
        <v>0</v>
      </c>
      <c r="K317" s="140">
        <f t="shared" si="597"/>
        <v>4.1790082234578607</v>
      </c>
      <c r="L317" s="27"/>
      <c r="M317" s="141">
        <f>(C$158-C$138)*(0.4*D$14)*('Product half-life and C flows'!B178/100)</f>
        <v>2.8315985547613318E-2</v>
      </c>
      <c r="N317" s="85"/>
      <c r="O317" s="142">
        <f t="shared" si="537"/>
        <v>15.237354645124185</v>
      </c>
      <c r="P317" s="141">
        <f t="shared" si="538"/>
        <v>10.082834520791259</v>
      </c>
      <c r="Q317" s="141">
        <f>(C$158-C$138)*(0.6*C$15)*('Product half-life and C flows'!L178/100)</f>
        <v>2.7214060333721011</v>
      </c>
      <c r="R317" s="141">
        <f>(C$158-C$138)*0.6*('Product half-life and C flows'!N178/100)</f>
        <v>19.210826197296456</v>
      </c>
      <c r="S317" s="141">
        <f>(C$158-C$138)*0.6*('Product half-life and C flows'!P178/100)</f>
        <v>9.5958172813668554</v>
      </c>
      <c r="T317" s="141">
        <f t="shared" si="411"/>
        <v>1.5512014390220974</v>
      </c>
      <c r="U317" s="3"/>
      <c r="V317" s="141">
        <f t="shared" si="546"/>
        <v>5.6631971095226649E-2</v>
      </c>
      <c r="W317" s="141">
        <f t="shared" si="547"/>
        <v>0</v>
      </c>
      <c r="X317" s="141">
        <f t="shared" si="548"/>
        <v>15.237354645124185</v>
      </c>
      <c r="Y317" s="141">
        <f t="shared" si="549"/>
        <v>10.082834520791259</v>
      </c>
      <c r="Z317" s="141">
        <f t="shared" si="550"/>
        <v>3.7032621166269726</v>
      </c>
      <c r="AA317" s="141">
        <f t="shared" si="551"/>
        <v>18.555600904404379</v>
      </c>
      <c r="AB317" s="141">
        <f t="shared" si="552"/>
        <v>9.2685319202818999</v>
      </c>
      <c r="AC317" s="141">
        <f t="shared" si="553"/>
        <v>2.110859406477374</v>
      </c>
      <c r="AD317" s="115"/>
      <c r="AE317" s="141">
        <f t="shared" ref="AE317:AL317" si="633">V297</f>
        <v>0.1132639421904533</v>
      </c>
      <c r="AF317" s="141">
        <f t="shared" si="633"/>
        <v>0</v>
      </c>
      <c r="AG317" s="141">
        <f t="shared" si="633"/>
        <v>15.237354645124185</v>
      </c>
      <c r="AH317" s="141">
        <f t="shared" si="633"/>
        <v>10.082834520791259</v>
      </c>
      <c r="AI317" s="141">
        <f t="shared" si="633"/>
        <v>5.0393620563305825</v>
      </c>
      <c r="AJ317" s="141">
        <f t="shared" si="633"/>
        <v>17.6639768779755</v>
      </c>
      <c r="AK317" s="141">
        <f t="shared" si="633"/>
        <v>8.823165273714034</v>
      </c>
      <c r="AL317" s="141">
        <f t="shared" si="633"/>
        <v>2.8724363721084316</v>
      </c>
      <c r="AM317" s="115"/>
      <c r="AN317" s="143">
        <f t="shared" ref="AN317:AU317" si="634">AE297</f>
        <v>0.22652788438090665</v>
      </c>
      <c r="AO317" s="143">
        <f t="shared" si="634"/>
        <v>0</v>
      </c>
      <c r="AP317" s="143">
        <f t="shared" si="634"/>
        <v>15.237354645124185</v>
      </c>
      <c r="AQ317" s="143">
        <f t="shared" si="634"/>
        <v>10.082834520791259</v>
      </c>
      <c r="AR317" s="143">
        <f t="shared" si="634"/>
        <v>6.8575134935128412</v>
      </c>
      <c r="AS317" s="143">
        <f t="shared" si="634"/>
        <v>16.450663818895872</v>
      </c>
      <c r="AT317" s="143">
        <f t="shared" si="634"/>
        <v>8.2171147946532823</v>
      </c>
      <c r="AU317" s="143">
        <f t="shared" si="634"/>
        <v>3.9087826913023194</v>
      </c>
      <c r="AV317" s="115"/>
      <c r="AW317" s="143">
        <f t="shared" ref="AW317:BD317" si="635">AN297</f>
        <v>0.4530557687618133</v>
      </c>
      <c r="AX317" s="143">
        <f t="shared" si="635"/>
        <v>0</v>
      </c>
      <c r="AY317" s="143">
        <f t="shared" si="635"/>
        <v>15.237354645124185</v>
      </c>
      <c r="AZ317" s="143">
        <f t="shared" si="635"/>
        <v>10.082834520791259</v>
      </c>
      <c r="BA317" s="143">
        <f t="shared" si="635"/>
        <v>9.3316357880331324</v>
      </c>
      <c r="BB317" s="143">
        <f t="shared" si="635"/>
        <v>14.799599541019331</v>
      </c>
      <c r="BC317" s="143">
        <f t="shared" si="635"/>
        <v>7.3924073631465204</v>
      </c>
      <c r="BD317" s="143">
        <f t="shared" si="635"/>
        <v>5.3190323991788846</v>
      </c>
      <c r="BE317" s="18"/>
      <c r="BF317" s="141">
        <f t="shared" ref="BF317:BM317" si="636">AW297</f>
        <v>0.90611153752362616</v>
      </c>
      <c r="BG317" s="141">
        <f t="shared" si="636"/>
        <v>0</v>
      </c>
      <c r="BH317" s="141">
        <f t="shared" si="636"/>
        <v>15.237354645124185</v>
      </c>
      <c r="BI317" s="141">
        <f t="shared" si="636"/>
        <v>10.082834520791259</v>
      </c>
      <c r="BJ317" s="141">
        <f t="shared" si="636"/>
        <v>12.698396665624829</v>
      </c>
      <c r="BK317" s="141">
        <f t="shared" si="636"/>
        <v>12.552847782039811</v>
      </c>
      <c r="BL317" s="141">
        <f t="shared" si="636"/>
        <v>6.2701537372826204</v>
      </c>
      <c r="BM317" s="141">
        <f t="shared" si="636"/>
        <v>7.2380860994061518</v>
      </c>
      <c r="BN317" s="18"/>
      <c r="BO317" s="141">
        <f t="shared" ref="BO317:BV317" si="637">BF297</f>
        <v>1.8122230750472532</v>
      </c>
      <c r="BP317" s="141">
        <f t="shared" si="637"/>
        <v>0</v>
      </c>
      <c r="BQ317" s="141">
        <f t="shared" si="637"/>
        <v>15.237354645124185</v>
      </c>
      <c r="BR317" s="141">
        <f t="shared" si="637"/>
        <v>10.082834520791259</v>
      </c>
      <c r="BS317" s="141">
        <f t="shared" si="637"/>
        <v>17.279851200829917</v>
      </c>
      <c r="BT317" s="141">
        <f t="shared" si="637"/>
        <v>9.4954904555462782</v>
      </c>
      <c r="BU317" s="141">
        <f t="shared" si="637"/>
        <v>4.743002225547591</v>
      </c>
      <c r="BV317" s="141">
        <f t="shared" si="637"/>
        <v>9.8495151844730522</v>
      </c>
      <c r="BW317" s="18"/>
      <c r="BX317" s="141">
        <f t="shared" ref="BX317:CE317" si="638">BO297</f>
        <v>3.6244461500945064</v>
      </c>
      <c r="BY317" s="141">
        <f t="shared" si="638"/>
        <v>188.7840360088681</v>
      </c>
      <c r="BZ317" s="141">
        <f t="shared" si="638"/>
        <v>15.237354645124185</v>
      </c>
      <c r="CA317" s="141">
        <f t="shared" si="638"/>
        <v>10.082834520791259</v>
      </c>
      <c r="CB317" s="141">
        <f t="shared" si="638"/>
        <v>23.514248718590551</v>
      </c>
      <c r="CC317" s="141">
        <f t="shared" si="638"/>
        <v>5.3350691786940123</v>
      </c>
      <c r="CD317" s="141">
        <f t="shared" si="638"/>
        <v>2.664869719627379</v>
      </c>
      <c r="CE317" s="141">
        <f t="shared" si="638"/>
        <v>13.403121769596613</v>
      </c>
      <c r="CF317" s="18"/>
      <c r="CG317" s="18"/>
      <c r="CH317">
        <f t="shared" si="307"/>
        <v>159</v>
      </c>
      <c r="CI317" s="113">
        <f t="shared" si="308"/>
        <v>255.18014499679387</v>
      </c>
      <c r="CJ317" s="123">
        <f t="shared" si="595"/>
        <v>7.2205763146413986</v>
      </c>
      <c r="CK317" s="123">
        <f t="shared" si="581"/>
        <v>188.7840360088681</v>
      </c>
      <c r="CL317" s="123">
        <f t="shared" si="582"/>
        <v>140.751505838247</v>
      </c>
      <c r="CM317" s="123">
        <f t="shared" si="583"/>
        <v>83.00878604616608</v>
      </c>
      <c r="CN317" s="123">
        <f t="shared" si="584"/>
        <v>81.145676072920935</v>
      </c>
      <c r="CO317" s="123">
        <f t="shared" si="585"/>
        <v>114.06407475587163</v>
      </c>
      <c r="CP317" s="123">
        <f t="shared" si="586"/>
        <v>56.975062315620178</v>
      </c>
      <c r="CQ317" s="123">
        <f t="shared" si="587"/>
        <v>50.432043585022782</v>
      </c>
      <c r="CR317" s="143">
        <f t="shared" si="417"/>
        <v>722.38176093735819</v>
      </c>
    </row>
    <row r="318" spans="1:96" ht="14">
      <c r="A318">
        <f t="shared" si="521"/>
        <v>160</v>
      </c>
      <c r="B318" s="20">
        <f t="shared" si="521"/>
        <v>240</v>
      </c>
      <c r="C318" s="27">
        <f t="shared" si="403"/>
        <v>255.19756482814267</v>
      </c>
      <c r="D318" s="27"/>
      <c r="E318" s="27"/>
      <c r="F318" s="140">
        <f t="shared" ref="F318:G318" si="639">F317</f>
        <v>18.852668677253504</v>
      </c>
      <c r="G318" s="140">
        <f t="shared" si="639"/>
        <v>2.3461098798359923</v>
      </c>
      <c r="H318" s="139">
        <f>(H$118)*('Product half-life and C flows'!L219/100)</f>
        <v>0</v>
      </c>
      <c r="I318" s="139">
        <f>(($C$39*$C$118*0.28)*H$41)*('Product half-life and C flows'!N219/100)</f>
        <v>0</v>
      </c>
      <c r="J318" s="139">
        <f>(($C$39*$C$118*0.28)*H$41)*(+'Product half-life and C flows'!P219/100)</f>
        <v>0</v>
      </c>
      <c r="K318" s="140">
        <f t="shared" si="597"/>
        <v>4.1790082234578607</v>
      </c>
      <c r="L318" s="27"/>
      <c r="M318" s="141">
        <f>(C$158-C$138)*(0.4*D$14)*('Product half-life and C flows'!B179/100)</f>
        <v>2.7351439129750601E-2</v>
      </c>
      <c r="N318" s="85"/>
      <c r="O318" s="142">
        <f t="shared" si="537"/>
        <v>15.237354645124185</v>
      </c>
      <c r="P318" s="141">
        <f t="shared" si="538"/>
        <v>10.082834520791259</v>
      </c>
      <c r="Q318" s="141">
        <f>(C$158-C$138)*(0.6*C$15)*('Product half-life and C flows'!L179/100)</f>
        <v>2.6798086697862797</v>
      </c>
      <c r="R318" s="141">
        <f>(C$158-C$138)*0.6*('Product half-life and C flows'!N179/100)</f>
        <v>19.23858550459606</v>
      </c>
      <c r="S318" s="141">
        <f>(C$158-C$138)*0.6*('Product half-life and C flows'!P179/100)</f>
        <v>9.6096830692287956</v>
      </c>
      <c r="T318" s="141">
        <f t="shared" si="411"/>
        <v>1.5274909417781792</v>
      </c>
      <c r="U318" s="3"/>
      <c r="V318" s="141">
        <f t="shared" si="546"/>
        <v>5.4702878259501202E-2</v>
      </c>
      <c r="W318" s="141">
        <f t="shared" si="547"/>
        <v>0</v>
      </c>
      <c r="X318" s="141">
        <f t="shared" si="548"/>
        <v>15.237354645124185</v>
      </c>
      <c r="Y318" s="141">
        <f t="shared" si="549"/>
        <v>10.082834520791259</v>
      </c>
      <c r="Z318" s="141">
        <f t="shared" si="550"/>
        <v>3.6466568402257686</v>
      </c>
      <c r="AA318" s="141">
        <f t="shared" si="551"/>
        <v>18.593375492189448</v>
      </c>
      <c r="AB318" s="141">
        <f t="shared" si="552"/>
        <v>9.2874003457489671</v>
      </c>
      <c r="AC318" s="141">
        <f t="shared" si="553"/>
        <v>2.0785943989286881</v>
      </c>
      <c r="AD318" s="115"/>
      <c r="AE318" s="141">
        <f t="shared" ref="AE318:AL318" si="640">V298</f>
        <v>0.1094057565190024</v>
      </c>
      <c r="AF318" s="141">
        <f t="shared" si="640"/>
        <v>0</v>
      </c>
      <c r="AG318" s="141">
        <f t="shared" si="640"/>
        <v>15.237354645124185</v>
      </c>
      <c r="AH318" s="141">
        <f t="shared" si="640"/>
        <v>10.082834520791259</v>
      </c>
      <c r="AI318" s="141">
        <f t="shared" si="640"/>
        <v>4.9623341622467176</v>
      </c>
      <c r="AJ318" s="141">
        <f t="shared" si="640"/>
        <v>17.715380159294135</v>
      </c>
      <c r="AK318" s="141">
        <f t="shared" si="640"/>
        <v>8.8488412384086548</v>
      </c>
      <c r="AL318" s="141">
        <f t="shared" si="640"/>
        <v>2.8285304724806286</v>
      </c>
      <c r="AM318" s="115"/>
      <c r="AN318" s="143">
        <f t="shared" ref="AN318:AU318" si="641">AE298</f>
        <v>0.21881151303800481</v>
      </c>
      <c r="AO318" s="143">
        <f t="shared" si="641"/>
        <v>0</v>
      </c>
      <c r="AP318" s="143">
        <f t="shared" si="641"/>
        <v>15.237354645124185</v>
      </c>
      <c r="AQ318" s="143">
        <f t="shared" si="641"/>
        <v>10.082834520791259</v>
      </c>
      <c r="AR318" s="143">
        <f t="shared" si="641"/>
        <v>6.7526947055090263</v>
      </c>
      <c r="AS318" s="143">
        <f t="shared" si="641"/>
        <v>16.520612890090419</v>
      </c>
      <c r="AT318" s="143">
        <f t="shared" si="641"/>
        <v>8.2520543906545534</v>
      </c>
      <c r="AU318" s="143">
        <f t="shared" si="641"/>
        <v>3.8490359821401445</v>
      </c>
      <c r="AV318" s="115"/>
      <c r="AW318" s="143">
        <f t="shared" ref="AW318:BD318" si="642">AN298</f>
        <v>0.43762302607600961</v>
      </c>
      <c r="AX318" s="143">
        <f t="shared" si="642"/>
        <v>0</v>
      </c>
      <c r="AY318" s="143">
        <f t="shared" si="642"/>
        <v>15.237354645124185</v>
      </c>
      <c r="AZ318" s="143">
        <f t="shared" si="642"/>
        <v>10.082834520791259</v>
      </c>
      <c r="BA318" s="143">
        <f t="shared" si="642"/>
        <v>9.1889994294871418</v>
      </c>
      <c r="BB318" s="143">
        <f t="shared" si="642"/>
        <v>14.894785537622356</v>
      </c>
      <c r="BC318" s="143">
        <f t="shared" si="642"/>
        <v>7.4399528159951833</v>
      </c>
      <c r="BD318" s="143">
        <f t="shared" si="642"/>
        <v>5.23772967480767</v>
      </c>
      <c r="BE318" s="18"/>
      <c r="BF318" s="141">
        <f t="shared" ref="BF318:BM318" si="643">AW298</f>
        <v>0.87524605215201923</v>
      </c>
      <c r="BG318" s="141">
        <f t="shared" si="643"/>
        <v>0</v>
      </c>
      <c r="BH318" s="141">
        <f t="shared" si="643"/>
        <v>15.237354645124185</v>
      </c>
      <c r="BI318" s="141">
        <f t="shared" si="643"/>
        <v>10.082834520791259</v>
      </c>
      <c r="BJ318" s="141">
        <f t="shared" si="643"/>
        <v>12.504298535254158</v>
      </c>
      <c r="BK318" s="141">
        <f t="shared" si="643"/>
        <v>12.682375934373837</v>
      </c>
      <c r="BL318" s="141">
        <f t="shared" si="643"/>
        <v>6.3348531140728426</v>
      </c>
      <c r="BM318" s="141">
        <f t="shared" si="643"/>
        <v>7.127450165094869</v>
      </c>
      <c r="BN318" s="18"/>
      <c r="BO318" s="141">
        <f t="shared" ref="BO318:BV318" si="644">BF298</f>
        <v>1.7504921043040385</v>
      </c>
      <c r="BP318" s="141">
        <f t="shared" si="644"/>
        <v>0</v>
      </c>
      <c r="BQ318" s="141">
        <f t="shared" si="644"/>
        <v>15.237354645124185</v>
      </c>
      <c r="BR318" s="141">
        <f t="shared" si="644"/>
        <v>10.082834520791259</v>
      </c>
      <c r="BS318" s="141">
        <f t="shared" si="644"/>
        <v>17.015724405968964</v>
      </c>
      <c r="BT318" s="141">
        <f t="shared" si="644"/>
        <v>9.6717510699834861</v>
      </c>
      <c r="BU318" s="141">
        <f t="shared" si="644"/>
        <v>4.83104449050124</v>
      </c>
      <c r="BV318" s="141">
        <f t="shared" si="644"/>
        <v>9.6989629114023082</v>
      </c>
      <c r="BW318" s="18"/>
      <c r="BX318" s="141">
        <f t="shared" ref="BX318:CE318" si="645">BO298</f>
        <v>3.5009842086080769</v>
      </c>
      <c r="BY318" s="141">
        <v>85</v>
      </c>
      <c r="BZ318" s="141">
        <f t="shared" si="645"/>
        <v>15.237354645124185</v>
      </c>
      <c r="CA318" s="141">
        <f t="shared" si="645"/>
        <v>10.082834520791259</v>
      </c>
      <c r="CB318" s="141">
        <f t="shared" si="645"/>
        <v>23.154827617365658</v>
      </c>
      <c r="CC318" s="141">
        <f t="shared" si="645"/>
        <v>5.5749228602447563</v>
      </c>
      <c r="CD318" s="141">
        <f t="shared" si="645"/>
        <v>2.7846767533690091</v>
      </c>
      <c r="CE318" s="141">
        <f t="shared" si="645"/>
        <v>13.198251741898424</v>
      </c>
      <c r="CF318" s="18"/>
      <c r="CG318" s="18"/>
      <c r="CH318">
        <f t="shared" si="307"/>
        <v>160</v>
      </c>
      <c r="CI318" s="113">
        <f t="shared" si="308"/>
        <v>255.19756482814267</v>
      </c>
      <c r="CJ318" s="123">
        <f t="shared" si="595"/>
        <v>6.974616978086404</v>
      </c>
      <c r="CK318" s="123">
        <f t="shared" si="581"/>
        <v>85</v>
      </c>
      <c r="CL318" s="123">
        <f t="shared" si="582"/>
        <v>140.751505838247</v>
      </c>
      <c r="CM318" s="123">
        <f t="shared" si="583"/>
        <v>83.00878604616608</v>
      </c>
      <c r="CN318" s="123">
        <f t="shared" si="584"/>
        <v>79.905344365843703</v>
      </c>
      <c r="CO318" s="123">
        <f t="shared" si="585"/>
        <v>114.89178944839449</v>
      </c>
      <c r="CP318" s="123">
        <f t="shared" si="586"/>
        <v>57.388506217979256</v>
      </c>
      <c r="CQ318" s="123">
        <f t="shared" si="587"/>
        <v>49.725054511988766</v>
      </c>
      <c r="CR318" s="143">
        <f t="shared" si="417"/>
        <v>617.64560340670573</v>
      </c>
    </row>
    <row r="319" spans="1:96">
      <c r="M319" s="18"/>
      <c r="N319" s="18"/>
      <c r="O319" s="18"/>
      <c r="P319" s="18"/>
      <c r="Q319" s="18"/>
      <c r="R319" s="18"/>
      <c r="S319" s="18"/>
      <c r="T319" s="18"/>
    </row>
    <row r="320" spans="1:96">
      <c r="A320" t="s">
        <v>139</v>
      </c>
      <c r="M320" s="3">
        <f>AVERAGE(M158:M238)</f>
        <v>2.3845151205512201</v>
      </c>
      <c r="N320" s="3">
        <f t="shared" ref="N320:T320" si="646">AVERAGE(N158:N238)</f>
        <v>155.52468602709126</v>
      </c>
      <c r="O320" s="3">
        <f t="shared" si="646"/>
        <v>15.237354645124217</v>
      </c>
      <c r="P320" s="3">
        <f t="shared" si="646"/>
        <v>10.082834520791264</v>
      </c>
      <c r="Q320" s="3">
        <f t="shared" si="646"/>
        <v>18.140880095966818</v>
      </c>
      <c r="R320" s="3">
        <f t="shared" si="646"/>
        <v>8.9208971728582558</v>
      </c>
      <c r="S320" s="3">
        <f t="shared" si="646"/>
        <v>4.4559925938352878</v>
      </c>
      <c r="T320" s="3">
        <f t="shared" si="646"/>
        <v>10.340301654701086</v>
      </c>
      <c r="CO320" s="115"/>
    </row>
    <row r="321" spans="1:89">
      <c r="A321" t="s">
        <v>140</v>
      </c>
      <c r="M321" s="3">
        <f>M320+O320+P320+Q320+R320+S320+T320</f>
        <v>69.562775803828146</v>
      </c>
    </row>
    <row r="322" spans="1:89">
      <c r="A322" t="s">
        <v>141</v>
      </c>
      <c r="M322" s="3">
        <f>AVERAGE(M239:M318)</f>
        <v>0.14542480964643181</v>
      </c>
      <c r="Q322" s="3">
        <f t="shared" ref="Q322:T322" si="647">AVERAGE(Q239:Q318)</f>
        <v>5.2417341892204927</v>
      </c>
      <c r="R322" s="3">
        <f t="shared" si="647"/>
        <v>17.528927207960304</v>
      </c>
      <c r="S322" s="3">
        <f t="shared" si="647"/>
        <v>8.7557078960840613</v>
      </c>
      <c r="T322" s="3">
        <f t="shared" si="647"/>
        <v>2.9877884878556822</v>
      </c>
    </row>
    <row r="323" spans="1:89">
      <c r="A323" t="s">
        <v>177</v>
      </c>
      <c r="CI323">
        <f>(SUM(CI78:CI318))/240</f>
        <v>187.42728796671614</v>
      </c>
      <c r="CK323">
        <f>(SUM(CI78:CI157)+(SUM(CK158:CK318)))/240</f>
        <v>129.17825175026161</v>
      </c>
    </row>
    <row r="324" spans="1:89">
      <c r="BX324" t="s">
        <v>157</v>
      </c>
    </row>
  </sheetData>
  <mergeCells count="1">
    <mergeCell ref="A17:B17"/>
  </mergeCells>
  <phoneticPr fontId="2" type="noConversion"/>
  <hyperlinks>
    <hyperlink ref="C4" r:id="rId1" display="COLE: Carbon On Line Estimator Version 2.0.&quot;   Retrieved February 26, 2014, from http://www.ncasi2.org/COLE/"/>
  </hyperlinks>
  <pageMargins left="0.75" right="0.75" top="1" bottom="1" header="0.5" footer="0.5"/>
  <pageSetup scale="60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How to use the calculator</vt:lpstr>
      <vt:lpstr>COLE2 forest types-live tree C </vt:lpstr>
      <vt:lpstr>COLE2 live dead soil C ex</vt:lpstr>
      <vt:lpstr>Product half-life and C flows</vt:lpstr>
      <vt:lpstr>D-fir Even </vt:lpstr>
      <vt:lpstr> D-fir Even T@40H@80U00</vt:lpstr>
      <vt:lpstr>D-fir Even T40H80U25</vt:lpstr>
      <vt:lpstr>D-fir Even T40H80U75</vt:lpstr>
      <vt:lpstr>Uneven D-fir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Stewart</dc:creator>
  <cp:lastModifiedBy>Bill Stewart</cp:lastModifiedBy>
  <cp:lastPrinted>2014-09-12T01:06:02Z</cp:lastPrinted>
  <dcterms:created xsi:type="dcterms:W3CDTF">2010-07-26T20:37:09Z</dcterms:created>
  <dcterms:modified xsi:type="dcterms:W3CDTF">2014-09-13T18:35:05Z</dcterms:modified>
</cp:coreProperties>
</file>