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opherchen/Library/Mobile Documents/com~apple~CloudDocs/Tools/Irrigation Scheduling/Worksheets/"/>
    </mc:Choice>
  </mc:AlternateContent>
  <xr:revisionPtr revIDLastSave="0" documentId="8_{7D60B7A1-309B-7D4A-B9CC-131B36BE7C14}" xr6:coauthVersionLast="47" xr6:coauthVersionMax="47" xr10:uidLastSave="{00000000-0000-0000-0000-000000000000}"/>
  <bookViews>
    <workbookView xWindow="-34260" yWindow="1440" windowWidth="27240" windowHeight="16040" xr2:uid="{47793F8E-87F5-DB41-A8D5-4ACB0B36BE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K5" i="1" s="1"/>
  <c r="I5" i="1"/>
  <c r="O5" i="1"/>
  <c r="Q5" i="1" s="1"/>
  <c r="R5" i="1" s="1"/>
  <c r="G6" i="1"/>
  <c r="K6" i="1" s="1"/>
  <c r="O6" i="1" s="1"/>
  <c r="Q6" i="1" s="1"/>
  <c r="R6" i="1" s="1"/>
  <c r="I6" i="1"/>
  <c r="G7" i="1"/>
  <c r="K7" i="1" s="1"/>
  <c r="O7" i="1" s="1"/>
  <c r="Q7" i="1" s="1"/>
  <c r="R7" i="1" s="1"/>
  <c r="I7" i="1"/>
  <c r="F29" i="1"/>
  <c r="G29" i="1"/>
  <c r="F30" i="1"/>
  <c r="F31" i="1"/>
  <c r="G31" i="1"/>
  <c r="F32" i="1"/>
  <c r="G32" i="1"/>
  <c r="K32" i="1" s="1"/>
  <c r="M32" i="1" s="1"/>
  <c r="O32" i="1" s="1"/>
  <c r="Q32" i="1" s="1"/>
  <c r="R32" i="1" s="1"/>
  <c r="I32" i="1"/>
  <c r="B5" i="1"/>
  <c r="B6" i="1"/>
  <c r="B7" i="1"/>
  <c r="B8" i="1"/>
  <c r="G8" i="1" s="1"/>
  <c r="I33" i="1"/>
  <c r="I25" i="1" s="1"/>
  <c r="C33" i="1"/>
  <c r="B33" i="1" s="1"/>
  <c r="G33" i="1" s="1"/>
  <c r="B32" i="1"/>
  <c r="B31" i="1"/>
  <c r="B30" i="1"/>
  <c r="G30" i="1" s="1"/>
  <c r="B29" i="1"/>
  <c r="F28" i="1"/>
  <c r="B28" i="1"/>
  <c r="G28" i="1" s="1"/>
  <c r="I27" i="1"/>
  <c r="F27" i="1"/>
  <c r="B27" i="1"/>
  <c r="G27" i="1" s="1"/>
  <c r="F26" i="1"/>
  <c r="B26" i="1"/>
  <c r="G26" i="1" s="1"/>
  <c r="F25" i="1"/>
  <c r="B25" i="1"/>
  <c r="G25" i="1" s="1"/>
  <c r="F24" i="1"/>
  <c r="B24" i="1"/>
  <c r="G24" i="1" s="1"/>
  <c r="F23" i="1"/>
  <c r="B23" i="1"/>
  <c r="G23" i="1" s="1"/>
  <c r="F22" i="1"/>
  <c r="B22" i="1"/>
  <c r="G22" i="1" s="1"/>
  <c r="F21" i="1"/>
  <c r="B21" i="1"/>
  <c r="G21" i="1" s="1"/>
  <c r="I20" i="1"/>
  <c r="G20" i="1"/>
  <c r="F20" i="1"/>
  <c r="B20" i="1"/>
  <c r="I19" i="1"/>
  <c r="F19" i="1"/>
  <c r="B19" i="1"/>
  <c r="G19" i="1" s="1"/>
  <c r="F18" i="1"/>
  <c r="B18" i="1"/>
  <c r="G18" i="1" s="1"/>
  <c r="F17" i="1"/>
  <c r="B17" i="1"/>
  <c r="G17" i="1" s="1"/>
  <c r="F16" i="1"/>
  <c r="B16" i="1"/>
  <c r="G16" i="1" s="1"/>
  <c r="F15" i="1"/>
  <c r="B15" i="1"/>
  <c r="G15" i="1" s="1"/>
  <c r="F14" i="1"/>
  <c r="B14" i="1"/>
  <c r="G14" i="1" s="1"/>
  <c r="I13" i="1"/>
  <c r="F13" i="1"/>
  <c r="B13" i="1"/>
  <c r="G13" i="1" s="1"/>
  <c r="I12" i="1"/>
  <c r="F12" i="1"/>
  <c r="B12" i="1"/>
  <c r="G12" i="1" s="1"/>
  <c r="F11" i="1"/>
  <c r="B11" i="1"/>
  <c r="G11" i="1" s="1"/>
  <c r="F10" i="1"/>
  <c r="B10" i="1"/>
  <c r="G10" i="1" s="1"/>
  <c r="F9" i="1"/>
  <c r="B9" i="1"/>
  <c r="G9" i="1" s="1"/>
  <c r="F8" i="1"/>
  <c r="F7" i="1"/>
  <c r="F6" i="1"/>
  <c r="F5" i="1"/>
  <c r="I11" i="1" l="1"/>
  <c r="K11" i="1" s="1"/>
  <c r="M11" i="1" s="1"/>
  <c r="O11" i="1" s="1"/>
  <c r="Q11" i="1" s="1"/>
  <c r="R11" i="1" s="1"/>
  <c r="I29" i="1"/>
  <c r="K29" i="1" s="1"/>
  <c r="M29" i="1" s="1"/>
  <c r="O29" i="1" s="1"/>
  <c r="Q29" i="1" s="1"/>
  <c r="R29" i="1" s="1"/>
  <c r="K19" i="1"/>
  <c r="M19" i="1" s="1"/>
  <c r="O19" i="1" s="1"/>
  <c r="Q19" i="1" s="1"/>
  <c r="R19" i="1" s="1"/>
  <c r="I28" i="1"/>
  <c r="I30" i="1"/>
  <c r="K30" i="1" s="1"/>
  <c r="M30" i="1" s="1"/>
  <c r="O30" i="1" s="1"/>
  <c r="Q30" i="1" s="1"/>
  <c r="R30" i="1" s="1"/>
  <c r="I31" i="1"/>
  <c r="K31" i="1" s="1"/>
  <c r="M31" i="1" s="1"/>
  <c r="O31" i="1" s="1"/>
  <c r="Q31" i="1" s="1"/>
  <c r="R31" i="1" s="1"/>
  <c r="K13" i="1"/>
  <c r="M13" i="1" s="1"/>
  <c r="O13" i="1" s="1"/>
  <c r="Q13" i="1" s="1"/>
  <c r="R13" i="1" s="1"/>
  <c r="K27" i="1"/>
  <c r="M27" i="1" s="1"/>
  <c r="O27" i="1" s="1"/>
  <c r="Q27" i="1" s="1"/>
  <c r="R27" i="1" s="1"/>
  <c r="I21" i="1"/>
  <c r="K21" i="1" s="1"/>
  <c r="M21" i="1" s="1"/>
  <c r="O21" i="1" s="1"/>
  <c r="Q21" i="1" s="1"/>
  <c r="R21" i="1" s="1"/>
  <c r="K10" i="1"/>
  <c r="M10" i="1" s="1"/>
  <c r="O10" i="1" s="1"/>
  <c r="Q10" i="1" s="1"/>
  <c r="R10" i="1" s="1"/>
  <c r="K18" i="1"/>
  <c r="M18" i="1" s="1"/>
  <c r="O18" i="1" s="1"/>
  <c r="Q18" i="1" s="1"/>
  <c r="R18" i="1" s="1"/>
  <c r="I10" i="1"/>
  <c r="K12" i="1"/>
  <c r="M12" i="1" s="1"/>
  <c r="O12" i="1" s="1"/>
  <c r="Q12" i="1" s="1"/>
  <c r="R12" i="1" s="1"/>
  <c r="I18" i="1"/>
  <c r="K20" i="1"/>
  <c r="M20" i="1" s="1"/>
  <c r="O20" i="1" s="1"/>
  <c r="Q20" i="1" s="1"/>
  <c r="R20" i="1" s="1"/>
  <c r="I26" i="1"/>
  <c r="K26" i="1" s="1"/>
  <c r="M26" i="1" s="1"/>
  <c r="O26" i="1" s="1"/>
  <c r="Q26" i="1" s="1"/>
  <c r="R26" i="1" s="1"/>
  <c r="K28" i="1"/>
  <c r="M28" i="1" s="1"/>
  <c r="O28" i="1" s="1"/>
  <c r="Q28" i="1" s="1"/>
  <c r="R28" i="1" s="1"/>
  <c r="F33" i="1"/>
  <c r="K25" i="1"/>
  <c r="M25" i="1" s="1"/>
  <c r="O25" i="1" s="1"/>
  <c r="Q25" i="1" s="1"/>
  <c r="R25" i="1" s="1"/>
  <c r="I14" i="1"/>
  <c r="K14" i="1" s="1"/>
  <c r="M14" i="1" s="1"/>
  <c r="O14" i="1" s="1"/>
  <c r="Q14" i="1" s="1"/>
  <c r="R14" i="1" s="1"/>
  <c r="I22" i="1"/>
  <c r="K22" i="1" s="1"/>
  <c r="M22" i="1" s="1"/>
  <c r="O22" i="1" s="1"/>
  <c r="Q22" i="1" s="1"/>
  <c r="R22" i="1" s="1"/>
  <c r="I15" i="1"/>
  <c r="K15" i="1" s="1"/>
  <c r="M15" i="1" s="1"/>
  <c r="O15" i="1" s="1"/>
  <c r="Q15" i="1" s="1"/>
  <c r="R15" i="1" s="1"/>
  <c r="I23" i="1"/>
  <c r="K23" i="1" s="1"/>
  <c r="M23" i="1" s="1"/>
  <c r="O23" i="1" s="1"/>
  <c r="Q23" i="1" s="1"/>
  <c r="R23" i="1" s="1"/>
  <c r="I8" i="1"/>
  <c r="K8" i="1" s="1"/>
  <c r="I16" i="1"/>
  <c r="K16" i="1" s="1"/>
  <c r="M16" i="1" s="1"/>
  <c r="O16" i="1" s="1"/>
  <c r="Q16" i="1" s="1"/>
  <c r="R16" i="1" s="1"/>
  <c r="I24" i="1"/>
  <c r="K24" i="1" s="1"/>
  <c r="M24" i="1" s="1"/>
  <c r="O24" i="1" s="1"/>
  <c r="Q24" i="1" s="1"/>
  <c r="R24" i="1" s="1"/>
  <c r="I9" i="1"/>
  <c r="K9" i="1" s="1"/>
  <c r="M9" i="1" s="1"/>
  <c r="O9" i="1" s="1"/>
  <c r="Q9" i="1" s="1"/>
  <c r="R9" i="1" s="1"/>
  <c r="I17" i="1"/>
  <c r="K17" i="1" s="1"/>
  <c r="M17" i="1" s="1"/>
  <c r="O17" i="1" s="1"/>
  <c r="Q17" i="1" s="1"/>
  <c r="R17" i="1" s="1"/>
  <c r="M8" i="1" l="1"/>
  <c r="K33" i="1"/>
  <c r="O8" i="1" l="1"/>
  <c r="M33" i="1"/>
  <c r="Q8" i="1" l="1"/>
  <c r="O33" i="1"/>
  <c r="P34" i="1"/>
  <c r="R8" i="1" l="1"/>
  <c r="R33" i="1" s="1"/>
  <c r="Q35" i="1"/>
  <c r="R35" i="1" s="1"/>
</calcChain>
</file>

<file path=xl/sharedStrings.xml><?xml version="1.0" encoding="utf-8"?>
<sst xmlns="http://schemas.openxmlformats.org/spreadsheetml/2006/main" count="96" uniqueCount="89">
  <si>
    <t>Sample Irrigation Scheduling Worksheet - Davis, CA</t>
  </si>
  <si>
    <t>Date</t>
  </si>
  <si>
    <t>A (in) = Eto</t>
  </si>
  <si>
    <r>
      <t>A (mm)=            ETo</t>
    </r>
    <r>
      <rPr>
        <b/>
        <vertAlign val="superscript"/>
        <sz val="10"/>
        <rFont val="Arial"/>
        <family val="2"/>
      </rPr>
      <t>a</t>
    </r>
  </si>
  <si>
    <r>
      <t>B =                Crop Coefficient</t>
    </r>
    <r>
      <rPr>
        <b/>
        <vertAlign val="superscript"/>
        <sz val="11"/>
        <rFont val="Arial"/>
        <family val="2"/>
      </rPr>
      <t>b</t>
    </r>
    <r>
      <rPr>
        <b/>
        <sz val="10"/>
        <rFont val="Arial"/>
        <family val="2"/>
      </rPr>
      <t xml:space="preserve"> </t>
    </r>
  </si>
  <si>
    <t>C = canopy coefficient (for fine-tuning by site)</t>
  </si>
  <si>
    <t>Etc (mm/week)</t>
  </si>
  <si>
    <t>D = A x (B x C):      Potential Water Use</t>
  </si>
  <si>
    <t>E =           RDI coefficient</t>
  </si>
  <si>
    <t>F =                  Soil TAW (total available water)</t>
  </si>
  <si>
    <r>
      <t>G =      Effective Rainfall</t>
    </r>
    <r>
      <rPr>
        <b/>
        <vertAlign val="superscript"/>
        <sz val="11"/>
        <rFont val="Arial"/>
        <family val="2"/>
      </rPr>
      <t>c</t>
    </r>
    <r>
      <rPr>
        <b/>
        <sz val="10"/>
        <rFont val="Arial"/>
        <family val="2"/>
      </rPr>
      <t xml:space="preserve"> </t>
    </r>
  </si>
  <si>
    <t>H =                       [(D x E) - F - G]:             Net Irrigation Requirement</t>
  </si>
  <si>
    <r>
      <t>I =     Emission Uniformity</t>
    </r>
    <r>
      <rPr>
        <b/>
        <vertAlign val="superscript"/>
        <sz val="11"/>
        <rFont val="Arial"/>
        <family val="2"/>
      </rPr>
      <t>d</t>
    </r>
    <r>
      <rPr>
        <b/>
        <sz val="10"/>
        <rFont val="Arial"/>
        <family val="2"/>
      </rPr>
      <t xml:space="preserve"> </t>
    </r>
  </si>
  <si>
    <t>J =             H/I:Gross Irrigation Amount</t>
  </si>
  <si>
    <t>K =            Vine Spacing</t>
  </si>
  <si>
    <t>L =  (J x K x .623):      Gallons per Vine/Period</t>
  </si>
  <si>
    <t>L =               Average Application Rate</t>
  </si>
  <si>
    <r>
      <t xml:space="preserve">M =               (K/L):       Hours of </t>
    </r>
    <r>
      <rPr>
        <b/>
        <sz val="8"/>
        <rFont val="Arial"/>
        <family val="2"/>
      </rPr>
      <t>PREDICTED</t>
    </r>
    <r>
      <rPr>
        <b/>
        <sz val="10"/>
        <rFont val="Arial"/>
        <family val="2"/>
      </rPr>
      <t xml:space="preserve"> Irrigation Time</t>
    </r>
  </si>
  <si>
    <t>Predicted Irrigation Time (Corrected)</t>
  </si>
  <si>
    <t>Week</t>
  </si>
  <si>
    <t>Inches/Week</t>
  </si>
  <si>
    <t>Kcrop</t>
  </si>
  <si>
    <t>Kcanopy</t>
  </si>
  <si>
    <t>Eto * Kcrop</t>
  </si>
  <si>
    <t>(in)</t>
  </si>
  <si>
    <t>Krdi</t>
  </si>
  <si>
    <t>(%)</t>
  </si>
  <si>
    <t>(sq feet)</t>
  </si>
  <si>
    <t>(gal/week)</t>
  </si>
  <si>
    <t>(gph/vine)</t>
  </si>
  <si>
    <t>(hours)</t>
  </si>
  <si>
    <t>Apr Week 1</t>
  </si>
  <si>
    <t>Apr Week 2</t>
  </si>
  <si>
    <t>Apr Week 3</t>
  </si>
  <si>
    <t>Apr Week 4</t>
  </si>
  <si>
    <t>May W 1</t>
  </si>
  <si>
    <t>May W 2</t>
  </si>
  <si>
    <t>May W3</t>
  </si>
  <si>
    <t>May W4</t>
  </si>
  <si>
    <t>June W1</t>
  </si>
  <si>
    <t>June W2</t>
  </si>
  <si>
    <t>June W3</t>
  </si>
  <si>
    <t>June W4</t>
  </si>
  <si>
    <t>July W1</t>
  </si>
  <si>
    <t>July W2</t>
  </si>
  <si>
    <t>July W3</t>
  </si>
  <si>
    <t>July W4</t>
  </si>
  <si>
    <t>Aug W1</t>
  </si>
  <si>
    <t>Aug W2</t>
  </si>
  <si>
    <t>Aug W3</t>
  </si>
  <si>
    <t>Aug W4</t>
  </si>
  <si>
    <t>Sept W1</t>
  </si>
  <si>
    <t>Sept W2</t>
  </si>
  <si>
    <t>Sept W3</t>
  </si>
  <si>
    <t>Sept W4</t>
  </si>
  <si>
    <t>Oct W1</t>
  </si>
  <si>
    <t>Oct W2</t>
  </si>
  <si>
    <t>Oct W3</t>
  </si>
  <si>
    <t>Harvest!</t>
  </si>
  <si>
    <t>Total</t>
  </si>
  <si>
    <t>a Get from CIMIS</t>
  </si>
  <si>
    <t>^ =in soil * WHC</t>
  </si>
  <si>
    <t>Gallons per vine applied through harvest =</t>
  </si>
  <si>
    <r>
      <t>b</t>
    </r>
    <r>
      <rPr>
        <sz val="10"/>
        <rFont val="Arial"/>
        <family val="2"/>
      </rPr>
      <t xml:space="preserve"> Crop Coefficient calculated based on midday land surface shaded area.</t>
    </r>
  </si>
  <si>
    <t xml:space="preserve">Hours of irrigation time through harvest = </t>
  </si>
  <si>
    <r>
      <t>c</t>
    </r>
    <r>
      <rPr>
        <sz val="10"/>
        <rFont val="Arial"/>
        <family val="2"/>
      </rPr>
      <t xml:space="preserve"> Effective rainfall is calculated from actual rainfall and assumed to be 80%.</t>
    </r>
  </si>
  <si>
    <t>Assumptions:</t>
  </si>
  <si>
    <r>
      <t>d</t>
    </r>
    <r>
      <rPr>
        <sz val="10"/>
        <rFont val="Arial"/>
        <family val="2"/>
      </rPr>
      <t xml:space="preserve"> Under deficit irrigation, Irrigation Efficiency is assumed equal to Emission Uniformity.</t>
    </r>
  </si>
  <si>
    <t>1. Bud break occurred on May 14.</t>
  </si>
  <si>
    <t>2. Last Rain was on May 6 and left TAW full.</t>
  </si>
  <si>
    <t>3. Harvest Date was October 31st.</t>
  </si>
  <si>
    <t>Information Needed for this Spreadsheet:</t>
  </si>
  <si>
    <t>Location</t>
  </si>
  <si>
    <t>Soil Depth</t>
  </si>
  <si>
    <t>I33</t>
  </si>
  <si>
    <t>Soil Total available water capacity (ie. 10% = 0.10)</t>
  </si>
  <si>
    <t>Eto (mm &amp; in)</t>
  </si>
  <si>
    <t>Col A &amp; B</t>
  </si>
  <si>
    <t>Vine Spacing</t>
  </si>
  <si>
    <t>Col N</t>
  </si>
  <si>
    <t>Precipitation</t>
  </si>
  <si>
    <t>Col J</t>
  </si>
  <si>
    <t>RDI regime</t>
  </si>
  <si>
    <t>Column H</t>
  </si>
  <si>
    <t>Emitter Rates (total applied vol /vine/hr)</t>
  </si>
  <si>
    <t>Col P</t>
  </si>
  <si>
    <t>Blue columns are excessive but good to know</t>
  </si>
  <si>
    <t>Kc</t>
  </si>
  <si>
    <t>Column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</si>
</sst>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1"/>
      <name val="Arial"/>
      <family val="2"/>
    </font>
    <font>
      <b/>
      <sz val="8"/>
      <name val="Arial"/>
      <family val="2"/>
    </font>
    <font>
      <vertAlign val="superscript"/>
      <sz val="11"/>
      <name val="Arial"/>
      <family val="2"/>
    </font>
    <font>
      <sz val="12"/>
      <color rgb="FF000000"/>
      <name val="Calibri"/>
      <family val="2"/>
      <scheme val="minor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DD7EE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/>
    <xf numFmtId="0" fontId="6" fillId="0" borderId="1" xfId="0" applyFont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0" fontId="1" fillId="0" borderId="3" xfId="0" applyFont="1" applyBorder="1"/>
    <xf numFmtId="2" fontId="1" fillId="2" borderId="3" xfId="0" applyNumberFormat="1" applyFont="1" applyFill="1" applyBorder="1"/>
    <xf numFmtId="164" fontId="1" fillId="0" borderId="1" xfId="0" applyNumberFormat="1" applyFont="1" applyBorder="1"/>
    <xf numFmtId="0" fontId="1" fillId="0" borderId="2" xfId="0" applyFont="1" applyBorder="1"/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/>
    <xf numFmtId="2" fontId="1" fillId="0" borderId="3" xfId="0" applyNumberFormat="1" applyFont="1" applyBorder="1"/>
    <xf numFmtId="164" fontId="1" fillId="3" borderId="1" xfId="0" applyNumberFormat="1" applyFont="1" applyFill="1" applyBorder="1"/>
    <xf numFmtId="164" fontId="1" fillId="3" borderId="2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0" borderId="1" xfId="0" applyNumberFormat="1" applyFont="1" applyBorder="1"/>
    <xf numFmtId="165" fontId="1" fillId="0" borderId="2" xfId="0" applyNumberFormat="1" applyFont="1" applyBorder="1"/>
    <xf numFmtId="164" fontId="1" fillId="3" borderId="1" xfId="0" applyNumberFormat="1" applyFont="1" applyFill="1" applyBorder="1" applyAlignment="1">
      <alignment horizontal="center"/>
    </xf>
    <xf numFmtId="0" fontId="0" fillId="2" borderId="0" xfId="0" applyFill="1"/>
    <xf numFmtId="0" fontId="1" fillId="0" borderId="5" xfId="0" applyFont="1" applyBorder="1"/>
    <xf numFmtId="165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4" borderId="6" xfId="0" applyFont="1" applyFill="1" applyBorder="1"/>
    <xf numFmtId="0" fontId="1" fillId="3" borderId="6" xfId="0" applyFont="1" applyFill="1" applyBorder="1" applyAlignment="1">
      <alignment horizontal="center"/>
    </xf>
    <xf numFmtId="164" fontId="1" fillId="4" borderId="6" xfId="0" applyNumberFormat="1" applyFont="1" applyFill="1" applyBorder="1"/>
    <xf numFmtId="164" fontId="1" fillId="3" borderId="6" xfId="0" applyNumberFormat="1" applyFont="1" applyFill="1" applyBorder="1"/>
    <xf numFmtId="164" fontId="1" fillId="0" borderId="0" xfId="0" applyNumberFormat="1" applyFont="1"/>
    <xf numFmtId="0" fontId="7" fillId="0" borderId="0" xfId="0" applyFont="1"/>
    <xf numFmtId="0" fontId="1" fillId="3" borderId="7" xfId="0" applyFont="1" applyFill="1" applyBorder="1"/>
    <xf numFmtId="164" fontId="1" fillId="3" borderId="7" xfId="0" applyNumberFormat="1" applyFont="1" applyFill="1" applyBorder="1"/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8" fillId="5" borderId="1" xfId="0" applyFont="1" applyFill="1" applyBorder="1"/>
    <xf numFmtId="0" fontId="1" fillId="5" borderId="3" xfId="0" applyFont="1" applyFill="1" applyBorder="1"/>
    <xf numFmtId="2" fontId="9" fillId="2" borderId="3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2" fontId="1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2" fontId="1" fillId="0" borderId="3" xfId="0" applyNumberFormat="1" applyFont="1" applyFill="1" applyBorder="1"/>
    <xf numFmtId="16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1B9BB-15B6-D84C-806E-CC6A14332CDA}">
  <dimension ref="A1:R50"/>
  <sheetViews>
    <sheetView tabSelected="1" workbookViewId="0">
      <selection activeCell="N2" sqref="N2:N32"/>
    </sheetView>
  </sheetViews>
  <sheetFormatPr baseColWidth="10" defaultRowHeight="16" x14ac:dyDescent="0.2"/>
  <cols>
    <col min="5" max="5" width="21.33203125" style="42" customWidth="1"/>
    <col min="261" max="261" width="21.33203125" customWidth="1"/>
    <col min="517" max="517" width="21.33203125" customWidth="1"/>
    <col min="773" max="773" width="21.33203125" customWidth="1"/>
    <col min="1029" max="1029" width="21.33203125" customWidth="1"/>
    <col min="1285" max="1285" width="21.33203125" customWidth="1"/>
    <col min="1541" max="1541" width="21.33203125" customWidth="1"/>
    <col min="1797" max="1797" width="21.33203125" customWidth="1"/>
    <col min="2053" max="2053" width="21.33203125" customWidth="1"/>
    <col min="2309" max="2309" width="21.33203125" customWidth="1"/>
    <col min="2565" max="2565" width="21.33203125" customWidth="1"/>
    <col min="2821" max="2821" width="21.33203125" customWidth="1"/>
    <col min="3077" max="3077" width="21.33203125" customWidth="1"/>
    <col min="3333" max="3333" width="21.33203125" customWidth="1"/>
    <col min="3589" max="3589" width="21.33203125" customWidth="1"/>
    <col min="3845" max="3845" width="21.33203125" customWidth="1"/>
    <col min="4101" max="4101" width="21.33203125" customWidth="1"/>
    <col min="4357" max="4357" width="21.33203125" customWidth="1"/>
    <col min="4613" max="4613" width="21.33203125" customWidth="1"/>
    <col min="4869" max="4869" width="21.33203125" customWidth="1"/>
    <col min="5125" max="5125" width="21.33203125" customWidth="1"/>
    <col min="5381" max="5381" width="21.33203125" customWidth="1"/>
    <col min="5637" max="5637" width="21.33203125" customWidth="1"/>
    <col min="5893" max="5893" width="21.33203125" customWidth="1"/>
    <col min="6149" max="6149" width="21.33203125" customWidth="1"/>
    <col min="6405" max="6405" width="21.33203125" customWidth="1"/>
    <col min="6661" max="6661" width="21.33203125" customWidth="1"/>
    <col min="6917" max="6917" width="21.33203125" customWidth="1"/>
    <col min="7173" max="7173" width="21.33203125" customWidth="1"/>
    <col min="7429" max="7429" width="21.33203125" customWidth="1"/>
    <col min="7685" max="7685" width="21.33203125" customWidth="1"/>
    <col min="7941" max="7941" width="21.33203125" customWidth="1"/>
    <col min="8197" max="8197" width="21.33203125" customWidth="1"/>
    <col min="8453" max="8453" width="21.33203125" customWidth="1"/>
    <col min="8709" max="8709" width="21.33203125" customWidth="1"/>
    <col min="8965" max="8965" width="21.33203125" customWidth="1"/>
    <col min="9221" max="9221" width="21.33203125" customWidth="1"/>
    <col min="9477" max="9477" width="21.33203125" customWidth="1"/>
    <col min="9733" max="9733" width="21.33203125" customWidth="1"/>
    <col min="9989" max="9989" width="21.33203125" customWidth="1"/>
    <col min="10245" max="10245" width="21.33203125" customWidth="1"/>
    <col min="10501" max="10501" width="21.33203125" customWidth="1"/>
    <col min="10757" max="10757" width="21.33203125" customWidth="1"/>
    <col min="11013" max="11013" width="21.33203125" customWidth="1"/>
    <col min="11269" max="11269" width="21.33203125" customWidth="1"/>
    <col min="11525" max="11525" width="21.33203125" customWidth="1"/>
    <col min="11781" max="11781" width="21.33203125" customWidth="1"/>
    <col min="12037" max="12037" width="21.33203125" customWidth="1"/>
    <col min="12293" max="12293" width="21.33203125" customWidth="1"/>
    <col min="12549" max="12549" width="21.33203125" customWidth="1"/>
    <col min="12805" max="12805" width="21.33203125" customWidth="1"/>
    <col min="13061" max="13061" width="21.33203125" customWidth="1"/>
    <col min="13317" max="13317" width="21.33203125" customWidth="1"/>
    <col min="13573" max="13573" width="21.33203125" customWidth="1"/>
    <col min="13829" max="13829" width="21.33203125" customWidth="1"/>
    <col min="14085" max="14085" width="21.33203125" customWidth="1"/>
    <col min="14341" max="14341" width="21.33203125" customWidth="1"/>
    <col min="14597" max="14597" width="21.33203125" customWidth="1"/>
    <col min="14853" max="14853" width="21.33203125" customWidth="1"/>
    <col min="15109" max="15109" width="21.33203125" customWidth="1"/>
    <col min="15365" max="15365" width="21.33203125" customWidth="1"/>
    <col min="15621" max="15621" width="21.33203125" customWidth="1"/>
    <col min="15877" max="15877" width="21.33203125" customWidth="1"/>
    <col min="16133" max="16133" width="21.33203125" customWidth="1"/>
  </cols>
  <sheetData>
    <row r="1" spans="1:18" ht="18" x14ac:dyDescent="0.2">
      <c r="A1" s="1"/>
      <c r="B1" s="1"/>
      <c r="C1" s="1"/>
      <c r="D1" s="53" t="s">
        <v>0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1"/>
    </row>
    <row r="2" spans="1:18" ht="98" x14ac:dyDescent="0.2">
      <c r="A2" s="2" t="s">
        <v>1</v>
      </c>
      <c r="B2" s="3" t="s">
        <v>2</v>
      </c>
      <c r="C2" s="4" t="s">
        <v>3</v>
      </c>
      <c r="D2" s="3" t="s">
        <v>4</v>
      </c>
      <c r="E2" s="55" t="s">
        <v>5</v>
      </c>
      <c r="F2" s="55" t="s">
        <v>6</v>
      </c>
      <c r="G2" s="3" t="s">
        <v>7</v>
      </c>
      <c r="H2" s="4" t="s">
        <v>8</v>
      </c>
      <c r="I2" s="3" t="s">
        <v>9</v>
      </c>
      <c r="J2" s="4" t="s">
        <v>10</v>
      </c>
      <c r="K2" s="3" t="s">
        <v>11</v>
      </c>
      <c r="L2" s="4" t="s">
        <v>12</v>
      </c>
      <c r="M2" s="3" t="s">
        <v>13</v>
      </c>
      <c r="N2" s="4" t="s">
        <v>14</v>
      </c>
      <c r="O2" s="5" t="s">
        <v>15</v>
      </c>
      <c r="P2" s="3" t="s">
        <v>16</v>
      </c>
      <c r="Q2" s="6" t="s">
        <v>17</v>
      </c>
      <c r="R2" s="6" t="s">
        <v>18</v>
      </c>
    </row>
    <row r="3" spans="1:18" x14ac:dyDescent="0.2">
      <c r="A3" s="7" t="s">
        <v>19</v>
      </c>
      <c r="B3" s="8" t="s">
        <v>20</v>
      </c>
      <c r="C3" s="9" t="s">
        <v>20</v>
      </c>
      <c r="D3" s="10" t="s">
        <v>21</v>
      </c>
      <c r="E3" s="56" t="s">
        <v>22</v>
      </c>
      <c r="F3" s="57" t="s">
        <v>23</v>
      </c>
      <c r="G3" s="10" t="s">
        <v>24</v>
      </c>
      <c r="H3" s="9" t="s">
        <v>25</v>
      </c>
      <c r="I3" s="10" t="s">
        <v>24</v>
      </c>
      <c r="J3" s="9" t="s">
        <v>24</v>
      </c>
      <c r="K3" s="10" t="s">
        <v>24</v>
      </c>
      <c r="L3" s="11" t="s">
        <v>26</v>
      </c>
      <c r="M3" s="10" t="s">
        <v>24</v>
      </c>
      <c r="N3" s="11" t="s">
        <v>27</v>
      </c>
      <c r="O3" s="12" t="s">
        <v>28</v>
      </c>
      <c r="P3" s="13" t="s">
        <v>29</v>
      </c>
      <c r="Q3" s="13" t="s">
        <v>30</v>
      </c>
      <c r="R3" s="13"/>
    </row>
    <row r="4" spans="1:18" x14ac:dyDescent="0.2">
      <c r="A4" s="14" t="s">
        <v>19</v>
      </c>
      <c r="B4" s="14"/>
      <c r="C4" s="15"/>
      <c r="D4" s="16"/>
      <c r="E4" s="54"/>
      <c r="F4" s="58"/>
      <c r="G4" s="14"/>
      <c r="H4" s="15"/>
      <c r="I4" s="14"/>
      <c r="J4" s="15"/>
      <c r="K4" s="14"/>
      <c r="L4" s="15"/>
      <c r="M4" s="14"/>
      <c r="N4" s="15"/>
      <c r="O4" s="18"/>
      <c r="P4" s="1"/>
      <c r="Q4" s="19"/>
      <c r="R4" s="19"/>
    </row>
    <row r="5" spans="1:18" x14ac:dyDescent="0.2">
      <c r="A5" s="14" t="s">
        <v>31</v>
      </c>
      <c r="B5" s="16">
        <f>C5*0.04</f>
        <v>0.90400000000000003</v>
      </c>
      <c r="C5" s="17">
        <v>22.6</v>
      </c>
      <c r="D5" s="54">
        <v>0.2</v>
      </c>
      <c r="E5" s="54">
        <v>0.1</v>
      </c>
      <c r="F5" s="58">
        <f>D5*C5</f>
        <v>4.5200000000000005</v>
      </c>
      <c r="G5" s="20">
        <f>B5*(D5)</f>
        <v>0.18080000000000002</v>
      </c>
      <c r="H5" s="17">
        <v>0</v>
      </c>
      <c r="I5" s="21">
        <f>$I$33/27</f>
        <v>8.8888888888888906E-2</v>
      </c>
      <c r="J5" s="17">
        <v>0</v>
      </c>
      <c r="K5" s="21">
        <f>H5*G5-I5-J5</f>
        <v>-8.8888888888888906E-2</v>
      </c>
      <c r="L5" s="59">
        <v>92</v>
      </c>
      <c r="M5" s="22">
        <v>0.1</v>
      </c>
      <c r="N5" s="15">
        <v>48</v>
      </c>
      <c r="O5" s="23">
        <f>M5*N5*0.623</f>
        <v>2.9904000000000006</v>
      </c>
      <c r="P5" s="14">
        <v>0.5</v>
      </c>
      <c r="Q5" s="24">
        <f>(O5/P5)</f>
        <v>5.9808000000000012</v>
      </c>
      <c r="R5" s="24">
        <f>IF(Q5&lt;0,0,Q5)</f>
        <v>5.9808000000000012</v>
      </c>
    </row>
    <row r="6" spans="1:18" x14ac:dyDescent="0.2">
      <c r="A6" s="14" t="s">
        <v>32</v>
      </c>
      <c r="B6" s="16">
        <f t="shared" ref="B6:B33" si="0">C6*0.04</f>
        <v>1.1200000000000001</v>
      </c>
      <c r="C6" s="17">
        <v>28</v>
      </c>
      <c r="D6" s="54">
        <v>0.23</v>
      </c>
      <c r="E6" s="54">
        <v>0.1</v>
      </c>
      <c r="F6" s="58">
        <f>D6*C6</f>
        <v>6.44</v>
      </c>
      <c r="G6" s="20">
        <f t="shared" ref="G6:G33" si="1">B6*(D6)</f>
        <v>0.25760000000000005</v>
      </c>
      <c r="H6" s="17">
        <v>0</v>
      </c>
      <c r="I6" s="21">
        <f t="shared" ref="I6:I32" si="2">$I$33/27</f>
        <v>8.8888888888888906E-2</v>
      </c>
      <c r="J6" s="17">
        <v>0</v>
      </c>
      <c r="K6" s="21">
        <f t="shared" ref="K6:K32" si="3">H6*G6-I6-J6</f>
        <v>-8.8888888888888906E-2</v>
      </c>
      <c r="L6" s="59">
        <v>92</v>
      </c>
      <c r="M6" s="22">
        <v>0.1</v>
      </c>
      <c r="N6" s="15">
        <v>48</v>
      </c>
      <c r="O6" s="23">
        <f t="shared" ref="O6:O20" si="4">SUM(M6*N6*0.623)</f>
        <v>2.9904000000000006</v>
      </c>
      <c r="P6" s="14">
        <v>0.5</v>
      </c>
      <c r="Q6" s="24">
        <f t="shared" ref="Q6:Q20" si="5">(O6/P6)</f>
        <v>5.9808000000000012</v>
      </c>
      <c r="R6" s="24">
        <f t="shared" ref="R6:R35" si="6">IF(Q6&lt;0,0,Q6)</f>
        <v>5.9808000000000012</v>
      </c>
    </row>
    <row r="7" spans="1:18" x14ac:dyDescent="0.2">
      <c r="A7" s="14" t="s">
        <v>33</v>
      </c>
      <c r="B7" s="16">
        <f t="shared" si="0"/>
        <v>1.08</v>
      </c>
      <c r="C7" s="17">
        <v>27</v>
      </c>
      <c r="D7" s="54">
        <v>0.25</v>
      </c>
      <c r="E7" s="54">
        <v>0.1</v>
      </c>
      <c r="F7" s="58">
        <f t="shared" ref="F7:F20" si="7">D7*C7</f>
        <v>6.75</v>
      </c>
      <c r="G7" s="20">
        <f t="shared" si="1"/>
        <v>0.27</v>
      </c>
      <c r="H7" s="17">
        <v>0</v>
      </c>
      <c r="I7" s="21">
        <f t="shared" si="2"/>
        <v>8.8888888888888906E-2</v>
      </c>
      <c r="J7" s="17">
        <v>0</v>
      </c>
      <c r="K7" s="21">
        <f t="shared" si="3"/>
        <v>-8.8888888888888906E-2</v>
      </c>
      <c r="L7" s="59">
        <v>92</v>
      </c>
      <c r="M7" s="22">
        <v>0.1</v>
      </c>
      <c r="N7" s="15">
        <v>48</v>
      </c>
      <c r="O7" s="23">
        <f t="shared" si="4"/>
        <v>2.9904000000000006</v>
      </c>
      <c r="P7" s="14">
        <v>0.5</v>
      </c>
      <c r="Q7" s="24">
        <f>(O7/P7)</f>
        <v>5.9808000000000012</v>
      </c>
      <c r="R7" s="24">
        <f t="shared" si="6"/>
        <v>5.9808000000000012</v>
      </c>
    </row>
    <row r="8" spans="1:18" x14ac:dyDescent="0.2">
      <c r="A8" s="14" t="s">
        <v>34</v>
      </c>
      <c r="B8" s="16">
        <f t="shared" si="0"/>
        <v>1.5671999999999999</v>
      </c>
      <c r="C8" s="17">
        <v>39.18</v>
      </c>
      <c r="D8" s="54">
        <v>0.27</v>
      </c>
      <c r="E8" s="54">
        <v>0.1</v>
      </c>
      <c r="F8" s="58">
        <f t="shared" si="7"/>
        <v>10.5786</v>
      </c>
      <c r="G8" s="20">
        <f t="shared" si="1"/>
        <v>0.42314400000000002</v>
      </c>
      <c r="H8" s="17">
        <v>0</v>
      </c>
      <c r="I8" s="21">
        <f t="shared" si="2"/>
        <v>8.8888888888888906E-2</v>
      </c>
      <c r="J8" s="17">
        <v>0</v>
      </c>
      <c r="K8" s="21">
        <f t="shared" si="3"/>
        <v>-8.8888888888888906E-2</v>
      </c>
      <c r="L8" s="59">
        <v>92</v>
      </c>
      <c r="M8" s="22">
        <f t="shared" ref="M8:M32" si="8">K8/(L8/100)</f>
        <v>-9.6618357487922718E-2</v>
      </c>
      <c r="N8" s="15">
        <v>48</v>
      </c>
      <c r="O8" s="23">
        <f t="shared" si="4"/>
        <v>-2.8892753623188412</v>
      </c>
      <c r="P8" s="14">
        <v>0.5</v>
      </c>
      <c r="Q8" s="24">
        <f t="shared" si="5"/>
        <v>-5.7785507246376824</v>
      </c>
      <c r="R8" s="24">
        <f t="shared" si="6"/>
        <v>0</v>
      </c>
    </row>
    <row r="9" spans="1:18" x14ac:dyDescent="0.2">
      <c r="A9" s="14" t="s">
        <v>35</v>
      </c>
      <c r="B9" s="16">
        <f t="shared" si="0"/>
        <v>1.3792</v>
      </c>
      <c r="C9" s="17">
        <v>34.479999999999997</v>
      </c>
      <c r="D9" s="54">
        <v>0.28999999999999998</v>
      </c>
      <c r="E9" s="54">
        <v>0.1</v>
      </c>
      <c r="F9" s="58">
        <f t="shared" si="7"/>
        <v>9.9991999999999983</v>
      </c>
      <c r="G9" s="20">
        <f t="shared" si="1"/>
        <v>0.39996799999999999</v>
      </c>
      <c r="H9" s="17">
        <v>0</v>
      </c>
      <c r="I9" s="21">
        <f t="shared" si="2"/>
        <v>8.8888888888888906E-2</v>
      </c>
      <c r="J9" s="17">
        <v>0</v>
      </c>
      <c r="K9" s="21">
        <f t="shared" si="3"/>
        <v>-8.8888888888888906E-2</v>
      </c>
      <c r="L9" s="59">
        <v>92</v>
      </c>
      <c r="M9" s="22">
        <f t="shared" si="8"/>
        <v>-9.6618357487922718E-2</v>
      </c>
      <c r="N9" s="15">
        <v>48</v>
      </c>
      <c r="O9" s="23">
        <f t="shared" si="4"/>
        <v>-2.8892753623188412</v>
      </c>
      <c r="P9" s="14">
        <v>0.5</v>
      </c>
      <c r="Q9" s="25">
        <f>(O9/P9)</f>
        <v>-5.7785507246376824</v>
      </c>
      <c r="R9" s="24">
        <f t="shared" si="6"/>
        <v>0</v>
      </c>
    </row>
    <row r="10" spans="1:18" x14ac:dyDescent="0.2">
      <c r="A10" s="14" t="s">
        <v>36</v>
      </c>
      <c r="B10" s="16">
        <f t="shared" si="0"/>
        <v>1.6192</v>
      </c>
      <c r="C10" s="17">
        <v>40.479999999999997</v>
      </c>
      <c r="D10" s="54">
        <v>0.31</v>
      </c>
      <c r="E10" s="54">
        <v>0.1</v>
      </c>
      <c r="F10" s="58">
        <f t="shared" si="7"/>
        <v>12.548799999999998</v>
      </c>
      <c r="G10" s="20">
        <f t="shared" si="1"/>
        <v>0.50195199999999995</v>
      </c>
      <c r="H10" s="17">
        <v>0</v>
      </c>
      <c r="I10" s="21">
        <f t="shared" si="2"/>
        <v>8.8888888888888906E-2</v>
      </c>
      <c r="J10" s="17">
        <v>0</v>
      </c>
      <c r="K10" s="21">
        <f t="shared" si="3"/>
        <v>-8.8888888888888906E-2</v>
      </c>
      <c r="L10" s="59">
        <v>92</v>
      </c>
      <c r="M10" s="22">
        <f t="shared" si="8"/>
        <v>-9.6618357487922718E-2</v>
      </c>
      <c r="N10" s="15">
        <v>48</v>
      </c>
      <c r="O10" s="23">
        <f t="shared" si="4"/>
        <v>-2.8892753623188412</v>
      </c>
      <c r="P10" s="14">
        <v>0.5</v>
      </c>
      <c r="Q10" s="25">
        <f>(O10/P10)</f>
        <v>-5.7785507246376824</v>
      </c>
      <c r="R10" s="24">
        <f t="shared" si="6"/>
        <v>0</v>
      </c>
    </row>
    <row r="11" spans="1:18" x14ac:dyDescent="0.2">
      <c r="A11" s="14" t="s">
        <v>37</v>
      </c>
      <c r="B11" s="16">
        <f t="shared" si="0"/>
        <v>0.75</v>
      </c>
      <c r="C11" s="17">
        <v>18.75</v>
      </c>
      <c r="D11" s="54">
        <v>0.33</v>
      </c>
      <c r="E11" s="54">
        <v>0.1</v>
      </c>
      <c r="F11" s="58">
        <f t="shared" si="7"/>
        <v>6.1875</v>
      </c>
      <c r="G11" s="20">
        <f t="shared" si="1"/>
        <v>0.2475</v>
      </c>
      <c r="H11" s="17">
        <v>0</v>
      </c>
      <c r="I11" s="21">
        <f t="shared" si="2"/>
        <v>8.8888888888888906E-2</v>
      </c>
      <c r="J11" s="17">
        <v>0</v>
      </c>
      <c r="K11" s="21">
        <f t="shared" si="3"/>
        <v>-8.8888888888888906E-2</v>
      </c>
      <c r="L11" s="59">
        <v>92</v>
      </c>
      <c r="M11" s="22">
        <f t="shared" si="8"/>
        <v>-9.6618357487922718E-2</v>
      </c>
      <c r="N11" s="15">
        <v>48</v>
      </c>
      <c r="O11" s="23">
        <f t="shared" si="4"/>
        <v>-2.8892753623188412</v>
      </c>
      <c r="P11" s="14">
        <v>0.5</v>
      </c>
      <c r="Q11" s="25">
        <f>(O11/P11)</f>
        <v>-5.7785507246376824</v>
      </c>
      <c r="R11" s="24">
        <f t="shared" si="6"/>
        <v>0</v>
      </c>
    </row>
    <row r="12" spans="1:18" x14ac:dyDescent="0.2">
      <c r="A12" s="14" t="s">
        <v>38</v>
      </c>
      <c r="B12" s="16">
        <f t="shared" si="0"/>
        <v>1.5068000000000001</v>
      </c>
      <c r="C12" s="17">
        <v>37.67</v>
      </c>
      <c r="D12" s="54">
        <v>0.35</v>
      </c>
      <c r="E12" s="54">
        <v>0.1</v>
      </c>
      <c r="F12" s="58">
        <f t="shared" si="7"/>
        <v>13.1845</v>
      </c>
      <c r="G12" s="20">
        <f t="shared" si="1"/>
        <v>0.52737999999999996</v>
      </c>
      <c r="H12" s="17">
        <v>0</v>
      </c>
      <c r="I12" s="21">
        <f t="shared" si="2"/>
        <v>8.8888888888888906E-2</v>
      </c>
      <c r="J12" s="17">
        <v>0</v>
      </c>
      <c r="K12" s="21">
        <f t="shared" si="3"/>
        <v>-8.8888888888888906E-2</v>
      </c>
      <c r="L12" s="59">
        <v>92</v>
      </c>
      <c r="M12" s="22">
        <f t="shared" si="8"/>
        <v>-9.6618357487922718E-2</v>
      </c>
      <c r="N12" s="15">
        <v>48</v>
      </c>
      <c r="O12" s="23">
        <f t="shared" si="4"/>
        <v>-2.8892753623188412</v>
      </c>
      <c r="P12" s="14">
        <v>0.5</v>
      </c>
      <c r="Q12" s="25">
        <f>(O12/P12)</f>
        <v>-5.7785507246376824</v>
      </c>
      <c r="R12" s="24">
        <f t="shared" si="6"/>
        <v>0</v>
      </c>
    </row>
    <row r="13" spans="1:18" x14ac:dyDescent="0.2">
      <c r="A13" s="14" t="s">
        <v>39</v>
      </c>
      <c r="B13" s="16">
        <f t="shared" si="0"/>
        <v>1.4852000000000001</v>
      </c>
      <c r="C13" s="17">
        <v>37.130000000000003</v>
      </c>
      <c r="D13" s="54">
        <v>0.4</v>
      </c>
      <c r="E13" s="54">
        <v>0.1</v>
      </c>
      <c r="F13" s="58">
        <f t="shared" si="7"/>
        <v>14.852000000000002</v>
      </c>
      <c r="G13" s="20">
        <f t="shared" si="1"/>
        <v>0.59408000000000005</v>
      </c>
      <c r="H13" s="17">
        <v>0</v>
      </c>
      <c r="I13" s="21">
        <f t="shared" si="2"/>
        <v>8.8888888888888906E-2</v>
      </c>
      <c r="J13" s="17">
        <v>0</v>
      </c>
      <c r="K13" s="21">
        <f t="shared" si="3"/>
        <v>-8.8888888888888906E-2</v>
      </c>
      <c r="L13" s="59">
        <v>92</v>
      </c>
      <c r="M13" s="22">
        <f t="shared" si="8"/>
        <v>-9.6618357487922718E-2</v>
      </c>
      <c r="N13" s="15">
        <v>48</v>
      </c>
      <c r="O13" s="23">
        <f t="shared" si="4"/>
        <v>-2.8892753623188412</v>
      </c>
      <c r="P13" s="14">
        <v>0.5</v>
      </c>
      <c r="Q13" s="25">
        <f>(O13/P13)</f>
        <v>-5.7785507246376824</v>
      </c>
      <c r="R13" s="24">
        <f t="shared" si="6"/>
        <v>0</v>
      </c>
    </row>
    <row r="14" spans="1:18" x14ac:dyDescent="0.2">
      <c r="A14" s="14" t="s">
        <v>40</v>
      </c>
      <c r="B14" s="16">
        <f t="shared" si="0"/>
        <v>1.7147999999999999</v>
      </c>
      <c r="C14" s="17">
        <v>42.87</v>
      </c>
      <c r="D14" s="54">
        <v>0.45</v>
      </c>
      <c r="E14" s="54">
        <v>0.1</v>
      </c>
      <c r="F14" s="58">
        <f t="shared" si="7"/>
        <v>19.291499999999999</v>
      </c>
      <c r="G14" s="20">
        <f t="shared" si="1"/>
        <v>0.77166000000000001</v>
      </c>
      <c r="H14" s="17">
        <v>0</v>
      </c>
      <c r="I14" s="21">
        <f t="shared" si="2"/>
        <v>8.8888888888888906E-2</v>
      </c>
      <c r="J14" s="17">
        <v>0</v>
      </c>
      <c r="K14" s="21">
        <f t="shared" si="3"/>
        <v>-8.8888888888888906E-2</v>
      </c>
      <c r="L14" s="59">
        <v>92</v>
      </c>
      <c r="M14" s="22">
        <f t="shared" si="8"/>
        <v>-9.6618357487922718E-2</v>
      </c>
      <c r="N14" s="15">
        <v>48</v>
      </c>
      <c r="O14" s="23">
        <f t="shared" si="4"/>
        <v>-2.8892753623188412</v>
      </c>
      <c r="P14" s="14">
        <v>0.5</v>
      </c>
      <c r="Q14" s="24">
        <f t="shared" si="5"/>
        <v>-5.7785507246376824</v>
      </c>
      <c r="R14" s="24">
        <f t="shared" si="6"/>
        <v>0</v>
      </c>
    </row>
    <row r="15" spans="1:18" x14ac:dyDescent="0.2">
      <c r="A15" s="14" t="s">
        <v>41</v>
      </c>
      <c r="B15" s="16">
        <f t="shared" si="0"/>
        <v>1.4924000000000002</v>
      </c>
      <c r="C15" s="17">
        <v>37.31</v>
      </c>
      <c r="D15" s="54">
        <v>0.5</v>
      </c>
      <c r="E15" s="54">
        <v>0.1</v>
      </c>
      <c r="F15" s="58">
        <f t="shared" si="7"/>
        <v>18.655000000000001</v>
      </c>
      <c r="G15" s="20">
        <f t="shared" si="1"/>
        <v>0.74620000000000009</v>
      </c>
      <c r="H15" s="17">
        <v>0</v>
      </c>
      <c r="I15" s="21">
        <f t="shared" si="2"/>
        <v>8.8888888888888906E-2</v>
      </c>
      <c r="J15" s="17">
        <v>0</v>
      </c>
      <c r="K15" s="21">
        <f t="shared" si="3"/>
        <v>-8.8888888888888906E-2</v>
      </c>
      <c r="L15" s="59">
        <v>92</v>
      </c>
      <c r="M15" s="22">
        <f t="shared" si="8"/>
        <v>-9.6618357487922718E-2</v>
      </c>
      <c r="N15" s="15">
        <v>48</v>
      </c>
      <c r="O15" s="23">
        <f t="shared" si="4"/>
        <v>-2.8892753623188412</v>
      </c>
      <c r="P15" s="14">
        <v>0.5</v>
      </c>
      <c r="Q15" s="24">
        <f t="shared" si="5"/>
        <v>-5.7785507246376824</v>
      </c>
      <c r="R15" s="24">
        <f t="shared" si="6"/>
        <v>0</v>
      </c>
    </row>
    <row r="16" spans="1:18" x14ac:dyDescent="0.2">
      <c r="A16" s="14" t="s">
        <v>42</v>
      </c>
      <c r="B16" s="16">
        <f t="shared" si="0"/>
        <v>1.9572000000000001</v>
      </c>
      <c r="C16" s="17">
        <v>48.93</v>
      </c>
      <c r="D16" s="54">
        <v>0.55000000000000004</v>
      </c>
      <c r="E16" s="54">
        <v>0.1</v>
      </c>
      <c r="F16" s="58">
        <f t="shared" si="7"/>
        <v>26.911500000000004</v>
      </c>
      <c r="G16" s="20">
        <f t="shared" si="1"/>
        <v>1.0764600000000002</v>
      </c>
      <c r="H16" s="17">
        <v>0</v>
      </c>
      <c r="I16" s="21">
        <f t="shared" si="2"/>
        <v>8.8888888888888906E-2</v>
      </c>
      <c r="J16" s="17">
        <v>0</v>
      </c>
      <c r="K16" s="21">
        <f t="shared" si="3"/>
        <v>-8.8888888888888906E-2</v>
      </c>
      <c r="L16" s="59">
        <v>92</v>
      </c>
      <c r="M16" s="22">
        <f t="shared" si="8"/>
        <v>-9.6618357487922718E-2</v>
      </c>
      <c r="N16" s="15">
        <v>48</v>
      </c>
      <c r="O16" s="23">
        <f t="shared" si="4"/>
        <v>-2.8892753623188412</v>
      </c>
      <c r="P16" s="14">
        <v>0.5</v>
      </c>
      <c r="Q16" s="24">
        <f t="shared" si="5"/>
        <v>-5.7785507246376824</v>
      </c>
      <c r="R16" s="24">
        <f t="shared" si="6"/>
        <v>0</v>
      </c>
    </row>
    <row r="17" spans="1:18" x14ac:dyDescent="0.2">
      <c r="A17" s="14" t="s">
        <v>43</v>
      </c>
      <c r="B17" s="16">
        <f t="shared" si="0"/>
        <v>1.9163999999999999</v>
      </c>
      <c r="C17" s="48">
        <v>47.91</v>
      </c>
      <c r="D17" s="54">
        <v>0.6</v>
      </c>
      <c r="E17" s="54">
        <v>0.1</v>
      </c>
      <c r="F17" s="58">
        <f t="shared" si="7"/>
        <v>28.745999999999999</v>
      </c>
      <c r="G17" s="20">
        <f t="shared" si="1"/>
        <v>1.14984</v>
      </c>
      <c r="H17" s="17">
        <v>0.65</v>
      </c>
      <c r="I17" s="21">
        <f t="shared" si="2"/>
        <v>8.8888888888888906E-2</v>
      </c>
      <c r="J17" s="17">
        <v>0</v>
      </c>
      <c r="K17" s="21">
        <f t="shared" si="3"/>
        <v>0.65850711111111115</v>
      </c>
      <c r="L17" s="59">
        <v>92</v>
      </c>
      <c r="M17" s="22">
        <f t="shared" si="8"/>
        <v>0.7157685990338164</v>
      </c>
      <c r="N17" s="15">
        <v>48</v>
      </c>
      <c r="O17" s="23">
        <f t="shared" si="4"/>
        <v>21.404344185507245</v>
      </c>
      <c r="P17" s="14">
        <v>0.5</v>
      </c>
      <c r="Q17" s="24">
        <f t="shared" si="5"/>
        <v>42.80868837101449</v>
      </c>
      <c r="R17" s="24">
        <f t="shared" si="6"/>
        <v>42.80868837101449</v>
      </c>
    </row>
    <row r="18" spans="1:18" x14ac:dyDescent="0.2">
      <c r="A18" s="14" t="s">
        <v>44</v>
      </c>
      <c r="B18" s="16">
        <f t="shared" si="0"/>
        <v>2.0284</v>
      </c>
      <c r="C18" s="17">
        <v>50.71</v>
      </c>
      <c r="D18" s="54">
        <v>0.65</v>
      </c>
      <c r="E18" s="54">
        <v>0.1</v>
      </c>
      <c r="F18" s="58">
        <f t="shared" si="7"/>
        <v>32.961500000000001</v>
      </c>
      <c r="G18" s="20">
        <f t="shared" si="1"/>
        <v>1.31846</v>
      </c>
      <c r="H18" s="17">
        <v>0.65</v>
      </c>
      <c r="I18" s="21">
        <f t="shared" si="2"/>
        <v>8.8888888888888906E-2</v>
      </c>
      <c r="J18" s="17">
        <v>0</v>
      </c>
      <c r="K18" s="21">
        <f t="shared" si="3"/>
        <v>0.76811011111111105</v>
      </c>
      <c r="L18" s="59">
        <v>92</v>
      </c>
      <c r="M18" s="22">
        <f t="shared" si="8"/>
        <v>0.8349022946859902</v>
      </c>
      <c r="N18" s="15">
        <v>48</v>
      </c>
      <c r="O18" s="23">
        <f t="shared" si="4"/>
        <v>24.966918220289848</v>
      </c>
      <c r="P18" s="14">
        <v>0.5</v>
      </c>
      <c r="Q18" s="24">
        <f t="shared" si="5"/>
        <v>49.933836440579697</v>
      </c>
      <c r="R18" s="24">
        <f t="shared" si="6"/>
        <v>49.933836440579697</v>
      </c>
    </row>
    <row r="19" spans="1:18" x14ac:dyDescent="0.2">
      <c r="A19" s="14" t="s">
        <v>45</v>
      </c>
      <c r="B19" s="16">
        <f t="shared" si="0"/>
        <v>1.7968000000000002</v>
      </c>
      <c r="C19" s="17">
        <v>44.92</v>
      </c>
      <c r="D19" s="54">
        <v>0.7</v>
      </c>
      <c r="E19" s="54">
        <v>0.1</v>
      </c>
      <c r="F19" s="58">
        <f t="shared" si="7"/>
        <v>31.443999999999999</v>
      </c>
      <c r="G19" s="20">
        <f t="shared" si="1"/>
        <v>1.25776</v>
      </c>
      <c r="H19" s="17">
        <v>0.65</v>
      </c>
      <c r="I19" s="21">
        <f t="shared" si="2"/>
        <v>8.8888888888888906E-2</v>
      </c>
      <c r="J19" s="17">
        <v>0</v>
      </c>
      <c r="K19" s="21">
        <f t="shared" si="3"/>
        <v>0.72865511111111114</v>
      </c>
      <c r="L19" s="59">
        <v>92</v>
      </c>
      <c r="M19" s="22">
        <f t="shared" si="8"/>
        <v>0.79201642512077297</v>
      </c>
      <c r="N19" s="15">
        <v>48</v>
      </c>
      <c r="O19" s="23">
        <f t="shared" si="4"/>
        <v>23.684459176811593</v>
      </c>
      <c r="P19" s="14">
        <v>0.5</v>
      </c>
      <c r="Q19" s="24">
        <f t="shared" si="5"/>
        <v>47.368918353623187</v>
      </c>
      <c r="R19" s="24">
        <f t="shared" si="6"/>
        <v>47.368918353623187</v>
      </c>
    </row>
    <row r="20" spans="1:18" x14ac:dyDescent="0.2">
      <c r="A20" s="14" t="s">
        <v>46</v>
      </c>
      <c r="B20" s="16">
        <f t="shared" si="0"/>
        <v>1.8563999999999998</v>
      </c>
      <c r="C20" s="17">
        <v>46.41</v>
      </c>
      <c r="D20" s="54">
        <v>0.75</v>
      </c>
      <c r="E20" s="54">
        <v>0.1</v>
      </c>
      <c r="F20" s="58">
        <f t="shared" si="7"/>
        <v>34.807499999999997</v>
      </c>
      <c r="G20" s="20">
        <f t="shared" si="1"/>
        <v>1.3922999999999999</v>
      </c>
      <c r="H20" s="17">
        <v>0.65</v>
      </c>
      <c r="I20" s="21">
        <f t="shared" si="2"/>
        <v>8.8888888888888906E-2</v>
      </c>
      <c r="J20" s="17">
        <v>0</v>
      </c>
      <c r="K20" s="21">
        <f t="shared" si="3"/>
        <v>0.81610611111111109</v>
      </c>
      <c r="L20" s="59">
        <v>92</v>
      </c>
      <c r="M20" s="22">
        <f t="shared" si="8"/>
        <v>0.88707185990338155</v>
      </c>
      <c r="N20" s="15">
        <v>48</v>
      </c>
      <c r="O20" s="23">
        <f t="shared" si="4"/>
        <v>26.526996898550721</v>
      </c>
      <c r="P20" s="14">
        <v>0.5</v>
      </c>
      <c r="Q20" s="24">
        <f t="shared" si="5"/>
        <v>53.053993797101441</v>
      </c>
      <c r="R20" s="24">
        <f t="shared" si="6"/>
        <v>53.053993797101441</v>
      </c>
    </row>
    <row r="21" spans="1:18" x14ac:dyDescent="0.2">
      <c r="A21" s="26" t="s">
        <v>47</v>
      </c>
      <c r="B21" s="16">
        <f t="shared" si="0"/>
        <v>1.7568000000000001</v>
      </c>
      <c r="C21" s="17">
        <v>43.92</v>
      </c>
      <c r="D21" s="54">
        <v>0.8</v>
      </c>
      <c r="E21" s="54">
        <v>0.1</v>
      </c>
      <c r="F21" s="58">
        <f t="shared" ref="F21:F32" si="9">D21*C21</f>
        <v>35.136000000000003</v>
      </c>
      <c r="G21" s="20">
        <f t="shared" ref="G21:G32" si="10">B21*(D21)</f>
        <v>1.4054400000000002</v>
      </c>
      <c r="H21" s="17">
        <v>0.65</v>
      </c>
      <c r="I21" s="21">
        <f t="shared" si="2"/>
        <v>8.8888888888888906E-2</v>
      </c>
      <c r="J21" s="17">
        <v>0</v>
      </c>
      <c r="K21" s="21">
        <f t="shared" si="3"/>
        <v>0.82464711111111133</v>
      </c>
      <c r="L21" s="59">
        <v>92</v>
      </c>
      <c r="M21" s="22">
        <f t="shared" si="8"/>
        <v>0.89635555555555579</v>
      </c>
      <c r="N21" s="15">
        <v>48</v>
      </c>
      <c r="O21" s="23">
        <f>SUM(M21*N21*0.623)</f>
        <v>26.804616533333338</v>
      </c>
      <c r="P21" s="14">
        <v>0.5</v>
      </c>
      <c r="Q21" s="24">
        <f>(O21/P21)</f>
        <v>53.609233066666675</v>
      </c>
      <c r="R21" s="24">
        <f t="shared" si="6"/>
        <v>53.609233066666675</v>
      </c>
    </row>
    <row r="22" spans="1:18" x14ac:dyDescent="0.2">
      <c r="A22" s="26" t="s">
        <v>48</v>
      </c>
      <c r="B22" s="16">
        <f t="shared" si="0"/>
        <v>1.7972000000000001</v>
      </c>
      <c r="C22" s="17">
        <v>44.93</v>
      </c>
      <c r="D22" s="54">
        <v>0.85</v>
      </c>
      <c r="E22" s="54">
        <v>0.1</v>
      </c>
      <c r="F22" s="58">
        <f t="shared" si="9"/>
        <v>38.1905</v>
      </c>
      <c r="G22" s="20">
        <f t="shared" si="10"/>
        <v>1.52762</v>
      </c>
      <c r="H22" s="17">
        <v>0.65</v>
      </c>
      <c r="I22" s="21">
        <f t="shared" si="2"/>
        <v>8.8888888888888906E-2</v>
      </c>
      <c r="J22" s="17">
        <v>0</v>
      </c>
      <c r="K22" s="21">
        <f t="shared" si="3"/>
        <v>0.90406411111111107</v>
      </c>
      <c r="L22" s="59">
        <v>92</v>
      </c>
      <c r="M22" s="22">
        <f t="shared" si="8"/>
        <v>0.98267838164251198</v>
      </c>
      <c r="N22" s="15">
        <v>48</v>
      </c>
      <c r="O22" s="23">
        <f t="shared" ref="O22:O32" si="11">SUM(M22*N22*0.623)</f>
        <v>29.386014324637674</v>
      </c>
      <c r="P22" s="14">
        <v>0.5</v>
      </c>
      <c r="Q22" s="24">
        <f t="shared" ref="Q22:Q32" si="12">(O22/P22)</f>
        <v>58.772028649275349</v>
      </c>
      <c r="R22" s="24">
        <f t="shared" si="6"/>
        <v>58.772028649275349</v>
      </c>
    </row>
    <row r="23" spans="1:18" x14ac:dyDescent="0.2">
      <c r="A23" s="27" t="s">
        <v>49</v>
      </c>
      <c r="B23" s="16">
        <f t="shared" si="0"/>
        <v>1.7176</v>
      </c>
      <c r="C23" s="17">
        <v>42.94</v>
      </c>
      <c r="D23" s="54">
        <v>0.75</v>
      </c>
      <c r="E23" s="54">
        <v>0.1</v>
      </c>
      <c r="F23" s="58">
        <f t="shared" si="9"/>
        <v>32.204999999999998</v>
      </c>
      <c r="G23" s="20">
        <f t="shared" si="10"/>
        <v>1.2882</v>
      </c>
      <c r="H23" s="17">
        <v>0.5</v>
      </c>
      <c r="I23" s="21">
        <f t="shared" si="2"/>
        <v>8.8888888888888906E-2</v>
      </c>
      <c r="J23" s="17">
        <v>0</v>
      </c>
      <c r="K23" s="21">
        <f t="shared" si="3"/>
        <v>0.5552111111111111</v>
      </c>
      <c r="L23" s="59">
        <v>92</v>
      </c>
      <c r="M23" s="21">
        <f t="shared" si="8"/>
        <v>0.60349033816425113</v>
      </c>
      <c r="N23" s="15">
        <v>48</v>
      </c>
      <c r="O23" s="23">
        <f t="shared" si="11"/>
        <v>18.046775072463767</v>
      </c>
      <c r="P23" s="14">
        <v>0.5</v>
      </c>
      <c r="Q23" s="28">
        <f t="shared" si="12"/>
        <v>36.093550144927534</v>
      </c>
      <c r="R23" s="24">
        <f t="shared" si="6"/>
        <v>36.093550144927534</v>
      </c>
    </row>
    <row r="24" spans="1:18" x14ac:dyDescent="0.2">
      <c r="A24" s="27" t="s">
        <v>50</v>
      </c>
      <c r="B24" s="16">
        <f t="shared" si="0"/>
        <v>1.8280000000000001</v>
      </c>
      <c r="C24" s="17">
        <v>45.7</v>
      </c>
      <c r="D24" s="54">
        <v>0.65</v>
      </c>
      <c r="E24" s="54">
        <v>0.1</v>
      </c>
      <c r="F24" s="58">
        <f t="shared" si="9"/>
        <v>29.705000000000002</v>
      </c>
      <c r="G24" s="20">
        <f t="shared" si="10"/>
        <v>1.1882000000000001</v>
      </c>
      <c r="H24" s="17">
        <v>0.5</v>
      </c>
      <c r="I24" s="21">
        <f t="shared" si="2"/>
        <v>8.8888888888888906E-2</v>
      </c>
      <c r="J24" s="17">
        <v>0</v>
      </c>
      <c r="K24" s="21">
        <f t="shared" si="3"/>
        <v>0.50521111111111117</v>
      </c>
      <c r="L24" s="59">
        <v>92</v>
      </c>
      <c r="M24" s="21">
        <f t="shared" si="8"/>
        <v>0.5491425120772947</v>
      </c>
      <c r="N24" s="15">
        <v>48</v>
      </c>
      <c r="O24" s="23">
        <f t="shared" si="11"/>
        <v>16.42155768115942</v>
      </c>
      <c r="P24" s="14">
        <v>0.5</v>
      </c>
      <c r="Q24" s="28">
        <f t="shared" si="12"/>
        <v>32.843115362318841</v>
      </c>
      <c r="R24" s="24">
        <f t="shared" si="6"/>
        <v>32.843115362318841</v>
      </c>
    </row>
    <row r="25" spans="1:18" x14ac:dyDescent="0.2">
      <c r="A25" s="27" t="s">
        <v>51</v>
      </c>
      <c r="B25" s="16">
        <f t="shared" si="0"/>
        <v>1.6863999999999999</v>
      </c>
      <c r="C25" s="17">
        <v>42.16</v>
      </c>
      <c r="D25" s="54">
        <v>0.55000000000000004</v>
      </c>
      <c r="E25" s="54">
        <v>0.1</v>
      </c>
      <c r="F25" s="58">
        <f t="shared" si="9"/>
        <v>23.187999999999999</v>
      </c>
      <c r="G25" s="20">
        <f t="shared" si="10"/>
        <v>0.92752000000000001</v>
      </c>
      <c r="H25" s="17">
        <v>0.5</v>
      </c>
      <c r="I25" s="21">
        <f t="shared" si="2"/>
        <v>8.8888888888888906E-2</v>
      </c>
      <c r="J25" s="17">
        <v>0</v>
      </c>
      <c r="K25" s="21">
        <f t="shared" si="3"/>
        <v>0.3748711111111111</v>
      </c>
      <c r="L25" s="59">
        <v>92</v>
      </c>
      <c r="M25" s="21">
        <f t="shared" si="8"/>
        <v>0.40746859903381638</v>
      </c>
      <c r="N25" s="15">
        <v>48</v>
      </c>
      <c r="O25" s="23">
        <f t="shared" si="11"/>
        <v>12.184940985507245</v>
      </c>
      <c r="P25" s="14">
        <v>0.5</v>
      </c>
      <c r="Q25" s="28">
        <f t="shared" si="12"/>
        <v>24.36988197101449</v>
      </c>
      <c r="R25" s="24">
        <f t="shared" si="6"/>
        <v>24.36988197101449</v>
      </c>
    </row>
    <row r="26" spans="1:18" x14ac:dyDescent="0.2">
      <c r="A26" s="27" t="s">
        <v>52</v>
      </c>
      <c r="B26" s="16">
        <f t="shared" si="0"/>
        <v>1.6195999999999999</v>
      </c>
      <c r="C26" s="17">
        <v>40.489999999999995</v>
      </c>
      <c r="D26" s="54">
        <v>0.5</v>
      </c>
      <c r="E26" s="54">
        <v>0.1</v>
      </c>
      <c r="F26" s="58">
        <f t="shared" si="9"/>
        <v>20.244999999999997</v>
      </c>
      <c r="G26" s="20">
        <f t="shared" si="10"/>
        <v>0.80979999999999996</v>
      </c>
      <c r="H26" s="17">
        <v>0.5</v>
      </c>
      <c r="I26" s="21">
        <f t="shared" si="2"/>
        <v>8.8888888888888906E-2</v>
      </c>
      <c r="J26" s="17">
        <v>0</v>
      </c>
      <c r="K26" s="21">
        <f t="shared" si="3"/>
        <v>0.31601111111111108</v>
      </c>
      <c r="L26" s="59">
        <v>92</v>
      </c>
      <c r="M26" s="21">
        <f t="shared" si="8"/>
        <v>0.34349033816425117</v>
      </c>
      <c r="N26" s="15">
        <v>48</v>
      </c>
      <c r="O26" s="23">
        <f t="shared" si="11"/>
        <v>10.271735072463768</v>
      </c>
      <c r="P26" s="14">
        <v>0.5</v>
      </c>
      <c r="Q26" s="28">
        <f t="shared" si="12"/>
        <v>20.543470144927536</v>
      </c>
      <c r="R26" s="24">
        <f t="shared" si="6"/>
        <v>20.543470144927536</v>
      </c>
    </row>
    <row r="27" spans="1:18" x14ac:dyDescent="0.2">
      <c r="A27" s="27" t="s">
        <v>53</v>
      </c>
      <c r="B27" s="16">
        <f t="shared" si="0"/>
        <v>1.4752000000000001</v>
      </c>
      <c r="C27" s="17">
        <v>36.880000000000003</v>
      </c>
      <c r="D27" s="54">
        <v>0.45</v>
      </c>
      <c r="E27" s="54">
        <v>0.1</v>
      </c>
      <c r="F27" s="58">
        <f t="shared" si="9"/>
        <v>16.596</v>
      </c>
      <c r="G27" s="20">
        <f t="shared" si="10"/>
        <v>0.6638400000000001</v>
      </c>
      <c r="H27" s="17">
        <v>0.5</v>
      </c>
      <c r="I27" s="21">
        <f t="shared" si="2"/>
        <v>8.8888888888888906E-2</v>
      </c>
      <c r="J27" s="17">
        <v>0</v>
      </c>
      <c r="K27" s="21">
        <f t="shared" si="3"/>
        <v>0.24303111111111114</v>
      </c>
      <c r="L27" s="59">
        <v>92</v>
      </c>
      <c r="M27" s="21">
        <f t="shared" si="8"/>
        <v>0.26416425120772952</v>
      </c>
      <c r="N27" s="15">
        <v>48</v>
      </c>
      <c r="O27" s="23">
        <f t="shared" si="11"/>
        <v>7.8995677681159426</v>
      </c>
      <c r="P27" s="14">
        <v>0.5</v>
      </c>
      <c r="Q27" s="28">
        <f t="shared" si="12"/>
        <v>15.799135536231885</v>
      </c>
      <c r="R27" s="24">
        <f t="shared" si="6"/>
        <v>15.799135536231885</v>
      </c>
    </row>
    <row r="28" spans="1:18" x14ac:dyDescent="0.2">
      <c r="A28" s="27" t="s">
        <v>54</v>
      </c>
      <c r="B28" s="16">
        <f t="shared" si="0"/>
        <v>1.4224000000000001</v>
      </c>
      <c r="C28" s="17">
        <v>35.56</v>
      </c>
      <c r="D28" s="54">
        <v>0.4</v>
      </c>
      <c r="E28" s="54">
        <v>0.1</v>
      </c>
      <c r="F28" s="58">
        <f t="shared" si="9"/>
        <v>14.224000000000002</v>
      </c>
      <c r="G28" s="20">
        <f t="shared" si="10"/>
        <v>0.56896000000000002</v>
      </c>
      <c r="H28" s="17">
        <v>1</v>
      </c>
      <c r="I28" s="21">
        <f t="shared" si="2"/>
        <v>8.8888888888888906E-2</v>
      </c>
      <c r="J28" s="17">
        <v>0</v>
      </c>
      <c r="K28" s="21">
        <f t="shared" si="3"/>
        <v>0.48007111111111112</v>
      </c>
      <c r="L28" s="59">
        <v>92</v>
      </c>
      <c r="M28" s="21">
        <f t="shared" si="8"/>
        <v>0.52181642512077298</v>
      </c>
      <c r="N28" s="15">
        <v>48</v>
      </c>
      <c r="O28" s="23">
        <f t="shared" si="11"/>
        <v>15.604398376811593</v>
      </c>
      <c r="P28" s="14">
        <v>0.5</v>
      </c>
      <c r="Q28" s="28">
        <f t="shared" si="12"/>
        <v>31.208796753623187</v>
      </c>
      <c r="R28" s="24">
        <f t="shared" si="6"/>
        <v>31.208796753623187</v>
      </c>
    </row>
    <row r="29" spans="1:18" x14ac:dyDescent="0.2">
      <c r="A29" s="26" t="s">
        <v>55</v>
      </c>
      <c r="B29" s="16">
        <f t="shared" si="0"/>
        <v>1.294</v>
      </c>
      <c r="C29" s="17">
        <v>32.35</v>
      </c>
      <c r="D29" s="54">
        <v>0.3</v>
      </c>
      <c r="E29" s="54">
        <v>0.1</v>
      </c>
      <c r="F29" s="58">
        <f t="shared" si="9"/>
        <v>9.7050000000000001</v>
      </c>
      <c r="G29" s="20">
        <f t="shared" si="10"/>
        <v>0.38819999999999999</v>
      </c>
      <c r="H29" s="17">
        <v>1</v>
      </c>
      <c r="I29" s="21">
        <f t="shared" si="2"/>
        <v>8.8888888888888906E-2</v>
      </c>
      <c r="J29" s="17">
        <v>0</v>
      </c>
      <c r="K29" s="21">
        <f t="shared" si="3"/>
        <v>0.29931111111111108</v>
      </c>
      <c r="L29" s="59">
        <v>92</v>
      </c>
      <c r="M29" s="21">
        <f t="shared" si="8"/>
        <v>0.32533816425120771</v>
      </c>
      <c r="N29" s="15">
        <v>48</v>
      </c>
      <c r="O29" s="23">
        <f t="shared" si="11"/>
        <v>9.7289124637681166</v>
      </c>
      <c r="P29" s="14">
        <v>0.5</v>
      </c>
      <c r="Q29" s="28">
        <f t="shared" si="12"/>
        <v>19.457824927536233</v>
      </c>
      <c r="R29" s="24">
        <f t="shared" si="6"/>
        <v>19.457824927536233</v>
      </c>
    </row>
    <row r="30" spans="1:18" x14ac:dyDescent="0.2">
      <c r="A30" s="26" t="s">
        <v>56</v>
      </c>
      <c r="B30" s="16">
        <f t="shared" si="0"/>
        <v>0.91400000000000003</v>
      </c>
      <c r="C30" s="17">
        <v>22.85</v>
      </c>
      <c r="D30" s="54">
        <v>0.3</v>
      </c>
      <c r="E30" s="54">
        <v>0.1</v>
      </c>
      <c r="F30" s="58">
        <f t="shared" si="9"/>
        <v>6.8550000000000004</v>
      </c>
      <c r="G30" s="20">
        <f t="shared" si="10"/>
        <v>0.2742</v>
      </c>
      <c r="H30" s="17">
        <v>1</v>
      </c>
      <c r="I30" s="21">
        <f t="shared" si="2"/>
        <v>8.8888888888888906E-2</v>
      </c>
      <c r="J30" s="17">
        <v>0</v>
      </c>
      <c r="K30" s="21">
        <f t="shared" si="3"/>
        <v>0.18531111111111109</v>
      </c>
      <c r="L30" s="59">
        <v>92</v>
      </c>
      <c r="M30" s="21">
        <f t="shared" si="8"/>
        <v>0.20142512077294683</v>
      </c>
      <c r="N30" s="15">
        <v>48</v>
      </c>
      <c r="O30" s="23">
        <f t="shared" si="11"/>
        <v>6.0234168115942017</v>
      </c>
      <c r="P30" s="14">
        <v>0.5</v>
      </c>
      <c r="Q30" s="28">
        <f t="shared" si="12"/>
        <v>12.046833623188403</v>
      </c>
      <c r="R30" s="24">
        <f t="shared" si="6"/>
        <v>12.046833623188403</v>
      </c>
    </row>
    <row r="31" spans="1:18" x14ac:dyDescent="0.2">
      <c r="A31" s="26" t="s">
        <v>57</v>
      </c>
      <c r="B31" s="16">
        <f t="shared" si="0"/>
        <v>0.8488</v>
      </c>
      <c r="C31" s="17">
        <v>21.22</v>
      </c>
      <c r="D31" s="54">
        <v>0.25</v>
      </c>
      <c r="E31" s="54">
        <v>0.1</v>
      </c>
      <c r="F31" s="58">
        <f t="shared" si="9"/>
        <v>5.3049999999999997</v>
      </c>
      <c r="G31" s="20">
        <f t="shared" si="10"/>
        <v>0.2122</v>
      </c>
      <c r="H31" s="17">
        <v>1</v>
      </c>
      <c r="I31" s="21">
        <f t="shared" si="2"/>
        <v>8.8888888888888906E-2</v>
      </c>
      <c r="J31" s="17">
        <v>0</v>
      </c>
      <c r="K31" s="21">
        <f t="shared" si="3"/>
        <v>0.12331111111111109</v>
      </c>
      <c r="L31" s="59">
        <v>92</v>
      </c>
      <c r="M31" s="21">
        <f t="shared" si="8"/>
        <v>0.13403381642512074</v>
      </c>
      <c r="N31" s="15">
        <v>48</v>
      </c>
      <c r="O31" s="23">
        <f t="shared" si="11"/>
        <v>4.0081472463768106</v>
      </c>
      <c r="P31" s="14">
        <v>0.5</v>
      </c>
      <c r="Q31" s="28">
        <f t="shared" si="12"/>
        <v>8.0162944927536213</v>
      </c>
      <c r="R31" s="24">
        <f t="shared" si="6"/>
        <v>8.0162944927536213</v>
      </c>
    </row>
    <row r="32" spans="1:18" x14ac:dyDescent="0.2">
      <c r="A32" s="26" t="s">
        <v>58</v>
      </c>
      <c r="B32" s="16">
        <f t="shared" si="0"/>
        <v>1.3192000000000002</v>
      </c>
      <c r="C32" s="17">
        <v>32.980000000000004</v>
      </c>
      <c r="D32" s="54">
        <v>0</v>
      </c>
      <c r="E32" s="54">
        <v>0.1</v>
      </c>
      <c r="F32" s="58">
        <f t="shared" si="9"/>
        <v>0</v>
      </c>
      <c r="G32" s="20">
        <f t="shared" si="10"/>
        <v>0</v>
      </c>
      <c r="H32" s="17">
        <v>1</v>
      </c>
      <c r="I32" s="21">
        <f t="shared" si="2"/>
        <v>8.8888888888888906E-2</v>
      </c>
      <c r="J32" s="17">
        <v>0</v>
      </c>
      <c r="K32" s="21">
        <f t="shared" si="3"/>
        <v>-8.8888888888888906E-2</v>
      </c>
      <c r="L32" s="59">
        <v>92</v>
      </c>
      <c r="M32" s="21">
        <f t="shared" si="8"/>
        <v>-9.6618357487922718E-2</v>
      </c>
      <c r="N32" s="15">
        <v>48</v>
      </c>
      <c r="O32" s="23">
        <f t="shared" si="11"/>
        <v>-2.8892753623188412</v>
      </c>
      <c r="P32" s="14">
        <v>0.5</v>
      </c>
      <c r="Q32" s="28">
        <f t="shared" si="12"/>
        <v>-5.7785507246376824</v>
      </c>
      <c r="R32" s="24">
        <f t="shared" si="6"/>
        <v>0</v>
      </c>
    </row>
    <row r="33" spans="1:18" x14ac:dyDescent="0.2">
      <c r="A33" s="14" t="s">
        <v>59</v>
      </c>
      <c r="B33" s="16">
        <f t="shared" si="0"/>
        <v>41.853200000000001</v>
      </c>
      <c r="C33" s="29">
        <f>SUM(C5:C32)</f>
        <v>1046.33</v>
      </c>
      <c r="D33" s="14"/>
      <c r="E33" s="54"/>
      <c r="F33" s="58">
        <f>SUM(F5:F32)</f>
        <v>509.2321</v>
      </c>
      <c r="G33" s="20">
        <f t="shared" si="1"/>
        <v>0</v>
      </c>
      <c r="H33" s="21"/>
      <c r="I33" s="21">
        <f xml:space="preserve"> 24 * 0.1</f>
        <v>2.4000000000000004</v>
      </c>
      <c r="J33" s="14"/>
      <c r="K33" s="21">
        <f>SUM(K5:K32)</f>
        <v>6.6268741111111105</v>
      </c>
      <c r="L33" s="14"/>
      <c r="M33" s="21">
        <f>SUM(M6:M32)</f>
        <v>7.6929791062801929</v>
      </c>
      <c r="N33" s="14"/>
      <c r="O33" s="18">
        <f>SUM(O5:O32)</f>
        <v>233.04124719420284</v>
      </c>
      <c r="P33" s="30"/>
      <c r="Q33" s="18"/>
      <c r="R33" s="24">
        <f>SUM(R5:R32)</f>
        <v>523.86800163478256</v>
      </c>
    </row>
    <row r="34" spans="1:18" x14ac:dyDescent="0.2">
      <c r="A34" s="31" t="s">
        <v>60</v>
      </c>
      <c r="B34" s="16"/>
      <c r="D34" s="1"/>
      <c r="E34" s="32"/>
      <c r="F34" s="1"/>
      <c r="G34" s="1"/>
      <c r="H34" s="1"/>
      <c r="I34" s="1" t="s">
        <v>61</v>
      </c>
      <c r="J34" s="1"/>
      <c r="K34" s="1"/>
      <c r="L34" s="33" t="s">
        <v>62</v>
      </c>
      <c r="M34" s="34"/>
      <c r="N34" s="34"/>
      <c r="O34" s="35"/>
      <c r="P34" s="36">
        <f>SUM(O6:O20)</f>
        <v>76.560040220289835</v>
      </c>
      <c r="Q34" s="37"/>
      <c r="R34" s="24"/>
    </row>
    <row r="35" spans="1:18" x14ac:dyDescent="0.2">
      <c r="A35" s="38" t="s">
        <v>63</v>
      </c>
      <c r="B35" s="16"/>
      <c r="D35" s="1"/>
      <c r="E35" s="32"/>
      <c r="F35" s="1"/>
      <c r="G35" s="1"/>
      <c r="H35" s="1"/>
      <c r="J35" s="1"/>
      <c r="K35" s="1"/>
      <c r="L35" s="1"/>
      <c r="M35" s="1"/>
      <c r="N35" s="39" t="s">
        <v>64</v>
      </c>
      <c r="O35" s="40"/>
      <c r="P35" s="39"/>
      <c r="Q35" s="40">
        <f>SUM(Q6:Q20)</f>
        <v>153.12008044057967</v>
      </c>
      <c r="R35" s="24">
        <f t="shared" si="6"/>
        <v>153.12008044057967</v>
      </c>
    </row>
    <row r="36" spans="1:18" x14ac:dyDescent="0.2">
      <c r="A36" s="38" t="s">
        <v>65</v>
      </c>
      <c r="B36" s="16"/>
      <c r="D36" s="1"/>
      <c r="E36" s="32"/>
      <c r="F36" s="1"/>
      <c r="G36" s="1"/>
      <c r="H36" s="1"/>
      <c r="I36" s="1" t="s">
        <v>66</v>
      </c>
      <c r="J36" s="1"/>
      <c r="K36" s="1"/>
      <c r="L36" s="1"/>
      <c r="M36" s="1"/>
      <c r="N36" s="1"/>
      <c r="O36" s="37"/>
      <c r="P36" s="1"/>
      <c r="Q36" s="1"/>
      <c r="R36" s="41"/>
    </row>
    <row r="37" spans="1:18" x14ac:dyDescent="0.2">
      <c r="A37" s="38" t="s">
        <v>67</v>
      </c>
      <c r="B37" s="16"/>
      <c r="D37" s="1"/>
      <c r="E37" s="32"/>
      <c r="F37" s="1"/>
      <c r="G37" s="1"/>
      <c r="H37" s="1"/>
      <c r="I37" s="1" t="s">
        <v>68</v>
      </c>
      <c r="J37" s="1"/>
      <c r="K37" s="1"/>
      <c r="L37" s="1"/>
      <c r="M37" s="1"/>
      <c r="N37" s="1"/>
      <c r="O37" s="37"/>
      <c r="P37" s="1"/>
      <c r="Q37" s="1"/>
      <c r="R37" s="41"/>
    </row>
    <row r="38" spans="1:18" x14ac:dyDescent="0.2">
      <c r="I38" s="1" t="s">
        <v>69</v>
      </c>
    </row>
    <row r="39" spans="1:18" x14ac:dyDescent="0.2">
      <c r="A39" s="49" t="s">
        <v>86</v>
      </c>
      <c r="B39" s="49"/>
      <c r="C39" s="49"/>
      <c r="D39" s="49"/>
      <c r="E39" s="43"/>
      <c r="F39" s="29"/>
      <c r="I39" s="1" t="s">
        <v>70</v>
      </c>
    </row>
    <row r="40" spans="1:18" x14ac:dyDescent="0.2">
      <c r="A40" s="29"/>
      <c r="B40" s="29"/>
      <c r="C40" s="29"/>
      <c r="D40" s="29"/>
      <c r="E40" s="43"/>
      <c r="F40" s="29"/>
    </row>
    <row r="41" spans="1:18" x14ac:dyDescent="0.2">
      <c r="A41" s="29"/>
      <c r="B41" s="29"/>
      <c r="C41" s="29"/>
      <c r="D41" s="29"/>
      <c r="E41" s="43"/>
      <c r="F41" s="29"/>
    </row>
    <row r="42" spans="1:18" x14ac:dyDescent="0.2">
      <c r="A42" s="15" t="s">
        <v>71</v>
      </c>
      <c r="B42" s="44"/>
      <c r="C42" s="44"/>
      <c r="D42" s="44"/>
      <c r="E42" s="45"/>
      <c r="F42" s="15" t="s">
        <v>72</v>
      </c>
    </row>
    <row r="43" spans="1:18" x14ac:dyDescent="0.2">
      <c r="A43" s="44">
        <v>1</v>
      </c>
      <c r="B43" s="49" t="s">
        <v>73</v>
      </c>
      <c r="C43" s="49"/>
      <c r="D43" s="49"/>
      <c r="E43" s="49"/>
      <c r="F43" s="15" t="s">
        <v>74</v>
      </c>
    </row>
    <row r="44" spans="1:18" x14ac:dyDescent="0.2">
      <c r="A44" s="44">
        <v>2</v>
      </c>
      <c r="B44" s="49" t="s">
        <v>75</v>
      </c>
      <c r="C44" s="49"/>
      <c r="D44" s="49"/>
      <c r="E44" s="49"/>
      <c r="F44" s="15" t="s">
        <v>74</v>
      </c>
    </row>
    <row r="45" spans="1:18" x14ac:dyDescent="0.2">
      <c r="A45" s="44">
        <v>3</v>
      </c>
      <c r="B45" s="49" t="s">
        <v>76</v>
      </c>
      <c r="C45" s="49"/>
      <c r="D45" s="49"/>
      <c r="E45" s="49"/>
      <c r="F45" s="15" t="s">
        <v>77</v>
      </c>
    </row>
    <row r="46" spans="1:18" x14ac:dyDescent="0.2">
      <c r="A46" s="44">
        <v>4</v>
      </c>
      <c r="B46" s="49" t="s">
        <v>78</v>
      </c>
      <c r="C46" s="49"/>
      <c r="D46" s="49"/>
      <c r="E46" s="49"/>
      <c r="F46" s="15" t="s">
        <v>79</v>
      </c>
    </row>
    <row r="47" spans="1:18" x14ac:dyDescent="0.2">
      <c r="A47" s="44">
        <v>5</v>
      </c>
      <c r="B47" s="49" t="s">
        <v>80</v>
      </c>
      <c r="C47" s="49"/>
      <c r="D47" s="49"/>
      <c r="E47" s="49"/>
      <c r="F47" s="15" t="s">
        <v>81</v>
      </c>
    </row>
    <row r="48" spans="1:18" x14ac:dyDescent="0.2">
      <c r="A48" s="44">
        <v>6</v>
      </c>
      <c r="B48" s="49" t="s">
        <v>82</v>
      </c>
      <c r="C48" s="49"/>
      <c r="D48" s="49"/>
      <c r="E48" s="49"/>
      <c r="F48" s="15" t="s">
        <v>83</v>
      </c>
    </row>
    <row r="49" spans="1:6" x14ac:dyDescent="0.2">
      <c r="A49" s="44">
        <v>7</v>
      </c>
      <c r="B49" s="49" t="s">
        <v>84</v>
      </c>
      <c r="C49" s="49"/>
      <c r="D49" s="49"/>
      <c r="E49" s="49"/>
      <c r="F49" s="15" t="s">
        <v>85</v>
      </c>
    </row>
    <row r="50" spans="1:6" x14ac:dyDescent="0.2">
      <c r="A50" s="46">
        <v>8</v>
      </c>
      <c r="B50" s="50" t="s">
        <v>87</v>
      </c>
      <c r="C50" s="51"/>
      <c r="D50" s="51"/>
      <c r="E50" s="52"/>
      <c r="F50" s="47" t="s">
        <v>88</v>
      </c>
    </row>
  </sheetData>
  <mergeCells count="10">
    <mergeCell ref="B48:E48"/>
    <mergeCell ref="B49:E49"/>
    <mergeCell ref="A39:D39"/>
    <mergeCell ref="B50:E50"/>
    <mergeCell ref="D1:P1"/>
    <mergeCell ref="B43:E43"/>
    <mergeCell ref="B44:E44"/>
    <mergeCell ref="B45:E45"/>
    <mergeCell ref="B46:E46"/>
    <mergeCell ref="B47:E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Christopher C Chen</cp:lastModifiedBy>
  <dcterms:created xsi:type="dcterms:W3CDTF">2020-04-29T22:40:05Z</dcterms:created>
  <dcterms:modified xsi:type="dcterms:W3CDTF">2024-05-10T19:32:26Z</dcterms:modified>
</cp:coreProperties>
</file>