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primm\Desktop\"/>
    </mc:Choice>
  </mc:AlternateContent>
  <xr:revisionPtr revIDLastSave="0" documentId="13_ncr:1_{FFBD4940-4D08-4F79-B19C-1EF16149407F}" xr6:coauthVersionLast="36" xr6:coauthVersionMax="36" xr10:uidLastSave="{00000000-0000-0000-0000-000000000000}"/>
  <bookViews>
    <workbookView xWindow="2745" yWindow="45" windowWidth="16725" windowHeight="9270" xr2:uid="{405E9568-7B85-44AA-98AD-E8D5FCD35D07}"/>
  </bookViews>
  <sheets>
    <sheet name="GEO Groups and Salary Grades" sheetId="1" r:id="rId1"/>
    <sheet name="Titles and Salary Grad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S31" i="1" l="1"/>
  <c r="Q31" i="1"/>
  <c r="S30" i="1"/>
  <c r="S29" i="1"/>
  <c r="Q29" i="1" s="1"/>
  <c r="S28" i="1"/>
  <c r="Q28" i="1" s="1"/>
  <c r="S27" i="1"/>
  <c r="Q27" i="1" s="1"/>
  <c r="S26" i="1"/>
  <c r="S25" i="1"/>
  <c r="S24" i="1"/>
  <c r="Q24" i="1" s="1"/>
  <c r="S23" i="1"/>
  <c r="Q23" i="1" s="1"/>
  <c r="S22" i="1"/>
  <c r="S21" i="1"/>
  <c r="Q21" i="1" s="1"/>
  <c r="S20" i="1"/>
  <c r="Q20" i="1" s="1"/>
  <c r="S19" i="1"/>
  <c r="Q19" i="1" s="1"/>
  <c r="S18" i="1"/>
  <c r="Q18" i="1" s="1"/>
  <c r="S17" i="1"/>
  <c r="Q17" i="1" s="1"/>
  <c r="P31" i="1"/>
  <c r="P30" i="1"/>
  <c r="P29" i="1"/>
  <c r="N29" i="1" s="1"/>
  <c r="P28" i="1"/>
  <c r="N28" i="1" s="1"/>
  <c r="P27" i="1"/>
  <c r="N27" i="1" s="1"/>
  <c r="P26" i="1"/>
  <c r="N26" i="1" s="1"/>
  <c r="P25" i="1"/>
  <c r="N25" i="1" s="1"/>
  <c r="P24" i="1"/>
  <c r="N24" i="1" s="1"/>
  <c r="P23" i="1"/>
  <c r="N23" i="1" s="1"/>
  <c r="P22" i="1"/>
  <c r="P21" i="1"/>
  <c r="N21" i="1" s="1"/>
  <c r="P20" i="1"/>
  <c r="N20" i="1" s="1"/>
  <c r="P19" i="1"/>
  <c r="N19" i="1" s="1"/>
  <c r="P18" i="1"/>
  <c r="N18" i="1" s="1"/>
  <c r="P17" i="1"/>
  <c r="N17" i="1" s="1"/>
  <c r="M31" i="1"/>
  <c r="K31" i="1" s="1"/>
  <c r="M30" i="1"/>
  <c r="K30" i="1"/>
  <c r="M29" i="1"/>
  <c r="M28" i="1"/>
  <c r="K28" i="1" s="1"/>
  <c r="M27" i="1"/>
  <c r="M26" i="1"/>
  <c r="K26" i="1" s="1"/>
  <c r="M25" i="1"/>
  <c r="K25" i="1" s="1"/>
  <c r="M24" i="1"/>
  <c r="K24" i="1" s="1"/>
  <c r="M23" i="1"/>
  <c r="K23" i="1" s="1"/>
  <c r="M22" i="1"/>
  <c r="K22" i="1" s="1"/>
  <c r="M21" i="1"/>
  <c r="K21" i="1" s="1"/>
  <c r="M20" i="1"/>
  <c r="K20" i="1" s="1"/>
  <c r="M19" i="1"/>
  <c r="M18" i="1"/>
  <c r="K18" i="1" s="1"/>
  <c r="M17" i="1"/>
  <c r="K17" i="1" s="1"/>
  <c r="J31" i="1"/>
  <c r="H31" i="1" s="1"/>
  <c r="J30" i="1"/>
  <c r="H30" i="1"/>
  <c r="J29" i="1"/>
  <c r="H29" i="1" s="1"/>
  <c r="J28" i="1"/>
  <c r="H28" i="1" s="1"/>
  <c r="J27" i="1"/>
  <c r="J26" i="1"/>
  <c r="H26" i="1" s="1"/>
  <c r="J25" i="1"/>
  <c r="H25" i="1" s="1"/>
  <c r="J24" i="1"/>
  <c r="H24" i="1" s="1"/>
  <c r="J23" i="1"/>
  <c r="H23" i="1" s="1"/>
  <c r="J22" i="1"/>
  <c r="H22" i="1" s="1"/>
  <c r="H21" i="1"/>
  <c r="J20" i="1"/>
  <c r="H20" i="1" s="1"/>
  <c r="J19" i="1"/>
  <c r="J18" i="1"/>
  <c r="H18" i="1" s="1"/>
  <c r="J17" i="1"/>
  <c r="H17" i="1" s="1"/>
  <c r="G31" i="1"/>
  <c r="E31" i="1" s="1"/>
  <c r="G30" i="1"/>
  <c r="E30" i="1" s="1"/>
  <c r="G29" i="1"/>
  <c r="G28" i="1"/>
  <c r="E28" i="1" s="1"/>
  <c r="G27" i="1"/>
  <c r="G26" i="1"/>
  <c r="E26" i="1" s="1"/>
  <c r="G25" i="1"/>
  <c r="E25" i="1" s="1"/>
  <c r="G24" i="1"/>
  <c r="E24" i="1" s="1"/>
  <c r="G23" i="1"/>
  <c r="E23" i="1" s="1"/>
  <c r="G22" i="1"/>
  <c r="E22" i="1"/>
  <c r="G21" i="1"/>
  <c r="E21" i="1" s="1"/>
  <c r="G20" i="1"/>
  <c r="E20" i="1" s="1"/>
  <c r="G19" i="1"/>
  <c r="G18" i="1"/>
  <c r="E18" i="1" s="1"/>
  <c r="G17" i="1"/>
  <c r="E17" i="1" s="1"/>
  <c r="D31" i="1"/>
  <c r="B31" i="1" s="1"/>
  <c r="D30" i="1"/>
  <c r="B30" i="1" s="1"/>
  <c r="D29" i="1"/>
  <c r="B29" i="1" s="1"/>
  <c r="D28" i="1"/>
  <c r="B28" i="1" s="1"/>
  <c r="D27" i="1"/>
  <c r="B27" i="1" s="1"/>
  <c r="D26" i="1"/>
  <c r="B26" i="1" s="1"/>
  <c r="D25" i="1"/>
  <c r="B25" i="1" s="1"/>
  <c r="D24" i="1"/>
  <c r="D23" i="1"/>
  <c r="B23" i="1" s="1"/>
  <c r="D22" i="1"/>
  <c r="B22" i="1" s="1"/>
  <c r="D21" i="1"/>
  <c r="B21" i="1" s="1"/>
  <c r="D20" i="1"/>
  <c r="B20" i="1" s="1"/>
  <c r="D19" i="1"/>
  <c r="B19" i="1" s="1"/>
  <c r="D18" i="1"/>
  <c r="B18" i="1" s="1"/>
  <c r="D17" i="1"/>
  <c r="B17" i="1" s="1"/>
  <c r="E29" i="1" l="1"/>
  <c r="Q25" i="1"/>
  <c r="K29" i="1"/>
  <c r="Q26" i="1"/>
  <c r="Q22" i="1"/>
  <c r="Q30" i="1"/>
  <c r="N22" i="1"/>
  <c r="N30" i="1"/>
  <c r="N31" i="1"/>
  <c r="K19" i="1"/>
  <c r="K27" i="1"/>
  <c r="H19" i="1"/>
  <c r="H27" i="1"/>
  <c r="E19" i="1"/>
  <c r="E27" i="1"/>
  <c r="B24" i="1"/>
</calcChain>
</file>

<file path=xl/sharedStrings.xml><?xml version="1.0" encoding="utf-8"?>
<sst xmlns="http://schemas.openxmlformats.org/spreadsheetml/2006/main" count="168" uniqueCount="152">
  <si>
    <t>UC ANR Commonly Used Titles and Salary Grades</t>
  </si>
  <si>
    <t>Job Title</t>
  </si>
  <si>
    <t>Salary Grade</t>
  </si>
  <si>
    <t>ACAD HR ANL 2</t>
  </si>
  <si>
    <t>ACAD HR ANL 3</t>
  </si>
  <si>
    <t>ACAD HR MGR 1</t>
  </si>
  <si>
    <t>ACAD HR SUPV 2</t>
  </si>
  <si>
    <t>ACCOUNTING MGR 1</t>
  </si>
  <si>
    <t>ACCOUNTING SUPV 2</t>
  </si>
  <si>
    <t>ADMIN MGR 1</t>
  </si>
  <si>
    <t>ADMIN OFCR 3</t>
  </si>
  <si>
    <t>ADMIN OFCR 4</t>
  </si>
  <si>
    <t>AGRICULTURE MGR 1</t>
  </si>
  <si>
    <t>AGRICULTURE SUPV 1</t>
  </si>
  <si>
    <t>AGRICULTURE SUPV 2</t>
  </si>
  <si>
    <t>ALUMNI EXTERNAL REL MGR 1</t>
  </si>
  <si>
    <t>APPLICATIONS PRG SUPV 2</t>
  </si>
  <si>
    <t>APPLICATIONS PROGR 3</t>
  </si>
  <si>
    <t>APPLICATIONS PROGR 4</t>
  </si>
  <si>
    <t>BROADCAST COMM SPEC 2</t>
  </si>
  <si>
    <t>BROADCAST COMM SPEC 3</t>
  </si>
  <si>
    <t>BUS SYS ANALYST 4</t>
  </si>
  <si>
    <t>CMTY EDUC MGR 1</t>
  </si>
  <si>
    <t>CMTY EDUC SPEC 1</t>
  </si>
  <si>
    <t>CMTY EDUC SPEC 2</t>
  </si>
  <si>
    <t>CMTY EDUC SPEC 3</t>
  </si>
  <si>
    <t>CMTY EDUC SPEC 4</t>
  </si>
  <si>
    <t>CMTY EDUC SUPV 1</t>
  </si>
  <si>
    <t>CMTY EDUC SUPV 2</t>
  </si>
  <si>
    <t>COMM AND NETWORK TCHL ANL 3</t>
  </si>
  <si>
    <t>COMM SPEC 3</t>
  </si>
  <si>
    <t>CONTRACT ADM 3</t>
  </si>
  <si>
    <t>CONTRACTS AND GRANTS MGR 1</t>
  </si>
  <si>
    <t>CUSTODIAL SUPV 1</t>
  </si>
  <si>
    <t>DATA SYS ANL 2</t>
  </si>
  <si>
    <t>DIGITAL COMM SPEC 4</t>
  </si>
  <si>
    <t>EEO REPR 3</t>
  </si>
  <si>
    <t>EHS MGR 1</t>
  </si>
  <si>
    <t>EHS SPEC 1 NEX</t>
  </si>
  <si>
    <t>EHS SPEC 3</t>
  </si>
  <si>
    <t>EMPLOYEE REL REPR 3</t>
  </si>
  <si>
    <t>EMPLOYEE REL REPR 4</t>
  </si>
  <si>
    <t>ENTERPRISE RISK MGT ANL 3</t>
  </si>
  <si>
    <t>ENTERPRISE RISK MGT ANL 4</t>
  </si>
  <si>
    <t>EVENTS SPEC 2</t>
  </si>
  <si>
    <t>EVENTS SUPV 2</t>
  </si>
  <si>
    <t>EXEC AST 3</t>
  </si>
  <si>
    <t>EXEC AST 4</t>
  </si>
  <si>
    <t>FAC MGT SPEC 3</t>
  </si>
  <si>
    <t>FAC PROJECT MGT SPEC 2</t>
  </si>
  <si>
    <t>FAC PROJECT MGT SPEC 3</t>
  </si>
  <si>
    <t>FINANCIAL ANALYST 2</t>
  </si>
  <si>
    <t>FINANCIAL ANL 2</t>
  </si>
  <si>
    <t>FINANCIAL ANL 3</t>
  </si>
  <si>
    <t>FINANCIAL ANL 4</t>
  </si>
  <si>
    <t>FINANCIAL ANL 5</t>
  </si>
  <si>
    <t>FINANCIAL ANL MGR 1</t>
  </si>
  <si>
    <t>FINANCIAL SVC ANL 2</t>
  </si>
  <si>
    <t>FINANCIAL SVC MGR 1</t>
  </si>
  <si>
    <t>FINANCIAL SVC MGR 2</t>
  </si>
  <si>
    <t>FINANCIAL SVC SUPV 1</t>
  </si>
  <si>
    <t>FUNDRAISER 2 NEX</t>
  </si>
  <si>
    <t>FUNDRAISER 3</t>
  </si>
  <si>
    <t>FUNDRAISER 4</t>
  </si>
  <si>
    <t>GEN ACCOUNTANT 3</t>
  </si>
  <si>
    <t>GEOGRAPHIC INFO SYS PROGR 2</t>
  </si>
  <si>
    <t>GEOGRAPHIC INFO SYS SUPV 2</t>
  </si>
  <si>
    <t>HR GENERALIST 2</t>
  </si>
  <si>
    <t>HR SUPV 2</t>
  </si>
  <si>
    <t>INFO SYS ANL 2</t>
  </si>
  <si>
    <t>MARKETING SPEC 4</t>
  </si>
  <si>
    <t>MEDIA COMM SPEC 1</t>
  </si>
  <si>
    <t>MEDIA COMM SPEC 2</t>
  </si>
  <si>
    <t>PAYROLL ANL 2</t>
  </si>
  <si>
    <t>PAYROLL MGR 1</t>
  </si>
  <si>
    <t>PHYS PLT MECH 2</t>
  </si>
  <si>
    <t>PROJECT POLICY ANL 2</t>
  </si>
  <si>
    <t>PROJECT POLICY ANL 3</t>
  </si>
  <si>
    <t>PROJECT POLICY ANL 4</t>
  </si>
  <si>
    <t>PROJECT POLICY ANL MGR 1</t>
  </si>
  <si>
    <t>PUBL EDUC SPEC 3</t>
  </si>
  <si>
    <t>RSCH ADM 3</t>
  </si>
  <si>
    <t>RSCH ADM 4</t>
  </si>
  <si>
    <t>RSCH DATA ANL 2</t>
  </si>
  <si>
    <t>RSCH DATA ANL 3</t>
  </si>
  <si>
    <t>SKLD CRAFTS AND TRADES MGR 1</t>
  </si>
  <si>
    <t>SKLD CRAFTS AND TRADES SUPV 2</t>
  </si>
  <si>
    <t>SURVEY RESEARCHER 3</t>
  </si>
  <si>
    <t>SYS ADM 2</t>
  </si>
  <si>
    <t>TCHL PROJECT MGT PROFL 4</t>
  </si>
  <si>
    <t>TRAINER 3</t>
  </si>
  <si>
    <t>WRITER EDITOR 3</t>
  </si>
  <si>
    <t>WRITER EDITOR 4</t>
  </si>
  <si>
    <t>WRITTEN COMM SUPV 2</t>
  </si>
  <si>
    <t>Butte County</t>
  </si>
  <si>
    <t>Colusa County</t>
  </si>
  <si>
    <t>Kern County</t>
  </si>
  <si>
    <t>Contra Costa County</t>
  </si>
  <si>
    <t>San Mateo County</t>
  </si>
  <si>
    <t>Glenn County</t>
  </si>
  <si>
    <t>Imperial County and Desert REC</t>
  </si>
  <si>
    <t>Napa County</t>
  </si>
  <si>
    <t>San Francisco County</t>
  </si>
  <si>
    <t>Humboldt/Del Norte County</t>
  </si>
  <si>
    <t>Orange County</t>
  </si>
  <si>
    <t>San Benito County</t>
  </si>
  <si>
    <t>Santa Clara County</t>
  </si>
  <si>
    <t>Lake County</t>
  </si>
  <si>
    <t>Riverside County</t>
  </si>
  <si>
    <t>Mendocino County, Hopland REC</t>
  </si>
  <si>
    <t>Sac/Woodland/Solano MCP HQ</t>
  </si>
  <si>
    <t>Modoc County</t>
  </si>
  <si>
    <t>Placer Nevada County</t>
  </si>
  <si>
    <t>San Bernardino County</t>
  </si>
  <si>
    <t>San Diego County</t>
  </si>
  <si>
    <t>Sierra Foothill REC</t>
  </si>
  <si>
    <t>Santa Cruz County</t>
  </si>
  <si>
    <t>Sonoma County</t>
  </si>
  <si>
    <t>Sutter County/Yuba City MCP HQ</t>
  </si>
  <si>
    <t>Tulare County, Lindcove REC</t>
  </si>
  <si>
    <t>Ventura County and Hansen REC</t>
  </si>
  <si>
    <t>SALARY GRADE</t>
  </si>
  <si>
    <t>MINIMUM</t>
  </si>
  <si>
    <t>MIDPOINT</t>
  </si>
  <si>
    <t>MAXIMUM</t>
  </si>
  <si>
    <t>ANR CAREER TRACKS SALARY STRUCTURES BY GEOGRAPHIC GROUP
EFFECTIVE JANUARY 1, 2023</t>
  </si>
  <si>
    <t xml:space="preserve">Tehama County </t>
  </si>
  <si>
    <t>Fresno Madera MCP HQ, KARE, Westside REC</t>
  </si>
  <si>
    <t>Kings County</t>
  </si>
  <si>
    <t>Inyo/Mono - Bishop</t>
  </si>
  <si>
    <t>Lassen/Plumas/Sierra - Susanville</t>
  </si>
  <si>
    <t>Siskiyou County, Intermountain REC</t>
  </si>
  <si>
    <t>Modesto - Stanislaus County</t>
  </si>
  <si>
    <t>Merced County</t>
  </si>
  <si>
    <t>Mariposa County</t>
  </si>
  <si>
    <t xml:space="preserve">Shasta/Trinity County </t>
  </si>
  <si>
    <t xml:space="preserve">South Coast REC </t>
  </si>
  <si>
    <t xml:space="preserve">Davis Based Units </t>
  </si>
  <si>
    <t xml:space="preserve">San Joaquin County </t>
  </si>
  <si>
    <t xml:space="preserve">Monterey County </t>
  </si>
  <si>
    <t xml:space="preserve">Los Angeles County </t>
  </si>
  <si>
    <t>Santa Barbara/San Luis Obisbo County</t>
  </si>
  <si>
    <t>Alameda County (NPI)</t>
  </si>
  <si>
    <t xml:space="preserve">Marin County </t>
  </si>
  <si>
    <t>Career Tracks (CT) Geo Group</t>
  </si>
  <si>
    <t>CT GROUP 1 (100 % NATIONAL)</t>
  </si>
  <si>
    <t>CT GROUP 2 (105% NATIONAL)</t>
  </si>
  <si>
    <t>CT GROUP 3 (110% NATIONAL)</t>
  </si>
  <si>
    <t>CT GROUP 4 (115% NATIONAL)</t>
  </si>
  <si>
    <t>CT Group 6 (125% NATIONAL)</t>
  </si>
  <si>
    <t xml:space="preserve">Central Sierra MCP - El Dorado County </t>
  </si>
  <si>
    <t>CT Group 5 (120% 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</si>
</sst>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9.5"/>
      <name val="Calibri"/>
      <family val="2"/>
      <scheme val="minor"/>
    </font>
    <font>
      <sz val="9.5"/>
      <color rgb="FF000000"/>
      <name val="Calibri"/>
      <family val="2"/>
      <scheme val="minor"/>
    </font>
    <font>
      <b/>
      <sz val="9.5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3" borderId="1" xfId="0" applyFont="1" applyFill="1" applyBorder="1"/>
    <xf numFmtId="0" fontId="3" fillId="0" borderId="1" xfId="0" applyFont="1" applyBorder="1" applyAlignment="1">
      <alignment horizontal="left" vertical="top"/>
    </xf>
    <xf numFmtId="0" fontId="9" fillId="4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top" wrapText="1"/>
    </xf>
    <xf numFmtId="0" fontId="0" fillId="0" borderId="0" xfId="0" applyFill="1"/>
    <xf numFmtId="0" fontId="7" fillId="8" borderId="8" xfId="0" applyFont="1" applyFill="1" applyBorder="1" applyAlignment="1">
      <alignment horizontal="center" vertical="center" wrapText="1"/>
    </xf>
    <xf numFmtId="6" fontId="10" fillId="0" borderId="1" xfId="1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6" fontId="10" fillId="0" borderId="15" xfId="1" applyNumberFormat="1" applyFont="1" applyBorder="1" applyAlignment="1">
      <alignment horizontal="center" wrapText="1"/>
    </xf>
    <xf numFmtId="6" fontId="12" fillId="0" borderId="1" xfId="1" applyNumberFormat="1" applyFont="1" applyBorder="1" applyAlignment="1">
      <alignment horizontal="center" wrapText="1" readingOrder="1"/>
    </xf>
    <xf numFmtId="6" fontId="12" fillId="0" borderId="15" xfId="1" applyNumberFormat="1" applyFont="1" applyBorder="1" applyAlignment="1">
      <alignment horizontal="center" wrapText="1" readingOrder="1"/>
    </xf>
    <xf numFmtId="5" fontId="0" fillId="0" borderId="1" xfId="4" applyNumberFormat="1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 vertical="top" wrapText="1"/>
    </xf>
    <xf numFmtId="164" fontId="0" fillId="0" borderId="15" xfId="0" applyNumberFormat="1" applyBorder="1" applyAlignment="1">
      <alignment horizontal="center"/>
    </xf>
    <xf numFmtId="5" fontId="0" fillId="0" borderId="15" xfId="4" applyNumberFormat="1" applyFont="1" applyFill="1" applyBorder="1" applyAlignment="1">
      <alignment horizontal="center"/>
    </xf>
    <xf numFmtId="0" fontId="0" fillId="0" borderId="0" xfId="0" applyBorder="1"/>
    <xf numFmtId="0" fontId="8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7" borderId="4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</cellXfs>
  <cellStyles count="5">
    <cellStyle name="Comma 2 2" xfId="4" xr:uid="{593B2E8F-3137-4C10-B140-BF41F9F9373F}"/>
    <cellStyle name="Normal" xfId="0" builtinId="0"/>
    <cellStyle name="Normal 2" xfId="3" xr:uid="{4B67B790-9838-4CA7-AA01-89549AC5947C}"/>
    <cellStyle name="Normal 7" xfId="1" xr:uid="{8F49F78E-6B38-4EF6-BFAB-232769B38F79}"/>
    <cellStyle name="Percent 5" xfId="2" xr:uid="{5203CF58-CAD0-45D8-A327-F007D7DCCB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AD0E-17E0-48E3-B71B-F4A3D93CAF0F}">
  <dimension ref="A1:S31"/>
  <sheetViews>
    <sheetView tabSelected="1" topLeftCell="A10" zoomScaleNormal="100" workbookViewId="0">
      <selection activeCell="J31" sqref="J31"/>
    </sheetView>
  </sheetViews>
  <sheetFormatPr defaultRowHeight="15" x14ac:dyDescent="0.25"/>
  <cols>
    <col min="1" max="1" width="13.140625" customWidth="1"/>
  </cols>
  <sheetData>
    <row r="1" spans="1:19" s="23" customFormat="1" ht="42" customHeight="1" thickBot="1" x14ac:dyDescent="0.3">
      <c r="A1" s="29" t="s">
        <v>125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ht="26.1" customHeight="1" x14ac:dyDescent="0.25">
      <c r="A2" s="32" t="s">
        <v>144</v>
      </c>
      <c r="B2" s="35" t="s">
        <v>145</v>
      </c>
      <c r="C2" s="36"/>
      <c r="D2" s="36"/>
      <c r="E2" s="35" t="s">
        <v>146</v>
      </c>
      <c r="F2" s="36"/>
      <c r="G2" s="36"/>
      <c r="H2" s="35" t="s">
        <v>147</v>
      </c>
      <c r="I2" s="36"/>
      <c r="J2" s="36"/>
      <c r="K2" s="35" t="s">
        <v>148</v>
      </c>
      <c r="L2" s="36"/>
      <c r="M2" s="36"/>
      <c r="N2" s="35" t="s">
        <v>151</v>
      </c>
      <c r="O2" s="36"/>
      <c r="P2" s="36"/>
      <c r="Q2" s="35" t="s">
        <v>149</v>
      </c>
      <c r="R2" s="36"/>
      <c r="S2" s="37"/>
    </row>
    <row r="3" spans="1:19" x14ac:dyDescent="0.25">
      <c r="A3" s="33"/>
      <c r="B3" s="38" t="s">
        <v>95</v>
      </c>
      <c r="C3" s="39"/>
      <c r="D3" s="39"/>
      <c r="E3" s="40" t="s">
        <v>127</v>
      </c>
      <c r="F3" s="41"/>
      <c r="G3" s="41"/>
      <c r="H3" s="40" t="s">
        <v>104</v>
      </c>
      <c r="I3" s="41"/>
      <c r="J3" s="41"/>
      <c r="K3" s="40" t="s">
        <v>139</v>
      </c>
      <c r="L3" s="41"/>
      <c r="M3" s="41"/>
      <c r="N3" s="40" t="s">
        <v>142</v>
      </c>
      <c r="O3" s="41"/>
      <c r="P3" s="41"/>
      <c r="Q3" s="40" t="s">
        <v>143</v>
      </c>
      <c r="R3" s="41"/>
      <c r="S3" s="42"/>
    </row>
    <row r="4" spans="1:19" x14ac:dyDescent="0.25">
      <c r="A4" s="33"/>
      <c r="B4" s="38" t="s">
        <v>99</v>
      </c>
      <c r="C4" s="39"/>
      <c r="D4" s="39"/>
      <c r="E4" s="40" t="s">
        <v>128</v>
      </c>
      <c r="F4" s="41"/>
      <c r="G4" s="41"/>
      <c r="H4" s="40" t="s">
        <v>136</v>
      </c>
      <c r="I4" s="41"/>
      <c r="J4" s="41"/>
      <c r="K4" s="40" t="s">
        <v>140</v>
      </c>
      <c r="L4" s="41"/>
      <c r="M4" s="41"/>
      <c r="N4" s="40" t="s">
        <v>97</v>
      </c>
      <c r="O4" s="41"/>
      <c r="P4" s="41"/>
      <c r="Q4" s="40" t="s">
        <v>98</v>
      </c>
      <c r="R4" s="41"/>
      <c r="S4" s="42"/>
    </row>
    <row r="5" spans="1:19" x14ac:dyDescent="0.25">
      <c r="A5" s="33"/>
      <c r="B5" s="38" t="s">
        <v>103</v>
      </c>
      <c r="C5" s="39"/>
      <c r="D5" s="39"/>
      <c r="E5" s="40" t="s">
        <v>115</v>
      </c>
      <c r="F5" s="41"/>
      <c r="G5" s="41"/>
      <c r="H5" s="40" t="s">
        <v>120</v>
      </c>
      <c r="I5" s="41"/>
      <c r="J5" s="41"/>
      <c r="K5" s="43" t="s">
        <v>117</v>
      </c>
      <c r="L5" s="44"/>
      <c r="M5" s="44"/>
      <c r="N5" s="40"/>
      <c r="O5" s="41"/>
      <c r="P5" s="41"/>
      <c r="Q5" s="40" t="s">
        <v>102</v>
      </c>
      <c r="R5" s="41"/>
      <c r="S5" s="42"/>
    </row>
    <row r="6" spans="1:19" x14ac:dyDescent="0.25">
      <c r="A6" s="33"/>
      <c r="B6" s="38" t="s">
        <v>107</v>
      </c>
      <c r="C6" s="39"/>
      <c r="D6" s="39"/>
      <c r="E6" s="40" t="s">
        <v>118</v>
      </c>
      <c r="F6" s="41"/>
      <c r="G6" s="41"/>
      <c r="H6" s="40" t="s">
        <v>137</v>
      </c>
      <c r="I6" s="41"/>
      <c r="J6" s="41"/>
      <c r="K6" s="43" t="s">
        <v>101</v>
      </c>
      <c r="L6" s="44"/>
      <c r="M6" s="44"/>
      <c r="N6" s="40"/>
      <c r="O6" s="41"/>
      <c r="P6" s="41"/>
      <c r="Q6" s="46" t="s">
        <v>106</v>
      </c>
      <c r="R6" s="47"/>
      <c r="S6" s="48"/>
    </row>
    <row r="7" spans="1:19" x14ac:dyDescent="0.25">
      <c r="A7" s="33"/>
      <c r="B7" s="38" t="s">
        <v>109</v>
      </c>
      <c r="C7" s="39"/>
      <c r="D7" s="39"/>
      <c r="E7" s="40" t="s">
        <v>100</v>
      </c>
      <c r="F7" s="41"/>
      <c r="G7" s="41"/>
      <c r="H7" s="40" t="s">
        <v>110</v>
      </c>
      <c r="I7" s="41"/>
      <c r="J7" s="41"/>
      <c r="K7" s="43" t="s">
        <v>141</v>
      </c>
      <c r="L7" s="44"/>
      <c r="M7" s="44"/>
      <c r="N7" s="40"/>
      <c r="O7" s="41"/>
      <c r="P7" s="41"/>
      <c r="Q7" s="43" t="s">
        <v>105</v>
      </c>
      <c r="R7" s="44"/>
      <c r="S7" s="45"/>
    </row>
    <row r="8" spans="1:19" x14ac:dyDescent="0.25">
      <c r="A8" s="33"/>
      <c r="B8" s="38" t="s">
        <v>126</v>
      </c>
      <c r="C8" s="39"/>
      <c r="D8" s="39"/>
      <c r="E8" s="40" t="s">
        <v>129</v>
      </c>
      <c r="F8" s="41"/>
      <c r="G8" s="41"/>
      <c r="H8" s="40" t="s">
        <v>113</v>
      </c>
      <c r="I8" s="41"/>
      <c r="J8" s="41"/>
      <c r="K8" s="40"/>
      <c r="L8" s="41"/>
      <c r="M8" s="41"/>
      <c r="N8" s="40"/>
      <c r="O8" s="41"/>
      <c r="P8" s="41"/>
      <c r="Q8" s="40"/>
      <c r="R8" s="41"/>
      <c r="S8" s="42"/>
    </row>
    <row r="9" spans="1:19" x14ac:dyDescent="0.25">
      <c r="A9" s="33"/>
      <c r="B9" s="38" t="s">
        <v>94</v>
      </c>
      <c r="C9" s="39"/>
      <c r="D9" s="39"/>
      <c r="E9" s="40" t="s">
        <v>130</v>
      </c>
      <c r="F9" s="41"/>
      <c r="G9" s="41"/>
      <c r="H9" s="40" t="s">
        <v>108</v>
      </c>
      <c r="I9" s="41"/>
      <c r="J9" s="41"/>
      <c r="K9" s="40"/>
      <c r="L9" s="41"/>
      <c r="M9" s="41"/>
      <c r="N9" s="40"/>
      <c r="O9" s="41"/>
      <c r="P9" s="41"/>
      <c r="Q9" s="40"/>
      <c r="R9" s="41"/>
      <c r="S9" s="42"/>
    </row>
    <row r="10" spans="1:19" x14ac:dyDescent="0.25">
      <c r="A10" s="33"/>
      <c r="B10" s="38" t="s">
        <v>111</v>
      </c>
      <c r="C10" s="39"/>
      <c r="D10" s="39"/>
      <c r="E10" s="40" t="s">
        <v>131</v>
      </c>
      <c r="F10" s="41"/>
      <c r="G10" s="41"/>
      <c r="H10" s="40" t="s">
        <v>96</v>
      </c>
      <c r="I10" s="41"/>
      <c r="J10" s="41"/>
      <c r="K10" s="40"/>
      <c r="L10" s="41"/>
      <c r="M10" s="41"/>
      <c r="N10" s="40"/>
      <c r="O10" s="41"/>
      <c r="P10" s="41"/>
      <c r="Q10" s="40"/>
      <c r="R10" s="41"/>
      <c r="S10" s="42"/>
    </row>
    <row r="11" spans="1:19" x14ac:dyDescent="0.25">
      <c r="A11" s="33"/>
      <c r="B11" s="38"/>
      <c r="C11" s="39"/>
      <c r="D11" s="39"/>
      <c r="E11" s="40" t="s">
        <v>132</v>
      </c>
      <c r="F11" s="41"/>
      <c r="G11" s="41"/>
      <c r="H11" s="40" t="s">
        <v>114</v>
      </c>
      <c r="I11" s="41"/>
      <c r="J11" s="41"/>
      <c r="K11" s="40"/>
      <c r="L11" s="41"/>
      <c r="M11" s="41"/>
      <c r="N11" s="40"/>
      <c r="O11" s="41"/>
      <c r="P11" s="41"/>
      <c r="Q11" s="40"/>
      <c r="R11" s="41"/>
      <c r="S11" s="42"/>
    </row>
    <row r="12" spans="1:19" x14ac:dyDescent="0.25">
      <c r="A12" s="33"/>
      <c r="B12" s="49"/>
      <c r="C12" s="50"/>
      <c r="D12" s="50"/>
      <c r="E12" s="40" t="s">
        <v>119</v>
      </c>
      <c r="F12" s="41"/>
      <c r="G12" s="41"/>
      <c r="H12" s="40" t="s">
        <v>116</v>
      </c>
      <c r="I12" s="41"/>
      <c r="J12" s="41"/>
      <c r="K12" s="40"/>
      <c r="L12" s="41"/>
      <c r="M12" s="41"/>
      <c r="N12" s="40"/>
      <c r="O12" s="41"/>
      <c r="P12" s="41"/>
      <c r="Q12" s="40"/>
      <c r="R12" s="41"/>
      <c r="S12" s="42"/>
    </row>
    <row r="13" spans="1:19" x14ac:dyDescent="0.25">
      <c r="A13" s="33"/>
      <c r="B13" s="49"/>
      <c r="C13" s="50"/>
      <c r="D13" s="50"/>
      <c r="E13" s="40" t="s">
        <v>133</v>
      </c>
      <c r="F13" s="41"/>
      <c r="G13" s="41"/>
      <c r="H13" s="43" t="s">
        <v>150</v>
      </c>
      <c r="I13" s="44"/>
      <c r="J13" s="44"/>
      <c r="K13" s="40"/>
      <c r="L13" s="41"/>
      <c r="M13" s="41"/>
      <c r="N13" s="40"/>
      <c r="O13" s="41"/>
      <c r="P13" s="41"/>
      <c r="Q13" s="40"/>
      <c r="R13" s="41"/>
      <c r="S13" s="42"/>
    </row>
    <row r="14" spans="1:19" x14ac:dyDescent="0.25">
      <c r="A14" s="33"/>
      <c r="B14" s="49"/>
      <c r="C14" s="50"/>
      <c r="D14" s="50"/>
      <c r="E14" s="40" t="s">
        <v>134</v>
      </c>
      <c r="F14" s="41"/>
      <c r="G14" s="41"/>
      <c r="H14" s="43" t="s">
        <v>112</v>
      </c>
      <c r="I14" s="44"/>
      <c r="J14" s="44"/>
      <c r="K14" s="40"/>
      <c r="L14" s="41"/>
      <c r="M14" s="41"/>
      <c r="N14" s="40"/>
      <c r="O14" s="41"/>
      <c r="P14" s="41"/>
      <c r="Q14" s="40"/>
      <c r="R14" s="41"/>
      <c r="S14" s="42"/>
    </row>
    <row r="15" spans="1:19" x14ac:dyDescent="0.25">
      <c r="A15" s="34"/>
      <c r="B15" s="49"/>
      <c r="C15" s="50"/>
      <c r="D15" s="50"/>
      <c r="E15" s="43" t="s">
        <v>135</v>
      </c>
      <c r="F15" s="44"/>
      <c r="G15" s="44"/>
      <c r="H15" s="43" t="s">
        <v>138</v>
      </c>
      <c r="I15" s="44"/>
      <c r="J15" s="44"/>
      <c r="K15" s="40"/>
      <c r="L15" s="41"/>
      <c r="M15" s="41"/>
      <c r="N15" s="40"/>
      <c r="O15" s="41"/>
      <c r="P15" s="41"/>
      <c r="Q15" s="40"/>
      <c r="R15" s="41"/>
      <c r="S15" s="42"/>
    </row>
    <row r="16" spans="1:19" s="23" customFormat="1" ht="25.5" x14ac:dyDescent="0.25">
      <c r="A16" s="8" t="s">
        <v>121</v>
      </c>
      <c r="B16" s="24" t="s">
        <v>122</v>
      </c>
      <c r="C16" s="25" t="s">
        <v>123</v>
      </c>
      <c r="D16" s="8" t="s">
        <v>124</v>
      </c>
      <c r="E16" s="24" t="s">
        <v>122</v>
      </c>
      <c r="F16" s="25" t="s">
        <v>123</v>
      </c>
      <c r="G16" s="8" t="s">
        <v>124</v>
      </c>
      <c r="H16" s="24" t="s">
        <v>122</v>
      </c>
      <c r="I16" s="25" t="s">
        <v>123</v>
      </c>
      <c r="J16" s="8" t="s">
        <v>124</v>
      </c>
      <c r="K16" s="24" t="s">
        <v>122</v>
      </c>
      <c r="L16" s="25" t="s">
        <v>123</v>
      </c>
      <c r="M16" s="8" t="s">
        <v>124</v>
      </c>
      <c r="N16" s="24" t="s">
        <v>122</v>
      </c>
      <c r="O16" s="25" t="s">
        <v>123</v>
      </c>
      <c r="P16" s="8" t="s">
        <v>124</v>
      </c>
      <c r="Q16" s="24" t="s">
        <v>122</v>
      </c>
      <c r="R16" s="25" t="s">
        <v>123</v>
      </c>
      <c r="S16" s="25" t="s">
        <v>124</v>
      </c>
    </row>
    <row r="17" spans="1:19" s="10" customFormat="1" x14ac:dyDescent="0.25">
      <c r="A17" s="11">
        <v>30</v>
      </c>
      <c r="B17" s="12">
        <f t="shared" ref="B17:B31" si="0">+C17-(D17-C17)</f>
        <v>149600</v>
      </c>
      <c r="C17" s="13">
        <v>228400</v>
      </c>
      <c r="D17" s="12">
        <f>+MROUND(C17*1.345, 100)</f>
        <v>307200</v>
      </c>
      <c r="E17" s="15">
        <f t="shared" ref="E17:E31" si="1">+F17-(G17-F17)</f>
        <v>157100</v>
      </c>
      <c r="F17" s="13">
        <v>239800</v>
      </c>
      <c r="G17" s="12">
        <f>+MROUND(F17*1.345, 100)</f>
        <v>322500</v>
      </c>
      <c r="H17" s="12">
        <f t="shared" ref="H17:H31" si="2">+I17-(J17-I17)</f>
        <v>164500</v>
      </c>
      <c r="I17" s="13">
        <v>251200</v>
      </c>
      <c r="J17" s="12">
        <f>+MROUND(I17*1.345, 100)</f>
        <v>337900</v>
      </c>
      <c r="K17" s="12">
        <f t="shared" ref="K17:K31" si="3">+L17-(M17-L17)</f>
        <v>172100</v>
      </c>
      <c r="L17" s="17">
        <v>262700</v>
      </c>
      <c r="M17" s="12">
        <f>+MROUND(L17*1.345, 100)</f>
        <v>353300</v>
      </c>
      <c r="N17" s="12">
        <f t="shared" ref="N17:N31" si="4">+O17-(P17-O17)</f>
        <v>179500</v>
      </c>
      <c r="O17" s="17">
        <v>274100</v>
      </c>
      <c r="P17" s="12">
        <f>+MROUND(O17*1.345, 100)</f>
        <v>368700</v>
      </c>
      <c r="Q17" s="12">
        <f t="shared" ref="Q17:Q31" si="5">+R17-(S17-R17)</f>
        <v>187000</v>
      </c>
      <c r="R17" s="17">
        <v>285500</v>
      </c>
      <c r="S17" s="12">
        <f>+MROUND(R17*1.345, 100)</f>
        <v>384000</v>
      </c>
    </row>
    <row r="18" spans="1:19" s="10" customFormat="1" x14ac:dyDescent="0.25">
      <c r="A18" s="11">
        <v>29</v>
      </c>
      <c r="B18" s="12">
        <f t="shared" si="0"/>
        <v>132900</v>
      </c>
      <c r="C18" s="13">
        <v>200400</v>
      </c>
      <c r="D18" s="12">
        <f>+MROUND(C18*1.3369, 100)</f>
        <v>267900</v>
      </c>
      <c r="E18" s="15">
        <f t="shared" si="1"/>
        <v>139500</v>
      </c>
      <c r="F18" s="13">
        <v>210400</v>
      </c>
      <c r="G18" s="12">
        <f>+MROUND(F18*1.3369, 100)</f>
        <v>281300</v>
      </c>
      <c r="H18" s="12">
        <f t="shared" si="2"/>
        <v>146200</v>
      </c>
      <c r="I18" s="13">
        <v>220500</v>
      </c>
      <c r="J18" s="12">
        <f>+MROUND(I18*1.3369, 100)</f>
        <v>294800</v>
      </c>
      <c r="K18" s="12">
        <f t="shared" si="3"/>
        <v>152800</v>
      </c>
      <c r="L18" s="17">
        <v>230500</v>
      </c>
      <c r="M18" s="12">
        <f>+MROUND(L18*1.3369, 100)</f>
        <v>308200</v>
      </c>
      <c r="N18" s="12">
        <f t="shared" si="4"/>
        <v>159500</v>
      </c>
      <c r="O18" s="17">
        <v>240500</v>
      </c>
      <c r="P18" s="12">
        <f>+MROUND(O18*1.3369, 100)</f>
        <v>321500</v>
      </c>
      <c r="Q18" s="12">
        <f t="shared" si="5"/>
        <v>166100</v>
      </c>
      <c r="R18" s="17">
        <v>250500</v>
      </c>
      <c r="S18" s="12">
        <f>+MROUND(R18*1.3369, 100)</f>
        <v>334900</v>
      </c>
    </row>
    <row r="19" spans="1:19" s="10" customFormat="1" x14ac:dyDescent="0.25">
      <c r="A19" s="11">
        <v>28</v>
      </c>
      <c r="B19" s="12">
        <f t="shared" si="0"/>
        <v>117400</v>
      </c>
      <c r="C19" s="13">
        <v>175800</v>
      </c>
      <c r="D19" s="12">
        <f>+MROUND(C19*1.332, 100)</f>
        <v>234200</v>
      </c>
      <c r="E19" s="15">
        <f t="shared" si="1"/>
        <v>123200</v>
      </c>
      <c r="F19" s="13">
        <v>184500</v>
      </c>
      <c r="G19" s="12">
        <f>+MROUND(F19*1.332, 100)</f>
        <v>245800</v>
      </c>
      <c r="H19" s="12">
        <f t="shared" si="2"/>
        <v>129300</v>
      </c>
      <c r="I19" s="13">
        <v>193500</v>
      </c>
      <c r="J19" s="12">
        <f>+MROUND(I19*1.332, 100)</f>
        <v>257700</v>
      </c>
      <c r="K19" s="12">
        <f t="shared" si="3"/>
        <v>135100</v>
      </c>
      <c r="L19" s="17">
        <v>202200</v>
      </c>
      <c r="M19" s="12">
        <f>+MROUND(L19*1.332, 100)</f>
        <v>269300</v>
      </c>
      <c r="N19" s="12">
        <f t="shared" si="4"/>
        <v>140900</v>
      </c>
      <c r="O19" s="17">
        <v>210900</v>
      </c>
      <c r="P19" s="12">
        <f>+MROUND(O19*1.332, 100)</f>
        <v>280900</v>
      </c>
      <c r="Q19" s="12">
        <f t="shared" si="5"/>
        <v>146800</v>
      </c>
      <c r="R19" s="17">
        <v>219800</v>
      </c>
      <c r="S19" s="12">
        <f>+MROUND(R19*1.332, 100)</f>
        <v>292800</v>
      </c>
    </row>
    <row r="20" spans="1:19" s="10" customFormat="1" x14ac:dyDescent="0.25">
      <c r="A20" s="11">
        <v>27</v>
      </c>
      <c r="B20" s="12">
        <f t="shared" si="0"/>
        <v>104100</v>
      </c>
      <c r="C20" s="13">
        <v>154200</v>
      </c>
      <c r="D20" s="12">
        <f>+MROUND(C20*1.325, 100)</f>
        <v>204300</v>
      </c>
      <c r="E20" s="15">
        <f t="shared" si="1"/>
        <v>109200</v>
      </c>
      <c r="F20" s="13">
        <v>161800</v>
      </c>
      <c r="G20" s="12">
        <f>+MROUND(F20*1.325, 100)</f>
        <v>214400</v>
      </c>
      <c r="H20" s="12">
        <f t="shared" si="2"/>
        <v>114500</v>
      </c>
      <c r="I20" s="13">
        <v>169700</v>
      </c>
      <c r="J20" s="12">
        <f>+MROUND(I20*1.325, 100)</f>
        <v>224900</v>
      </c>
      <c r="K20" s="12">
        <f t="shared" si="3"/>
        <v>119700</v>
      </c>
      <c r="L20" s="17">
        <v>177400</v>
      </c>
      <c r="M20" s="12">
        <f>+MROUND(L20*1.325, 100)</f>
        <v>235100</v>
      </c>
      <c r="N20" s="12">
        <f t="shared" si="4"/>
        <v>124900</v>
      </c>
      <c r="O20" s="17">
        <v>185000</v>
      </c>
      <c r="P20" s="12">
        <f>+MROUND(O20*1.325, 100)</f>
        <v>245100</v>
      </c>
      <c r="Q20" s="12">
        <f t="shared" si="5"/>
        <v>130100</v>
      </c>
      <c r="R20" s="17">
        <v>192800</v>
      </c>
      <c r="S20" s="12">
        <f>+MROUND(R20*1.325, 100)</f>
        <v>255500</v>
      </c>
    </row>
    <row r="21" spans="1:19" s="10" customFormat="1" x14ac:dyDescent="0.25">
      <c r="A21" s="11">
        <v>26</v>
      </c>
      <c r="B21" s="12">
        <f t="shared" si="0"/>
        <v>94000</v>
      </c>
      <c r="C21" s="13">
        <v>137700</v>
      </c>
      <c r="D21" s="12">
        <f>+MROUND(C21*1.317, 100)</f>
        <v>181400</v>
      </c>
      <c r="E21" s="15">
        <f t="shared" si="1"/>
        <v>98600</v>
      </c>
      <c r="F21" s="13">
        <v>144400</v>
      </c>
      <c r="G21" s="12">
        <f>+MROUND(F21*1.317, 100)</f>
        <v>190200</v>
      </c>
      <c r="H21" s="12">
        <f t="shared" si="2"/>
        <v>103500</v>
      </c>
      <c r="I21" s="13">
        <v>151500</v>
      </c>
      <c r="J21" s="12">
        <f>+MROUND(I21*1.317, 100)</f>
        <v>199500</v>
      </c>
      <c r="K21" s="12">
        <f t="shared" si="3"/>
        <v>108200</v>
      </c>
      <c r="L21" s="17">
        <v>158400</v>
      </c>
      <c r="M21" s="12">
        <f>+MROUND(L21*1.317, 100)</f>
        <v>208600</v>
      </c>
      <c r="N21" s="12">
        <f t="shared" si="4"/>
        <v>112800</v>
      </c>
      <c r="O21" s="17">
        <v>165200</v>
      </c>
      <c r="P21" s="12">
        <f>+MROUND(O21*1.317, 100)</f>
        <v>217600</v>
      </c>
      <c r="Q21" s="12">
        <f t="shared" si="5"/>
        <v>117400</v>
      </c>
      <c r="R21" s="17">
        <v>172200</v>
      </c>
      <c r="S21" s="12">
        <f>+MROUND(R21*1.318, 100)</f>
        <v>227000</v>
      </c>
    </row>
    <row r="22" spans="1:19" x14ac:dyDescent="0.25">
      <c r="A22" s="9">
        <v>25</v>
      </c>
      <c r="B22" s="12">
        <f t="shared" si="0"/>
        <v>84700</v>
      </c>
      <c r="C22" s="13">
        <v>123000</v>
      </c>
      <c r="D22" s="12">
        <f>+MROUND(C22*1.311, 100)</f>
        <v>161300</v>
      </c>
      <c r="E22" s="15">
        <f t="shared" si="1"/>
        <v>88800</v>
      </c>
      <c r="F22" s="13">
        <v>128900</v>
      </c>
      <c r="G22" s="12">
        <f>+MROUND(F22*1.311, 100)</f>
        <v>169000</v>
      </c>
      <c r="H22" s="12">
        <f t="shared" si="2"/>
        <v>93200</v>
      </c>
      <c r="I22" s="13">
        <v>135300</v>
      </c>
      <c r="J22" s="12">
        <f>+MROUND(I22*1.311, 100)</f>
        <v>177400</v>
      </c>
      <c r="K22" s="12">
        <f t="shared" si="3"/>
        <v>97500</v>
      </c>
      <c r="L22" s="17">
        <v>141500</v>
      </c>
      <c r="M22" s="12">
        <f>+MROUND(L22*1.311, 100)</f>
        <v>185500</v>
      </c>
      <c r="N22" s="12">
        <f t="shared" si="4"/>
        <v>101700</v>
      </c>
      <c r="O22" s="17">
        <v>147600</v>
      </c>
      <c r="P22" s="12">
        <f>+MROUND(O22*1.311, 100)</f>
        <v>193500</v>
      </c>
      <c r="Q22" s="12">
        <f t="shared" si="5"/>
        <v>106000</v>
      </c>
      <c r="R22" s="17">
        <v>153800</v>
      </c>
      <c r="S22" s="12">
        <f>+MROUND(R22*1.311, 100)</f>
        <v>201600</v>
      </c>
    </row>
    <row r="23" spans="1:19" x14ac:dyDescent="0.25">
      <c r="A23" s="9">
        <v>24</v>
      </c>
      <c r="B23" s="12">
        <f t="shared" si="0"/>
        <v>76500</v>
      </c>
      <c r="C23" s="13">
        <v>109800</v>
      </c>
      <c r="D23" s="12">
        <f>+MROUND(C23*1.3035, 100)</f>
        <v>143100</v>
      </c>
      <c r="E23" s="15">
        <f t="shared" si="1"/>
        <v>80200</v>
      </c>
      <c r="F23" s="13">
        <v>115100</v>
      </c>
      <c r="G23" s="12">
        <f>+MROUND(F23*1.3035, 100)</f>
        <v>150000</v>
      </c>
      <c r="H23" s="12">
        <f t="shared" si="2"/>
        <v>84100</v>
      </c>
      <c r="I23" s="13">
        <v>120800</v>
      </c>
      <c r="J23" s="12">
        <f>+MROUND(I23*1.3035, 100)</f>
        <v>157500</v>
      </c>
      <c r="K23" s="12">
        <f t="shared" si="3"/>
        <v>88000</v>
      </c>
      <c r="L23" s="17">
        <v>126300</v>
      </c>
      <c r="M23" s="12">
        <f>+MROUND(L23*1.3035, 100)</f>
        <v>164600</v>
      </c>
      <c r="N23" s="12">
        <f t="shared" si="4"/>
        <v>91800</v>
      </c>
      <c r="O23" s="17">
        <v>131800</v>
      </c>
      <c r="P23" s="12">
        <f>+MROUND(O23*1.3035, 100)</f>
        <v>171800</v>
      </c>
      <c r="Q23" s="12">
        <f t="shared" si="5"/>
        <v>95600</v>
      </c>
      <c r="R23" s="17">
        <v>137300</v>
      </c>
      <c r="S23" s="12">
        <f>+MROUND(R23*1.3035, 100)</f>
        <v>179000</v>
      </c>
    </row>
    <row r="24" spans="1:19" x14ac:dyDescent="0.25">
      <c r="A24" s="9">
        <v>23</v>
      </c>
      <c r="B24" s="12">
        <f t="shared" si="0"/>
        <v>69100</v>
      </c>
      <c r="C24" s="13">
        <v>98000</v>
      </c>
      <c r="D24" s="12">
        <f>+MROUND(C24*1.295, 100)</f>
        <v>126900</v>
      </c>
      <c r="E24" s="15">
        <f t="shared" si="1"/>
        <v>72500</v>
      </c>
      <c r="F24" s="13">
        <v>102800</v>
      </c>
      <c r="G24" s="12">
        <f>+MROUND(F24*1.295, 100)</f>
        <v>133100</v>
      </c>
      <c r="H24" s="12">
        <f t="shared" si="2"/>
        <v>76000</v>
      </c>
      <c r="I24" s="13">
        <v>107800</v>
      </c>
      <c r="J24" s="12">
        <f>+MROUND(I24*1.295, 100)</f>
        <v>139600</v>
      </c>
      <c r="K24" s="12">
        <f t="shared" si="3"/>
        <v>79500</v>
      </c>
      <c r="L24" s="17">
        <v>112700</v>
      </c>
      <c r="M24" s="12">
        <f>+MROUND(L24*1.295, 100)</f>
        <v>145900</v>
      </c>
      <c r="N24" s="12">
        <f t="shared" si="4"/>
        <v>82900</v>
      </c>
      <c r="O24" s="17">
        <v>117600</v>
      </c>
      <c r="P24" s="12">
        <f>+MROUND(O24*1.295, 100)</f>
        <v>152300</v>
      </c>
      <c r="Q24" s="12">
        <f t="shared" si="5"/>
        <v>86400</v>
      </c>
      <c r="R24" s="17">
        <v>122500</v>
      </c>
      <c r="S24" s="12">
        <f>+MROUND(R24*1.295, 100)</f>
        <v>158600</v>
      </c>
    </row>
    <row r="25" spans="1:19" x14ac:dyDescent="0.25">
      <c r="A25" s="9">
        <v>22</v>
      </c>
      <c r="B25" s="12">
        <f t="shared" si="0"/>
        <v>62200</v>
      </c>
      <c r="C25" s="13">
        <v>87500</v>
      </c>
      <c r="D25" s="12">
        <f>+MROUND(C25*1.289, 100)</f>
        <v>112800</v>
      </c>
      <c r="E25" s="15">
        <f t="shared" si="1"/>
        <v>65300</v>
      </c>
      <c r="F25" s="13">
        <v>91800</v>
      </c>
      <c r="G25" s="12">
        <f>+MROUND(F25*1.289, 100)</f>
        <v>118300</v>
      </c>
      <c r="H25" s="12">
        <f t="shared" si="2"/>
        <v>68400</v>
      </c>
      <c r="I25" s="13">
        <v>96200</v>
      </c>
      <c r="J25" s="12">
        <f>+MROUND(I25*1.289, 100)</f>
        <v>124000</v>
      </c>
      <c r="K25" s="12">
        <f t="shared" si="3"/>
        <v>71500</v>
      </c>
      <c r="L25" s="17">
        <v>100600</v>
      </c>
      <c r="M25" s="12">
        <f>+MROUND(L25*1.289, 100)</f>
        <v>129700</v>
      </c>
      <c r="N25" s="12">
        <f t="shared" si="4"/>
        <v>74700</v>
      </c>
      <c r="O25" s="17">
        <v>105000</v>
      </c>
      <c r="P25" s="12">
        <f>+MROUND(O25*1.289, 100)</f>
        <v>135300</v>
      </c>
      <c r="Q25" s="12">
        <f t="shared" si="5"/>
        <v>77800</v>
      </c>
      <c r="R25" s="17">
        <v>109400</v>
      </c>
      <c r="S25" s="12">
        <f>+MROUND(R25*1.289, 100)</f>
        <v>141000</v>
      </c>
    </row>
    <row r="26" spans="1:19" x14ac:dyDescent="0.25">
      <c r="A26" s="9">
        <v>21</v>
      </c>
      <c r="B26" s="12">
        <f t="shared" si="0"/>
        <v>56200</v>
      </c>
      <c r="C26" s="13">
        <v>78200</v>
      </c>
      <c r="D26" s="12">
        <f>+MROUND(C26*1.281, 100)</f>
        <v>100200</v>
      </c>
      <c r="E26" s="15">
        <f t="shared" si="1"/>
        <v>59000</v>
      </c>
      <c r="F26" s="13">
        <v>82000</v>
      </c>
      <c r="G26" s="12">
        <f>+MROUND(F26*1.281, 100)</f>
        <v>105000</v>
      </c>
      <c r="H26" s="12">
        <f t="shared" si="2"/>
        <v>61800</v>
      </c>
      <c r="I26" s="13">
        <v>85900</v>
      </c>
      <c r="J26" s="12">
        <f>+MROUND(I26*1.281, 100)</f>
        <v>110000</v>
      </c>
      <c r="K26" s="12">
        <f t="shared" si="3"/>
        <v>64600</v>
      </c>
      <c r="L26" s="17">
        <v>89900</v>
      </c>
      <c r="M26" s="12">
        <f>+MROUND(L26*1.281, 100)</f>
        <v>115200</v>
      </c>
      <c r="N26" s="12">
        <f t="shared" si="4"/>
        <v>67400</v>
      </c>
      <c r="O26" s="17">
        <v>93800</v>
      </c>
      <c r="P26" s="12">
        <f>+MROUND(O26*1.281, 100)</f>
        <v>120200</v>
      </c>
      <c r="Q26" s="12">
        <f t="shared" si="5"/>
        <v>70300</v>
      </c>
      <c r="R26" s="17">
        <v>97800</v>
      </c>
      <c r="S26" s="12">
        <f>+MROUND(R26*1.281, 100)</f>
        <v>125300</v>
      </c>
    </row>
    <row r="27" spans="1:19" x14ac:dyDescent="0.25">
      <c r="A27" s="9">
        <v>20</v>
      </c>
      <c r="B27" s="12">
        <f t="shared" si="0"/>
        <v>51800</v>
      </c>
      <c r="C27" s="13">
        <v>71100</v>
      </c>
      <c r="D27" s="12">
        <f>+MROUND(C27*1.271, 100)</f>
        <v>90400</v>
      </c>
      <c r="E27" s="15">
        <f t="shared" si="1"/>
        <v>54200</v>
      </c>
      <c r="F27" s="13">
        <v>74500</v>
      </c>
      <c r="G27" s="12">
        <f>+MROUND(F27*1.272, 100)</f>
        <v>94800</v>
      </c>
      <c r="H27" s="12">
        <f t="shared" si="2"/>
        <v>56800</v>
      </c>
      <c r="I27" s="13">
        <v>78000</v>
      </c>
      <c r="J27" s="12">
        <f>+MROUND(I27*1.272, 100)</f>
        <v>99200</v>
      </c>
      <c r="K27" s="12">
        <f t="shared" si="3"/>
        <v>59500</v>
      </c>
      <c r="L27" s="17">
        <v>81700</v>
      </c>
      <c r="M27" s="12">
        <f>+MROUND(L27*1.272, 100)</f>
        <v>103900</v>
      </c>
      <c r="N27" s="12">
        <f t="shared" si="4"/>
        <v>62000</v>
      </c>
      <c r="O27" s="17">
        <v>85200</v>
      </c>
      <c r="P27" s="12">
        <f>+MROUND(O27*1.272, 100)</f>
        <v>108400</v>
      </c>
      <c r="Q27" s="12">
        <f t="shared" si="5"/>
        <v>64600</v>
      </c>
      <c r="R27" s="17">
        <v>88800</v>
      </c>
      <c r="S27" s="12">
        <f>+MROUND(R27*1.273, 100)</f>
        <v>113000</v>
      </c>
    </row>
    <row r="28" spans="1:19" x14ac:dyDescent="0.25">
      <c r="A28" s="9">
        <v>19</v>
      </c>
      <c r="B28" s="12">
        <f t="shared" si="0"/>
        <v>47500</v>
      </c>
      <c r="C28" s="13">
        <v>64600</v>
      </c>
      <c r="D28" s="12">
        <f>+MROUND(C28*1.265, 100)</f>
        <v>81700</v>
      </c>
      <c r="E28" s="15">
        <f t="shared" si="1"/>
        <v>49800</v>
      </c>
      <c r="F28" s="13">
        <v>67700</v>
      </c>
      <c r="G28" s="12">
        <f>+MROUND(F28*1.265, 100)</f>
        <v>85600</v>
      </c>
      <c r="H28" s="12">
        <f t="shared" si="2"/>
        <v>52100</v>
      </c>
      <c r="I28" s="13">
        <v>70900</v>
      </c>
      <c r="J28" s="12">
        <f>+MROUND(I28*1.265, 100)</f>
        <v>89700</v>
      </c>
      <c r="K28" s="12">
        <f t="shared" si="3"/>
        <v>54600</v>
      </c>
      <c r="L28" s="17">
        <v>74300</v>
      </c>
      <c r="M28" s="12">
        <f>+MROUND(L28*1.265, 100)</f>
        <v>94000</v>
      </c>
      <c r="N28" s="12">
        <f t="shared" si="4"/>
        <v>56900</v>
      </c>
      <c r="O28" s="17">
        <v>77400</v>
      </c>
      <c r="P28" s="12">
        <f>+MROUND(O28*1.265, 100)</f>
        <v>97900</v>
      </c>
      <c r="Q28" s="12">
        <f t="shared" si="5"/>
        <v>59300</v>
      </c>
      <c r="R28" s="17">
        <v>80700</v>
      </c>
      <c r="S28" s="12">
        <f>+MROUND(R28*1.265, 100)</f>
        <v>102100</v>
      </c>
    </row>
    <row r="29" spans="1:19" x14ac:dyDescent="0.25">
      <c r="A29" s="9">
        <v>18</v>
      </c>
      <c r="B29" s="12">
        <f t="shared" si="0"/>
        <v>43600</v>
      </c>
      <c r="C29" s="13">
        <v>58700</v>
      </c>
      <c r="D29" s="12">
        <f>+MROUND(C29*1.257, 100)</f>
        <v>73800</v>
      </c>
      <c r="E29" s="15">
        <f t="shared" si="1"/>
        <v>45700</v>
      </c>
      <c r="F29" s="13">
        <v>61500</v>
      </c>
      <c r="G29" s="12">
        <f>+MROUND(F29*1.257, 100)</f>
        <v>77300</v>
      </c>
      <c r="H29" s="12">
        <f t="shared" si="2"/>
        <v>47800</v>
      </c>
      <c r="I29" s="13">
        <v>64400</v>
      </c>
      <c r="J29" s="12">
        <f>+MROUND(I29*1.257, 100)</f>
        <v>81000</v>
      </c>
      <c r="K29" s="12">
        <f t="shared" si="3"/>
        <v>50200</v>
      </c>
      <c r="L29" s="17">
        <v>67500</v>
      </c>
      <c r="M29" s="12">
        <f>+MROUND(L29*1.257, 100)</f>
        <v>84800</v>
      </c>
      <c r="N29" s="12">
        <f t="shared" si="4"/>
        <v>52200</v>
      </c>
      <c r="O29" s="17">
        <v>70300</v>
      </c>
      <c r="P29" s="12">
        <f>+MROUND(O29*1.257, 100)</f>
        <v>88400</v>
      </c>
      <c r="Q29" s="12">
        <f t="shared" si="5"/>
        <v>54500</v>
      </c>
      <c r="R29" s="17">
        <v>73300</v>
      </c>
      <c r="S29" s="12">
        <f>+MROUND(R29*1.257, 100)</f>
        <v>92100</v>
      </c>
    </row>
    <row r="30" spans="1:19" x14ac:dyDescent="0.25">
      <c r="A30" s="18">
        <v>17</v>
      </c>
      <c r="B30" s="14">
        <f t="shared" si="0"/>
        <v>40100</v>
      </c>
      <c r="C30" s="19">
        <v>53300</v>
      </c>
      <c r="D30" s="14">
        <f>+MROUND(C30*1.247, 100)</f>
        <v>66500</v>
      </c>
      <c r="E30" s="16">
        <f t="shared" si="1"/>
        <v>42000</v>
      </c>
      <c r="F30" s="19">
        <v>55900</v>
      </c>
      <c r="G30" s="14">
        <f>+MROUND(F30*1.249, 100)</f>
        <v>69800</v>
      </c>
      <c r="H30" s="14">
        <f t="shared" si="2"/>
        <v>44000</v>
      </c>
      <c r="I30" s="19">
        <v>58500</v>
      </c>
      <c r="J30" s="14">
        <f>+MROUND(I30*1.248, 100)</f>
        <v>73000</v>
      </c>
      <c r="K30" s="14">
        <f t="shared" si="3"/>
        <v>46100</v>
      </c>
      <c r="L30" s="20">
        <v>61300</v>
      </c>
      <c r="M30" s="14">
        <f>+MROUND(L30*1.248, 100)</f>
        <v>76500</v>
      </c>
      <c r="N30" s="14">
        <f t="shared" si="4"/>
        <v>48100</v>
      </c>
      <c r="O30" s="20">
        <v>63900</v>
      </c>
      <c r="P30" s="14">
        <f>+MROUND(O30*1.248, 100)</f>
        <v>79700</v>
      </c>
      <c r="Q30" s="12">
        <f t="shared" si="5"/>
        <v>50000</v>
      </c>
      <c r="R30" s="17">
        <v>66600</v>
      </c>
      <c r="S30" s="12">
        <f>+MROUND(R30*1.249, 100)</f>
        <v>83200</v>
      </c>
    </row>
    <row r="31" spans="1:19" s="21" customFormat="1" x14ac:dyDescent="0.25">
      <c r="A31" s="22">
        <v>16</v>
      </c>
      <c r="B31" s="12">
        <f t="shared" si="0"/>
        <v>36800</v>
      </c>
      <c r="C31" s="13">
        <v>48400</v>
      </c>
      <c r="D31" s="12">
        <f>+MROUND(C31*1.239, 100)</f>
        <v>60000</v>
      </c>
      <c r="E31" s="15">
        <f t="shared" si="1"/>
        <v>38600</v>
      </c>
      <c r="F31" s="13">
        <v>50800</v>
      </c>
      <c r="G31" s="12">
        <f>+MROUND(F31*1.241, 100)</f>
        <v>63000</v>
      </c>
      <c r="H31" s="12">
        <f t="shared" si="2"/>
        <v>40400</v>
      </c>
      <c r="I31" s="13">
        <v>53200</v>
      </c>
      <c r="J31" s="12">
        <f>+MROUND(I31*1.241, 100)</f>
        <v>66000</v>
      </c>
      <c r="K31" s="12">
        <f t="shared" si="3"/>
        <v>42300</v>
      </c>
      <c r="L31" s="17">
        <v>55700</v>
      </c>
      <c r="M31" s="12">
        <f>+MROUND(L31*1.241, 100)</f>
        <v>69100</v>
      </c>
      <c r="N31" s="12">
        <f t="shared" si="4"/>
        <v>44100</v>
      </c>
      <c r="O31" s="17">
        <v>58100</v>
      </c>
      <c r="P31" s="12">
        <f>+MROUND(O31*1.241, 100)</f>
        <v>72100</v>
      </c>
      <c r="Q31" s="12">
        <f t="shared" si="5"/>
        <v>46000</v>
      </c>
      <c r="R31" s="17">
        <v>60500</v>
      </c>
      <c r="S31" s="12">
        <f>+MROUND(R31*1.239, 100)</f>
        <v>75000</v>
      </c>
    </row>
  </sheetData>
  <mergeCells count="86">
    <mergeCell ref="Q15:S15"/>
    <mergeCell ref="B14:D14"/>
    <mergeCell ref="E14:G14"/>
    <mergeCell ref="H14:J14"/>
    <mergeCell ref="K14:M14"/>
    <mergeCell ref="N14:P14"/>
    <mergeCell ref="Q14:S14"/>
    <mergeCell ref="B15:D15"/>
    <mergeCell ref="E15:G15"/>
    <mergeCell ref="H15:J15"/>
    <mergeCell ref="K15:M15"/>
    <mergeCell ref="N15:P15"/>
    <mergeCell ref="Q13:S13"/>
    <mergeCell ref="B12:D12"/>
    <mergeCell ref="E12:G12"/>
    <mergeCell ref="H12:J12"/>
    <mergeCell ref="K12:M12"/>
    <mergeCell ref="N12:P12"/>
    <mergeCell ref="Q12:S12"/>
    <mergeCell ref="B13:D13"/>
    <mergeCell ref="E13:G13"/>
    <mergeCell ref="H13:J13"/>
    <mergeCell ref="K13:M13"/>
    <mergeCell ref="N13:P13"/>
    <mergeCell ref="Q11:S11"/>
    <mergeCell ref="B10:D10"/>
    <mergeCell ref="E10:G10"/>
    <mergeCell ref="H10:J10"/>
    <mergeCell ref="K10:M10"/>
    <mergeCell ref="N10:P10"/>
    <mergeCell ref="Q10:S10"/>
    <mergeCell ref="B11:D11"/>
    <mergeCell ref="E11:G11"/>
    <mergeCell ref="H11:J11"/>
    <mergeCell ref="K11:M11"/>
    <mergeCell ref="N11:P11"/>
    <mergeCell ref="Q9:S9"/>
    <mergeCell ref="B8:D8"/>
    <mergeCell ref="E8:G8"/>
    <mergeCell ref="H8:J8"/>
    <mergeCell ref="K8:M8"/>
    <mergeCell ref="N8:P8"/>
    <mergeCell ref="Q8:S8"/>
    <mergeCell ref="B9:D9"/>
    <mergeCell ref="E9:G9"/>
    <mergeCell ref="H9:J9"/>
    <mergeCell ref="K9:M9"/>
    <mergeCell ref="N9:P9"/>
    <mergeCell ref="Q7:S7"/>
    <mergeCell ref="B6:D6"/>
    <mergeCell ref="E6:G6"/>
    <mergeCell ref="H6:J6"/>
    <mergeCell ref="K6:M6"/>
    <mergeCell ref="N6:P6"/>
    <mergeCell ref="Q6:S6"/>
    <mergeCell ref="B7:D7"/>
    <mergeCell ref="E7:G7"/>
    <mergeCell ref="H7:J7"/>
    <mergeCell ref="K7:M7"/>
    <mergeCell ref="N7:P7"/>
    <mergeCell ref="B5:D5"/>
    <mergeCell ref="E5:G5"/>
    <mergeCell ref="H5:J5"/>
    <mergeCell ref="K5:M5"/>
    <mergeCell ref="N5:P5"/>
    <mergeCell ref="H3:J3"/>
    <mergeCell ref="K3:M3"/>
    <mergeCell ref="N3:P3"/>
    <mergeCell ref="Q3:S3"/>
    <mergeCell ref="Q4:S4"/>
    <mergeCell ref="A1:S1"/>
    <mergeCell ref="A2:A15"/>
    <mergeCell ref="B2:D2"/>
    <mergeCell ref="E2:G2"/>
    <mergeCell ref="H2:J2"/>
    <mergeCell ref="K2:M2"/>
    <mergeCell ref="N2:P2"/>
    <mergeCell ref="Q2:S2"/>
    <mergeCell ref="B3:D3"/>
    <mergeCell ref="E3:G3"/>
    <mergeCell ref="B4:D4"/>
    <mergeCell ref="E4:G4"/>
    <mergeCell ref="H4:J4"/>
    <mergeCell ref="K4:M4"/>
    <mergeCell ref="N4:P4"/>
    <mergeCell ref="Q5:S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29E3-B524-45C6-8851-BE2511E550A0}">
  <dimension ref="A1:C96"/>
  <sheetViews>
    <sheetView workbookViewId="0">
      <selection activeCell="A25" sqref="A25"/>
    </sheetView>
  </sheetViews>
  <sheetFormatPr defaultRowHeight="15" x14ac:dyDescent="0.25"/>
  <cols>
    <col min="1" max="1" width="27.42578125" customWidth="1"/>
    <col min="2" max="2" width="9.140625" style="28"/>
  </cols>
  <sheetData>
    <row r="1" spans="1:3" x14ac:dyDescent="0.25">
      <c r="A1" s="1" t="s">
        <v>0</v>
      </c>
      <c r="B1" s="26"/>
      <c r="C1" s="2"/>
    </row>
    <row r="2" spans="1:3" x14ac:dyDescent="0.25">
      <c r="A2" s="2"/>
      <c r="B2" s="26"/>
      <c r="C2" s="2"/>
    </row>
    <row r="3" spans="1:3" ht="24" x14ac:dyDescent="0.25">
      <c r="A3" s="3" t="s">
        <v>1</v>
      </c>
      <c r="B3" s="3" t="s">
        <v>2</v>
      </c>
      <c r="C3" s="2"/>
    </row>
    <row r="4" spans="1:3" x14ac:dyDescent="0.25">
      <c r="A4" s="4" t="s">
        <v>3</v>
      </c>
      <c r="B4" s="27">
        <v>20</v>
      </c>
      <c r="C4" s="2"/>
    </row>
    <row r="5" spans="1:3" x14ac:dyDescent="0.25">
      <c r="A5" s="4" t="s">
        <v>4</v>
      </c>
      <c r="B5" s="27">
        <v>22</v>
      </c>
      <c r="C5" s="2"/>
    </row>
    <row r="6" spans="1:3" x14ac:dyDescent="0.25">
      <c r="A6" s="4" t="s">
        <v>5</v>
      </c>
      <c r="B6" s="27">
        <v>24</v>
      </c>
      <c r="C6" s="2"/>
    </row>
    <row r="7" spans="1:3" x14ac:dyDescent="0.25">
      <c r="A7" s="4" t="s">
        <v>6</v>
      </c>
      <c r="B7" s="27">
        <v>24</v>
      </c>
      <c r="C7" s="2"/>
    </row>
    <row r="8" spans="1:3" x14ac:dyDescent="0.25">
      <c r="A8" s="4" t="s">
        <v>7</v>
      </c>
      <c r="B8" s="27">
        <v>24</v>
      </c>
      <c r="C8" s="2"/>
    </row>
    <row r="9" spans="1:3" x14ac:dyDescent="0.25">
      <c r="A9" s="4" t="s">
        <v>8</v>
      </c>
      <c r="B9" s="27">
        <v>23</v>
      </c>
      <c r="C9" s="2"/>
    </row>
    <row r="10" spans="1:3" x14ac:dyDescent="0.25">
      <c r="A10" s="4" t="s">
        <v>9</v>
      </c>
      <c r="B10" s="27">
        <v>25</v>
      </c>
      <c r="C10" s="2"/>
    </row>
    <row r="11" spans="1:3" x14ac:dyDescent="0.25">
      <c r="A11" s="5" t="s">
        <v>10</v>
      </c>
      <c r="B11" s="27">
        <v>22</v>
      </c>
      <c r="C11" s="2"/>
    </row>
    <row r="12" spans="1:3" x14ac:dyDescent="0.25">
      <c r="A12" s="4" t="s">
        <v>11</v>
      </c>
      <c r="B12" s="27">
        <v>23</v>
      </c>
      <c r="C12" s="2"/>
    </row>
    <row r="13" spans="1:3" x14ac:dyDescent="0.25">
      <c r="A13" s="4" t="s">
        <v>12</v>
      </c>
      <c r="B13" s="27">
        <v>23</v>
      </c>
      <c r="C13" s="2"/>
    </row>
    <row r="14" spans="1:3" x14ac:dyDescent="0.25">
      <c r="A14" s="4" t="s">
        <v>13</v>
      </c>
      <c r="B14" s="27">
        <v>21</v>
      </c>
      <c r="C14" s="2"/>
    </row>
    <row r="15" spans="1:3" x14ac:dyDescent="0.25">
      <c r="A15" s="4" t="s">
        <v>14</v>
      </c>
      <c r="B15" s="27">
        <v>22</v>
      </c>
      <c r="C15" s="2"/>
    </row>
    <row r="16" spans="1:3" x14ac:dyDescent="0.25">
      <c r="A16" s="4" t="s">
        <v>15</v>
      </c>
      <c r="B16" s="27">
        <v>24</v>
      </c>
      <c r="C16" s="2"/>
    </row>
    <row r="17" spans="1:3" x14ac:dyDescent="0.25">
      <c r="A17" s="4" t="s">
        <v>16</v>
      </c>
      <c r="B17" s="27">
        <v>24</v>
      </c>
      <c r="C17" s="2"/>
    </row>
    <row r="18" spans="1:3" x14ac:dyDescent="0.25">
      <c r="A18" s="4" t="s">
        <v>17</v>
      </c>
      <c r="B18" s="27">
        <v>22</v>
      </c>
      <c r="C18" s="2"/>
    </row>
    <row r="19" spans="1:3" x14ac:dyDescent="0.25">
      <c r="A19" s="4" t="s">
        <v>18</v>
      </c>
      <c r="B19" s="27">
        <v>24</v>
      </c>
      <c r="C19" s="2"/>
    </row>
    <row r="20" spans="1:3" x14ac:dyDescent="0.25">
      <c r="A20" s="4" t="s">
        <v>19</v>
      </c>
      <c r="B20" s="27">
        <v>20</v>
      </c>
      <c r="C20" s="2"/>
    </row>
    <row r="21" spans="1:3" x14ac:dyDescent="0.25">
      <c r="A21" s="4" t="s">
        <v>20</v>
      </c>
      <c r="B21" s="27">
        <v>22</v>
      </c>
      <c r="C21" s="2"/>
    </row>
    <row r="22" spans="1:3" x14ac:dyDescent="0.25">
      <c r="A22" s="4" t="s">
        <v>21</v>
      </c>
      <c r="B22" s="27">
        <v>24</v>
      </c>
      <c r="C22" s="2"/>
    </row>
    <row r="23" spans="1:3" x14ac:dyDescent="0.25">
      <c r="A23" s="4" t="s">
        <v>22</v>
      </c>
      <c r="B23" s="27">
        <v>21</v>
      </c>
      <c r="C23" s="2"/>
    </row>
    <row r="24" spans="1:3" x14ac:dyDescent="0.25">
      <c r="A24" s="4" t="s">
        <v>23</v>
      </c>
      <c r="B24" s="27">
        <v>16</v>
      </c>
      <c r="C24" s="2"/>
    </row>
    <row r="25" spans="1:3" x14ac:dyDescent="0.25">
      <c r="A25" s="5" t="s">
        <v>24</v>
      </c>
      <c r="B25" s="27">
        <v>17</v>
      </c>
      <c r="C25" s="2"/>
    </row>
    <row r="26" spans="1:3" x14ac:dyDescent="0.25">
      <c r="A26" s="5" t="s">
        <v>25</v>
      </c>
      <c r="B26" s="27">
        <v>18</v>
      </c>
      <c r="C26" s="2"/>
    </row>
    <row r="27" spans="1:3" x14ac:dyDescent="0.25">
      <c r="A27" s="4" t="s">
        <v>26</v>
      </c>
      <c r="B27" s="27">
        <v>20</v>
      </c>
      <c r="C27" s="2"/>
    </row>
    <row r="28" spans="1:3" x14ac:dyDescent="0.25">
      <c r="A28" s="5" t="s">
        <v>27</v>
      </c>
      <c r="B28" s="27">
        <v>19</v>
      </c>
      <c r="C28" s="2"/>
    </row>
    <row r="29" spans="1:3" x14ac:dyDescent="0.25">
      <c r="A29" s="5" t="s">
        <v>28</v>
      </c>
      <c r="B29" s="27">
        <v>19</v>
      </c>
      <c r="C29" s="2"/>
    </row>
    <row r="30" spans="1:3" x14ac:dyDescent="0.25">
      <c r="A30" s="6" t="s">
        <v>28</v>
      </c>
      <c r="B30" s="27">
        <v>20</v>
      </c>
      <c r="C30" s="2"/>
    </row>
    <row r="31" spans="1:3" x14ac:dyDescent="0.25">
      <c r="A31" s="4" t="s">
        <v>29</v>
      </c>
      <c r="B31" s="27">
        <v>23</v>
      </c>
      <c r="C31" s="2"/>
    </row>
    <row r="32" spans="1:3" x14ac:dyDescent="0.25">
      <c r="A32" s="4" t="s">
        <v>30</v>
      </c>
      <c r="B32" s="27">
        <v>22</v>
      </c>
      <c r="C32" s="2"/>
    </row>
    <row r="33" spans="1:3" x14ac:dyDescent="0.25">
      <c r="A33" s="4" t="s">
        <v>31</v>
      </c>
      <c r="B33" s="27">
        <v>22</v>
      </c>
      <c r="C33" s="2"/>
    </row>
    <row r="34" spans="1:3" x14ac:dyDescent="0.25">
      <c r="A34" s="4" t="s">
        <v>32</v>
      </c>
      <c r="B34" s="27">
        <v>25</v>
      </c>
      <c r="C34" s="2"/>
    </row>
    <row r="35" spans="1:3" x14ac:dyDescent="0.25">
      <c r="A35" s="4" t="s">
        <v>33</v>
      </c>
      <c r="B35" s="27">
        <v>18</v>
      </c>
      <c r="C35" s="2"/>
    </row>
    <row r="36" spans="1:3" x14ac:dyDescent="0.25">
      <c r="A36" s="4" t="s">
        <v>34</v>
      </c>
      <c r="B36" s="27">
        <v>21</v>
      </c>
      <c r="C36" s="2"/>
    </row>
    <row r="37" spans="1:3" x14ac:dyDescent="0.25">
      <c r="A37" s="4" t="s">
        <v>35</v>
      </c>
      <c r="B37" s="27">
        <v>24</v>
      </c>
      <c r="C37" s="2"/>
    </row>
    <row r="38" spans="1:3" x14ac:dyDescent="0.25">
      <c r="A38" s="4" t="s">
        <v>36</v>
      </c>
      <c r="B38" s="27">
        <v>22</v>
      </c>
      <c r="C38" s="2"/>
    </row>
    <row r="39" spans="1:3" x14ac:dyDescent="0.25">
      <c r="A39" s="4" t="s">
        <v>37</v>
      </c>
      <c r="B39" s="27">
        <v>25</v>
      </c>
      <c r="C39" s="2"/>
    </row>
    <row r="40" spans="1:3" x14ac:dyDescent="0.25">
      <c r="A40" s="4" t="s">
        <v>38</v>
      </c>
      <c r="B40" s="27">
        <v>19</v>
      </c>
      <c r="C40" s="2"/>
    </row>
    <row r="41" spans="1:3" x14ac:dyDescent="0.25">
      <c r="A41" s="4" t="s">
        <v>39</v>
      </c>
      <c r="B41" s="27">
        <v>22</v>
      </c>
      <c r="C41" s="2"/>
    </row>
    <row r="42" spans="1:3" x14ac:dyDescent="0.25">
      <c r="A42" s="4" t="s">
        <v>40</v>
      </c>
      <c r="B42" s="27">
        <v>22</v>
      </c>
      <c r="C42" s="2"/>
    </row>
    <row r="43" spans="1:3" x14ac:dyDescent="0.25">
      <c r="A43" s="4" t="s">
        <v>41</v>
      </c>
      <c r="B43" s="27">
        <v>24</v>
      </c>
      <c r="C43" s="2"/>
    </row>
    <row r="44" spans="1:3" x14ac:dyDescent="0.25">
      <c r="A44" s="4" t="s">
        <v>42</v>
      </c>
      <c r="B44" s="27">
        <v>21</v>
      </c>
      <c r="C44" s="2"/>
    </row>
    <row r="45" spans="1:3" x14ac:dyDescent="0.25">
      <c r="A45" s="4" t="s">
        <v>43</v>
      </c>
      <c r="B45" s="27">
        <v>24</v>
      </c>
      <c r="C45" s="2"/>
    </row>
    <row r="46" spans="1:3" x14ac:dyDescent="0.25">
      <c r="A46" s="4" t="s">
        <v>44</v>
      </c>
      <c r="B46" s="27">
        <v>19</v>
      </c>
      <c r="C46" s="2"/>
    </row>
    <row r="47" spans="1:3" x14ac:dyDescent="0.25">
      <c r="A47" s="4" t="s">
        <v>45</v>
      </c>
      <c r="B47" s="27">
        <v>22</v>
      </c>
      <c r="C47" s="2"/>
    </row>
    <row r="48" spans="1:3" x14ac:dyDescent="0.25">
      <c r="A48" s="4" t="s">
        <v>46</v>
      </c>
      <c r="B48" s="27">
        <v>20</v>
      </c>
      <c r="C48" s="2"/>
    </row>
    <row r="49" spans="1:3" x14ac:dyDescent="0.25">
      <c r="A49" s="4" t="s">
        <v>47</v>
      </c>
      <c r="B49" s="27">
        <v>22</v>
      </c>
      <c r="C49" s="2"/>
    </row>
    <row r="50" spans="1:3" x14ac:dyDescent="0.25">
      <c r="A50" s="4" t="s">
        <v>48</v>
      </c>
      <c r="B50" s="27">
        <v>21</v>
      </c>
      <c r="C50" s="2"/>
    </row>
    <row r="51" spans="1:3" x14ac:dyDescent="0.25">
      <c r="A51" s="4" t="s">
        <v>49</v>
      </c>
      <c r="B51" s="27">
        <v>21</v>
      </c>
      <c r="C51" s="2"/>
    </row>
    <row r="52" spans="1:3" x14ac:dyDescent="0.25">
      <c r="A52" s="4" t="s">
        <v>50</v>
      </c>
      <c r="B52" s="27">
        <v>23</v>
      </c>
      <c r="C52" s="2"/>
    </row>
    <row r="53" spans="1:3" x14ac:dyDescent="0.25">
      <c r="A53" s="5" t="s">
        <v>51</v>
      </c>
      <c r="B53" s="27">
        <v>20</v>
      </c>
      <c r="C53" s="2"/>
    </row>
    <row r="54" spans="1:3" x14ac:dyDescent="0.25">
      <c r="A54" s="4" t="s">
        <v>52</v>
      </c>
      <c r="B54" s="27">
        <v>20</v>
      </c>
      <c r="C54" s="2"/>
    </row>
    <row r="55" spans="1:3" x14ac:dyDescent="0.25">
      <c r="A55" s="4" t="s">
        <v>53</v>
      </c>
      <c r="B55" s="27">
        <v>22</v>
      </c>
      <c r="C55" s="2"/>
    </row>
    <row r="56" spans="1:3" x14ac:dyDescent="0.25">
      <c r="A56" s="4" t="s">
        <v>54</v>
      </c>
      <c r="B56" s="27">
        <v>23</v>
      </c>
      <c r="C56" s="2"/>
    </row>
    <row r="57" spans="1:3" x14ac:dyDescent="0.25">
      <c r="A57" s="5" t="s">
        <v>55</v>
      </c>
      <c r="B57" s="27">
        <v>25</v>
      </c>
      <c r="C57" s="2"/>
    </row>
    <row r="58" spans="1:3" x14ac:dyDescent="0.25">
      <c r="A58" s="4" t="s">
        <v>56</v>
      </c>
      <c r="B58" s="27">
        <v>25</v>
      </c>
      <c r="C58" s="2"/>
    </row>
    <row r="59" spans="1:3" x14ac:dyDescent="0.25">
      <c r="A59" s="4" t="s">
        <v>57</v>
      </c>
      <c r="B59" s="27">
        <v>19</v>
      </c>
      <c r="C59" s="2"/>
    </row>
    <row r="60" spans="1:3" x14ac:dyDescent="0.25">
      <c r="A60" s="6" t="s">
        <v>58</v>
      </c>
      <c r="B60" s="27">
        <v>24</v>
      </c>
      <c r="C60" s="2"/>
    </row>
    <row r="61" spans="1:3" x14ac:dyDescent="0.25">
      <c r="A61" s="4" t="s">
        <v>59</v>
      </c>
      <c r="B61" s="27">
        <v>25</v>
      </c>
      <c r="C61" s="2"/>
    </row>
    <row r="62" spans="1:3" x14ac:dyDescent="0.25">
      <c r="A62" s="5" t="s">
        <v>60</v>
      </c>
      <c r="B62" s="27">
        <v>21</v>
      </c>
      <c r="C62" s="2"/>
    </row>
    <row r="63" spans="1:3" x14ac:dyDescent="0.25">
      <c r="A63" s="4" t="s">
        <v>61</v>
      </c>
      <c r="B63" s="27">
        <v>21</v>
      </c>
      <c r="C63" s="2"/>
    </row>
    <row r="64" spans="1:3" x14ac:dyDescent="0.25">
      <c r="A64" s="4" t="s">
        <v>62</v>
      </c>
      <c r="B64" s="27">
        <v>23</v>
      </c>
      <c r="C64" s="2"/>
    </row>
    <row r="65" spans="1:3" x14ac:dyDescent="0.25">
      <c r="A65" s="4" t="s">
        <v>63</v>
      </c>
      <c r="B65" s="27">
        <v>25</v>
      </c>
      <c r="C65" s="2"/>
    </row>
    <row r="66" spans="1:3" x14ac:dyDescent="0.25">
      <c r="A66" s="4" t="s">
        <v>64</v>
      </c>
      <c r="B66" s="27">
        <v>21</v>
      </c>
      <c r="C66" s="2"/>
    </row>
    <row r="67" spans="1:3" x14ac:dyDescent="0.25">
      <c r="A67" s="4" t="s">
        <v>65</v>
      </c>
      <c r="B67" s="27">
        <v>19</v>
      </c>
      <c r="C67" s="2"/>
    </row>
    <row r="68" spans="1:3" x14ac:dyDescent="0.25">
      <c r="A68" s="4" t="s">
        <v>66</v>
      </c>
      <c r="B68" s="27">
        <v>24</v>
      </c>
      <c r="C68" s="2"/>
    </row>
    <row r="69" spans="1:3" x14ac:dyDescent="0.25">
      <c r="A69" s="6" t="s">
        <v>67</v>
      </c>
      <c r="B69" s="27">
        <v>20</v>
      </c>
      <c r="C69" s="2"/>
    </row>
    <row r="70" spans="1:3" x14ac:dyDescent="0.25">
      <c r="A70" s="4" t="s">
        <v>68</v>
      </c>
      <c r="B70" s="27">
        <v>24</v>
      </c>
      <c r="C70" s="2"/>
    </row>
    <row r="71" spans="1:3" x14ac:dyDescent="0.25">
      <c r="A71" s="4" t="s">
        <v>69</v>
      </c>
      <c r="B71" s="27">
        <v>20</v>
      </c>
      <c r="C71" s="2"/>
    </row>
    <row r="72" spans="1:3" x14ac:dyDescent="0.25">
      <c r="A72" s="4" t="s">
        <v>70</v>
      </c>
      <c r="B72" s="27">
        <v>23</v>
      </c>
      <c r="C72" s="2"/>
    </row>
    <row r="73" spans="1:3" x14ac:dyDescent="0.25">
      <c r="A73" s="4" t="s">
        <v>71</v>
      </c>
      <c r="B73" s="27">
        <v>18</v>
      </c>
      <c r="C73" s="2"/>
    </row>
    <row r="74" spans="1:3" x14ac:dyDescent="0.25">
      <c r="A74" s="4" t="s">
        <v>72</v>
      </c>
      <c r="B74" s="27">
        <v>20</v>
      </c>
      <c r="C74" s="2"/>
    </row>
    <row r="75" spans="1:3" x14ac:dyDescent="0.25">
      <c r="A75" s="4" t="s">
        <v>73</v>
      </c>
      <c r="B75" s="27">
        <v>19</v>
      </c>
      <c r="C75" s="2"/>
    </row>
    <row r="76" spans="1:3" x14ac:dyDescent="0.25">
      <c r="A76" s="4" t="s">
        <v>74</v>
      </c>
      <c r="B76" s="27">
        <v>23</v>
      </c>
      <c r="C76" s="2"/>
    </row>
    <row r="77" spans="1:3" x14ac:dyDescent="0.25">
      <c r="A77" s="4" t="s">
        <v>75</v>
      </c>
      <c r="B77" s="27">
        <v>18</v>
      </c>
      <c r="C77" s="2"/>
    </row>
    <row r="78" spans="1:3" x14ac:dyDescent="0.25">
      <c r="A78" s="4" t="s">
        <v>76</v>
      </c>
      <c r="B78" s="27">
        <v>19</v>
      </c>
      <c r="C78" s="2"/>
    </row>
    <row r="79" spans="1:3" x14ac:dyDescent="0.25">
      <c r="A79" s="6" t="s">
        <v>77</v>
      </c>
      <c r="B79" s="27">
        <v>21</v>
      </c>
      <c r="C79" s="2"/>
    </row>
    <row r="80" spans="1:3" x14ac:dyDescent="0.25">
      <c r="A80" s="4" t="s">
        <v>78</v>
      </c>
      <c r="B80" s="27">
        <v>23</v>
      </c>
      <c r="C80" s="2"/>
    </row>
    <row r="81" spans="1:3" x14ac:dyDescent="0.25">
      <c r="A81" s="7" t="s">
        <v>79</v>
      </c>
      <c r="B81" s="27">
        <v>24</v>
      </c>
      <c r="C81" s="2"/>
    </row>
    <row r="82" spans="1:3" x14ac:dyDescent="0.25">
      <c r="A82" s="5" t="s">
        <v>80</v>
      </c>
      <c r="B82" s="27">
        <v>19</v>
      </c>
      <c r="C82" s="2"/>
    </row>
    <row r="83" spans="1:3" x14ac:dyDescent="0.25">
      <c r="A83" s="4" t="s">
        <v>81</v>
      </c>
      <c r="B83" s="27">
        <v>21</v>
      </c>
      <c r="C83" s="2"/>
    </row>
    <row r="84" spans="1:3" x14ac:dyDescent="0.25">
      <c r="A84" s="4" t="s">
        <v>82</v>
      </c>
      <c r="B84" s="27">
        <v>23</v>
      </c>
      <c r="C84" s="2"/>
    </row>
    <row r="85" spans="1:3" x14ac:dyDescent="0.25">
      <c r="A85" s="4" t="s">
        <v>83</v>
      </c>
      <c r="B85" s="27">
        <v>21</v>
      </c>
      <c r="C85" s="2"/>
    </row>
    <row r="86" spans="1:3" x14ac:dyDescent="0.25">
      <c r="A86" s="4" t="s">
        <v>84</v>
      </c>
      <c r="B86" s="27">
        <v>23</v>
      </c>
      <c r="C86" s="2"/>
    </row>
    <row r="87" spans="1:3" x14ac:dyDescent="0.25">
      <c r="A87" s="4" t="s">
        <v>85</v>
      </c>
      <c r="B87" s="27">
        <v>24</v>
      </c>
      <c r="C87" s="2"/>
    </row>
    <row r="88" spans="1:3" x14ac:dyDescent="0.25">
      <c r="A88" s="4" t="s">
        <v>86</v>
      </c>
      <c r="B88" s="27">
        <v>23</v>
      </c>
      <c r="C88" s="2"/>
    </row>
    <row r="89" spans="1:3" x14ac:dyDescent="0.25">
      <c r="A89" s="5" t="s">
        <v>87</v>
      </c>
      <c r="B89" s="27">
        <v>21</v>
      </c>
      <c r="C89" s="2"/>
    </row>
    <row r="90" spans="1:3" x14ac:dyDescent="0.25">
      <c r="A90" s="4" t="s">
        <v>88</v>
      </c>
      <c r="B90" s="27">
        <v>21</v>
      </c>
      <c r="C90" s="2"/>
    </row>
    <row r="91" spans="1:3" x14ac:dyDescent="0.25">
      <c r="A91" s="4" t="s">
        <v>89</v>
      </c>
      <c r="B91" s="27">
        <v>25</v>
      </c>
      <c r="C91" s="2"/>
    </row>
    <row r="92" spans="1:3" x14ac:dyDescent="0.25">
      <c r="A92" s="4" t="s">
        <v>90</v>
      </c>
      <c r="B92" s="27">
        <v>21</v>
      </c>
      <c r="C92" s="2"/>
    </row>
    <row r="93" spans="1:3" x14ac:dyDescent="0.25">
      <c r="A93" s="4" t="s">
        <v>91</v>
      </c>
      <c r="B93" s="27">
        <v>21</v>
      </c>
      <c r="C93" s="2"/>
    </row>
    <row r="94" spans="1:3" x14ac:dyDescent="0.25">
      <c r="A94" s="4" t="s">
        <v>92</v>
      </c>
      <c r="B94" s="27">
        <v>23</v>
      </c>
      <c r="C94" s="2"/>
    </row>
    <row r="95" spans="1:3" x14ac:dyDescent="0.25">
      <c r="A95" s="4" t="s">
        <v>93</v>
      </c>
      <c r="B95" s="27">
        <v>23</v>
      </c>
      <c r="C95" s="2"/>
    </row>
    <row r="96" spans="1:3" x14ac:dyDescent="0.25">
      <c r="A96" s="2"/>
      <c r="B96" s="26"/>
      <c r="C9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GEO Groups and Salary Grades</vt:lpstr>
      <vt:lpstr>Titles and Salary Grades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Martinez Hernandez</dc:creator>
  <cp:lastModifiedBy>Tameka Rhenee Primm</cp:lastModifiedBy>
  <dcterms:created xsi:type="dcterms:W3CDTF">2022-12-09T20:21:01Z</dcterms:created>
  <dcterms:modified xsi:type="dcterms:W3CDTF">2022-12-15T20:09:34Z</dcterms:modified>
</cp:coreProperties>
</file>