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1"/>
  </bookViews>
  <sheets>
    <sheet name="Nrml Yr ET Palmdale" sheetId="1" r:id="rId1"/>
    <sheet name="Nrml Yr ET Bkrsfld" sheetId="2" r:id="rId2"/>
  </sheets>
  <definedNames>
    <definedName name="_xlnm.Print_Area" localSheetId="1">'Nrml Yr ET Bkrsfld'!$A$1:$O$35</definedName>
    <definedName name="_xlnm.Print_Area" localSheetId="0">'Nrml Yr ET Palmdale'!$A$1:$M$34</definedName>
  </definedNames>
  <calcPr fullCalcOnLoad="1"/>
</workbook>
</file>

<file path=xl/sharedStrings.xml><?xml version="1.0" encoding="utf-8"?>
<sst xmlns="http://schemas.openxmlformats.org/spreadsheetml/2006/main" count="51" uniqueCount="30">
  <si>
    <t>CONSUMPTIVE WATER USE (ET) OF FORAGE CROPS FOR THE 
PALMDALE WATER RECLAMATION PLANT FARMING OPERATIONS</t>
  </si>
  <si>
    <t>Table 3.</t>
  </si>
  <si>
    <r>
      <t>1</t>
    </r>
    <r>
      <rPr>
        <sz val="10"/>
        <rFont val="Arial"/>
        <family val="0"/>
      </rPr>
      <t>Crop Coefficient Values (Kc)</t>
    </r>
  </si>
  <si>
    <t>Normal Year Crop ET</t>
  </si>
  <si>
    <t>DATE</t>
  </si>
  <si>
    <t>Pasture
ETo</t>
  </si>
  <si>
    <r>
      <t>2</t>
    </r>
    <r>
      <rPr>
        <sz val="10"/>
        <rFont val="Arial"/>
        <family val="0"/>
      </rPr>
      <t>Alfalfa</t>
    </r>
  </si>
  <si>
    <t>Silage 4/1-8/25</t>
  </si>
  <si>
    <t>Silage 6/15-10/15</t>
  </si>
  <si>
    <r>
      <t>3</t>
    </r>
    <r>
      <rPr>
        <sz val="10"/>
        <rFont val="Arial"/>
        <family val="0"/>
      </rPr>
      <t>Sudan</t>
    </r>
  </si>
  <si>
    <t>Winter Forage</t>
  </si>
  <si>
    <t>TOTALS</t>
  </si>
  <si>
    <r>
      <t>1</t>
    </r>
    <r>
      <rPr>
        <sz val="10"/>
        <rFont val="Arial"/>
        <family val="0"/>
      </rPr>
      <t>Adapted from Pruitt, W.O., E. Fereres, K. Kaita, and R.L. Snyder.  1987.  "Reference Evapotranspiration (ETo) for California."  UC Bull. 1922. Pp. 12-13.</t>
    </r>
  </si>
  <si>
    <r>
      <t>2</t>
    </r>
    <r>
      <rPr>
        <sz val="10"/>
        <rFont val="Arial"/>
        <family val="0"/>
      </rPr>
      <t>Kc of 0.95 takes into account reduced ET during cuttings over season.</t>
    </r>
  </si>
  <si>
    <r>
      <t>3</t>
    </r>
    <r>
      <rPr>
        <sz val="10"/>
        <rFont val="Arial"/>
        <family val="0"/>
      </rPr>
      <t>Sudan cut 7/1, 8/15, and 10/15.  ET reduced for 1 to 2 weeks after cutting.</t>
    </r>
  </si>
  <si>
    <t>CONSUMPTIVE WATER USE (ET) OF FORAGE CROPS FOR THE 
SOUTHERN SAN JOAQUIN VALLEY USING *CIMIS NORMAL YEAR Eto</t>
  </si>
  <si>
    <t>*Jones, D.W., R.L. Snyder, S. Eching and H. Gomez-McPherson.  1999.  California Irrigation Management Information System (CIMIS) Reference Evapotranspiration. Climate zone map, Dept. of Water Resources, Sacramento, CA.</t>
  </si>
  <si>
    <t>Pasture</t>
  </si>
  <si>
    <r>
      <t>1</t>
    </r>
    <r>
      <rPr>
        <b/>
        <sz val="10"/>
        <rFont val="Arial"/>
        <family val="2"/>
      </rPr>
      <t>Crop Coefficient Values (Kc)</t>
    </r>
  </si>
  <si>
    <r>
      <t>2</t>
    </r>
    <r>
      <rPr>
        <b/>
        <sz val="10"/>
        <rFont val="Arial"/>
        <family val="2"/>
      </rPr>
      <t>Alfalfa</t>
    </r>
  </si>
  <si>
    <r>
      <t>3</t>
    </r>
    <r>
      <rPr>
        <b/>
        <sz val="10"/>
        <rFont val="Arial"/>
        <family val="2"/>
      </rPr>
      <t>Sudan</t>
    </r>
  </si>
  <si>
    <t>Plant</t>
  </si>
  <si>
    <r>
      <t>3</t>
    </r>
    <r>
      <rPr>
        <sz val="10"/>
        <rFont val="Arial"/>
        <family val="0"/>
      </rPr>
      <t>Total of 3 cuttings.  ET reduced for 1 to 2 weeks after cutting 7/15 and 9/1.</t>
    </r>
  </si>
  <si>
    <t>Triple Crop</t>
  </si>
  <si>
    <t>TriGrain</t>
  </si>
  <si>
    <t>Silage90</t>
  </si>
  <si>
    <t>Sudan</t>
  </si>
  <si>
    <r>
      <t>*</t>
    </r>
    <r>
      <rPr>
        <b/>
        <sz val="10"/>
        <rFont val="Arial"/>
        <family val="2"/>
      </rPr>
      <t>ETo
(inch)</t>
    </r>
  </si>
  <si>
    <r>
      <t>4</t>
    </r>
    <r>
      <rPr>
        <b/>
        <sz val="10"/>
        <rFont val="Arial"/>
        <family val="2"/>
      </rPr>
      <t>Normal Year Crop ET (inches)</t>
    </r>
  </si>
  <si>
    <r>
      <t>4</t>
    </r>
    <r>
      <rPr>
        <sz val="10"/>
        <rFont val="Arial"/>
        <family val="0"/>
      </rPr>
      <t>ET numbers in italics are evaporation losses from water at planting.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</si>
</sst>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m/d"/>
    <numFmt numFmtId="171" formatCode="mmmmm"/>
    <numFmt numFmtId="172" formatCode="mmm"/>
    <numFmt numFmtId="173" formatCode="[$-409]dddd\,\ mmmm\ dd\,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70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93625"/>
          <c:h val="0.9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'Nrml Yr ET Bkrsfld'!$Q$7:$Q$30</c:f>
              <c:strCache>
                <c:ptCount val="24"/>
                <c:pt idx="0">
                  <c:v>36906</c:v>
                </c:pt>
                <c:pt idx="1">
                  <c:v>36923</c:v>
                </c:pt>
                <c:pt idx="2">
                  <c:v>36937</c:v>
                </c:pt>
                <c:pt idx="3">
                  <c:v>36951</c:v>
                </c:pt>
                <c:pt idx="4">
                  <c:v>36965</c:v>
                </c:pt>
                <c:pt idx="5">
                  <c:v>36982</c:v>
                </c:pt>
                <c:pt idx="6">
                  <c:v>36996</c:v>
                </c:pt>
                <c:pt idx="7">
                  <c:v>37012</c:v>
                </c:pt>
                <c:pt idx="8">
                  <c:v>37026</c:v>
                </c:pt>
                <c:pt idx="9">
                  <c:v>37043</c:v>
                </c:pt>
                <c:pt idx="10">
                  <c:v>37057</c:v>
                </c:pt>
                <c:pt idx="11">
                  <c:v>37073</c:v>
                </c:pt>
                <c:pt idx="12">
                  <c:v>37087</c:v>
                </c:pt>
                <c:pt idx="13">
                  <c:v>37104</c:v>
                </c:pt>
                <c:pt idx="14">
                  <c:v>37118</c:v>
                </c:pt>
                <c:pt idx="15">
                  <c:v>37135</c:v>
                </c:pt>
                <c:pt idx="16">
                  <c:v>37149</c:v>
                </c:pt>
                <c:pt idx="17">
                  <c:v>37165</c:v>
                </c:pt>
                <c:pt idx="18">
                  <c:v>37179</c:v>
                </c:pt>
                <c:pt idx="19">
                  <c:v>37196</c:v>
                </c:pt>
                <c:pt idx="20">
                  <c:v>37210</c:v>
                </c:pt>
                <c:pt idx="21">
                  <c:v>37226</c:v>
                </c:pt>
                <c:pt idx="22">
                  <c:v>37240</c:v>
                </c:pt>
                <c:pt idx="23">
                  <c:v>37256</c:v>
                </c:pt>
              </c:strCache>
            </c:strRef>
          </c:cat>
          <c:val>
            <c:numRef>
              <c:f>'Nrml Yr ET Bkrsfld'!$R$7:$R$30</c:f>
              <c:numCache>
                <c:ptCount val="24"/>
                <c:pt idx="0">
                  <c:v>0.54</c:v>
                </c:pt>
                <c:pt idx="1">
                  <c:v>0.7</c:v>
                </c:pt>
                <c:pt idx="2">
                  <c:v>0.98</c:v>
                </c:pt>
                <c:pt idx="3">
                  <c:v>1.26</c:v>
                </c:pt>
                <c:pt idx="4">
                  <c:v>1.64</c:v>
                </c:pt>
                <c:pt idx="5">
                  <c:v>2.08</c:v>
                </c:pt>
                <c:pt idx="6">
                  <c:v>2.55</c:v>
                </c:pt>
                <c:pt idx="7">
                  <c:v>3.15</c:v>
                </c:pt>
                <c:pt idx="8">
                  <c:v>3.5</c:v>
                </c:pt>
                <c:pt idx="9">
                  <c:v>3.79</c:v>
                </c:pt>
                <c:pt idx="10">
                  <c:v>4</c:v>
                </c:pt>
                <c:pt idx="11">
                  <c:v>4.25</c:v>
                </c:pt>
                <c:pt idx="12">
                  <c:v>4.35</c:v>
                </c:pt>
                <c:pt idx="13">
                  <c:v>4.33</c:v>
                </c:pt>
                <c:pt idx="14">
                  <c:v>4.1075</c:v>
                </c:pt>
                <c:pt idx="15">
                  <c:v>3.6425</c:v>
                </c:pt>
                <c:pt idx="16">
                  <c:v>3.1</c:v>
                </c:pt>
                <c:pt idx="17">
                  <c:v>2.7</c:v>
                </c:pt>
                <c:pt idx="18">
                  <c:v>2.2</c:v>
                </c:pt>
                <c:pt idx="19">
                  <c:v>1.7329</c:v>
                </c:pt>
                <c:pt idx="20">
                  <c:v>1.218</c:v>
                </c:pt>
                <c:pt idx="21">
                  <c:v>0.882</c:v>
                </c:pt>
                <c:pt idx="22">
                  <c:v>0.7</c:v>
                </c:pt>
                <c:pt idx="23">
                  <c:v>0.54</c:v>
                </c:pt>
              </c:numCache>
            </c:numRef>
          </c:val>
          <c:smooth val="1"/>
        </c:ser>
        <c:marker val="1"/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35</xdr:row>
      <xdr:rowOff>0</xdr:rowOff>
    </xdr:from>
    <xdr:to>
      <xdr:col>6</xdr:col>
      <xdr:colOff>190500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657225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Evaporation pan data transformed and averaged with California Irrigation Management Information System (CIMIS) data to estimate normal year grass Eto (inches) for Palmdale.</a:t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11</xdr:col>
      <xdr:colOff>123825</xdr:colOff>
      <xdr:row>3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542925"/>
          <a:ext cx="461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"Normal Year" grass potential evapotranspiration (ETo), forage crop coefficients and ET for the Palmdale Water Reclamation Plant farming operations.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0.02675</cdr:y>
    </cdr:from>
    <cdr:to>
      <cdr:x>0.966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4775"/>
          <a:ext cx="4619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SEASONAL CHANGE IN PASTURE GRASS WATER USE (POTENTIAL EVAPOTRANSPIRATION)
for the SOUTHERN SAN JOAQUIN VALLEY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36</xdr:row>
      <xdr:rowOff>0</xdr:rowOff>
    </xdr:from>
    <xdr:to>
      <xdr:col>7</xdr:col>
      <xdr:colOff>190500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7705725"/>
          <a:ext cx="3362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Evaporation pan data transformed and averaged with California Irrigation Management Information System (CIMIS) data to estimate normal year grass Eto (inches) for Palmdale.</a:t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12</xdr:col>
      <xdr:colOff>123825</xdr:colOff>
      <xdr:row>3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542925"/>
          <a:ext cx="5162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"Normal Year" grass potential evapotranspiration (ETo), forage crop coefficients and ET for the southern San Joaquin Valley</a:t>
          </a:r>
        </a:p>
      </xdr:txBody>
    </xdr:sp>
    <xdr:clientData/>
  </xdr:twoCellAnchor>
  <xdr:twoCellAnchor>
    <xdr:from>
      <xdr:col>15</xdr:col>
      <xdr:colOff>66675</xdr:colOff>
      <xdr:row>5</xdr:row>
      <xdr:rowOff>133350</xdr:rowOff>
    </xdr:from>
    <xdr:to>
      <xdr:col>25</xdr:col>
      <xdr:colOff>0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7743825" y="1257300"/>
        <a:ext cx="5286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C7" sqref="C7:C11"/>
    </sheetView>
  </sheetViews>
  <sheetFormatPr defaultColWidth="9.140625" defaultRowHeight="12.75"/>
  <cols>
    <col min="1" max="1" width="8.28125" style="1" customWidth="1"/>
    <col min="2" max="3" width="7.57421875" style="0" customWidth="1"/>
    <col min="4" max="4" width="7.8515625" style="0" customWidth="1"/>
    <col min="5" max="5" width="9.57421875" style="0" customWidth="1"/>
    <col min="6" max="7" width="7.8515625" style="0" customWidth="1"/>
    <col min="8" max="8" width="1.8515625" style="0" customWidth="1"/>
    <col min="9" max="10" width="8.140625" style="0" customWidth="1"/>
    <col min="11" max="11" width="9.421875" style="0" customWidth="1"/>
    <col min="12" max="13" width="7.8515625" style="0" customWidth="1"/>
    <col min="14" max="18" width="6.57421875" style="0" customWidth="1"/>
    <col min="19" max="19" width="2.00390625" style="0" customWidth="1"/>
  </cols>
  <sheetData>
    <row r="1" spans="1:11" ht="27" customHeight="1">
      <c r="A1" s="42" t="s">
        <v>0</v>
      </c>
      <c r="B1" s="43"/>
      <c r="C1" s="43"/>
      <c r="D1" s="43"/>
      <c r="E1" s="43"/>
      <c r="F1" s="41"/>
      <c r="G1" s="41"/>
      <c r="H1" s="41"/>
      <c r="I1" s="41"/>
      <c r="J1" s="41"/>
      <c r="K1" s="41"/>
    </row>
    <row r="2" ht="9.75" customHeight="1">
      <c r="C2" s="2"/>
    </row>
    <row r="3" ht="17.25" customHeight="1">
      <c r="B3" s="3" t="s">
        <v>1</v>
      </c>
    </row>
    <row r="4" ht="17.25" customHeight="1">
      <c r="B4" s="3"/>
    </row>
    <row r="5" spans="3:13" ht="17.25" customHeight="1">
      <c r="C5" s="44" t="s">
        <v>2</v>
      </c>
      <c r="D5" s="38"/>
      <c r="E5" s="38"/>
      <c r="F5" s="38"/>
      <c r="G5" s="39"/>
      <c r="I5" s="37" t="s">
        <v>3</v>
      </c>
      <c r="J5" s="38"/>
      <c r="K5" s="38"/>
      <c r="L5" s="38"/>
      <c r="M5" s="39"/>
    </row>
    <row r="6" spans="1:13" s="8" customFormat="1" ht="27.75" customHeight="1" thickBot="1">
      <c r="A6" s="4" t="s">
        <v>4</v>
      </c>
      <c r="B6" s="4" t="s">
        <v>5</v>
      </c>
      <c r="C6" s="5" t="s">
        <v>6</v>
      </c>
      <c r="D6" s="4" t="s">
        <v>7</v>
      </c>
      <c r="E6" s="4" t="s">
        <v>8</v>
      </c>
      <c r="F6" s="6" t="s">
        <v>9</v>
      </c>
      <c r="G6" s="7" t="s">
        <v>10</v>
      </c>
      <c r="H6" s="4"/>
      <c r="I6" s="5" t="s">
        <v>6</v>
      </c>
      <c r="J6" s="4" t="s">
        <v>7</v>
      </c>
      <c r="K6" s="4" t="s">
        <v>8</v>
      </c>
      <c r="L6" s="6" t="s">
        <v>9</v>
      </c>
      <c r="M6" s="7" t="s">
        <v>10</v>
      </c>
    </row>
    <row r="7" spans="1:21" ht="12.75" customHeight="1">
      <c r="A7" s="9">
        <v>36906</v>
      </c>
      <c r="B7" s="10">
        <v>0.8748070866141733</v>
      </c>
      <c r="C7" s="11">
        <v>0.2</v>
      </c>
      <c r="D7" s="12"/>
      <c r="E7" s="12"/>
      <c r="F7" s="12"/>
      <c r="G7" s="13">
        <v>0.46</v>
      </c>
      <c r="I7" s="11">
        <f aca="true" t="shared" si="0" ref="I7:I30">$B7*C7</f>
        <v>0.17496141732283466</v>
      </c>
      <c r="J7" s="12"/>
      <c r="K7" s="12"/>
      <c r="L7" s="12"/>
      <c r="M7" s="13">
        <f aca="true" t="shared" si="1" ref="M7:M15">$B7*G7</f>
        <v>0.40241125984251974</v>
      </c>
      <c r="U7" s="14"/>
    </row>
    <row r="8" spans="1:21" ht="12.75" customHeight="1">
      <c r="A8" s="9">
        <v>36923</v>
      </c>
      <c r="B8" s="10">
        <v>1.0692086614173228</v>
      </c>
      <c r="C8" s="11">
        <v>0.2</v>
      </c>
      <c r="D8" s="12"/>
      <c r="E8" s="12"/>
      <c r="F8" s="12"/>
      <c r="G8" s="13">
        <v>0.67</v>
      </c>
      <c r="I8" s="11">
        <f t="shared" si="0"/>
        <v>0.2138417322834646</v>
      </c>
      <c r="J8" s="12"/>
      <c r="K8" s="12"/>
      <c r="L8" s="12"/>
      <c r="M8" s="13">
        <f t="shared" si="1"/>
        <v>0.7163698031496063</v>
      </c>
      <c r="P8" s="9">
        <v>36906</v>
      </c>
      <c r="U8" s="14"/>
    </row>
    <row r="9" spans="1:21" ht="12.75" customHeight="1">
      <c r="A9" s="9">
        <v>36937</v>
      </c>
      <c r="B9" s="10">
        <v>1.1883366141732283</v>
      </c>
      <c r="C9" s="11">
        <v>0.2</v>
      </c>
      <c r="D9" s="12"/>
      <c r="E9" s="12"/>
      <c r="F9" s="12"/>
      <c r="G9" s="13">
        <v>0.95</v>
      </c>
      <c r="I9" s="11">
        <f t="shared" si="0"/>
        <v>0.23766732283464567</v>
      </c>
      <c r="J9" s="12"/>
      <c r="K9" s="12"/>
      <c r="L9" s="12"/>
      <c r="M9" s="13">
        <f t="shared" si="1"/>
        <v>1.1289197834645668</v>
      </c>
      <c r="P9" s="9">
        <v>36923</v>
      </c>
      <c r="U9" s="14"/>
    </row>
    <row r="10" spans="1:21" ht="12.75" customHeight="1">
      <c r="A10" s="9">
        <v>36951</v>
      </c>
      <c r="B10" s="10">
        <v>1.4524114173228349</v>
      </c>
      <c r="C10" s="11">
        <v>0.5</v>
      </c>
      <c r="D10" s="12"/>
      <c r="E10" s="12"/>
      <c r="F10" s="12"/>
      <c r="G10" s="13">
        <v>1.15</v>
      </c>
      <c r="I10" s="11">
        <f t="shared" si="0"/>
        <v>0.7262057086614174</v>
      </c>
      <c r="J10" s="12"/>
      <c r="K10" s="12"/>
      <c r="L10" s="12"/>
      <c r="M10" s="13">
        <f t="shared" si="1"/>
        <v>1.6702731299212599</v>
      </c>
      <c r="P10" s="9">
        <v>36937</v>
      </c>
      <c r="U10" s="14"/>
    </row>
    <row r="11" spans="1:21" ht="12.75" customHeight="1">
      <c r="A11" s="9">
        <v>36965</v>
      </c>
      <c r="B11" s="10">
        <v>2.0771751968503938</v>
      </c>
      <c r="C11" s="11">
        <v>0.7</v>
      </c>
      <c r="D11" s="12"/>
      <c r="E11" s="12"/>
      <c r="F11" s="12"/>
      <c r="G11" s="13">
        <v>1.15</v>
      </c>
      <c r="I11" s="11">
        <f t="shared" si="0"/>
        <v>1.4540226377952756</v>
      </c>
      <c r="J11" s="12"/>
      <c r="K11" s="12"/>
      <c r="L11" s="12"/>
      <c r="M11" s="13">
        <f t="shared" si="1"/>
        <v>2.3887514763779527</v>
      </c>
      <c r="P11" s="9">
        <v>36951</v>
      </c>
      <c r="U11" s="14"/>
    </row>
    <row r="12" spans="1:21" ht="12.75" customHeight="1">
      <c r="A12" s="9">
        <v>36982</v>
      </c>
      <c r="B12" s="10">
        <v>2.5387696850393704</v>
      </c>
      <c r="C12" s="11">
        <v>0.95</v>
      </c>
      <c r="D12" s="12"/>
      <c r="E12" s="12"/>
      <c r="F12" s="12"/>
      <c r="G12" s="13">
        <v>1.2</v>
      </c>
      <c r="I12" s="11">
        <f t="shared" si="0"/>
        <v>2.4118312007874017</v>
      </c>
      <c r="J12" s="12"/>
      <c r="K12" s="12"/>
      <c r="L12" s="12"/>
      <c r="M12" s="13">
        <f t="shared" si="1"/>
        <v>3.0465236220472445</v>
      </c>
      <c r="P12" s="9">
        <v>36965</v>
      </c>
      <c r="U12" s="14"/>
    </row>
    <row r="13" spans="1:21" ht="12.75" customHeight="1">
      <c r="A13" s="9">
        <v>36996</v>
      </c>
      <c r="B13" s="10">
        <v>2.8</v>
      </c>
      <c r="C13" s="11">
        <v>0.95</v>
      </c>
      <c r="D13" s="12">
        <v>0.1375</v>
      </c>
      <c r="E13" s="12"/>
      <c r="F13" s="12">
        <v>0.58</v>
      </c>
      <c r="G13" s="13">
        <v>1.2</v>
      </c>
      <c r="I13" s="11">
        <f t="shared" si="0"/>
        <v>2.6599999999999997</v>
      </c>
      <c r="J13" s="12">
        <f aca="true" t="shared" si="2" ref="J13:J22">$B13*D13</f>
        <v>0.385</v>
      </c>
      <c r="K13" s="12"/>
      <c r="L13" s="12">
        <f aca="true" t="shared" si="3" ref="L13:L26">$B13*F13</f>
        <v>1.6239999999999999</v>
      </c>
      <c r="M13" s="13">
        <f t="shared" si="1"/>
        <v>3.36</v>
      </c>
      <c r="P13" s="9">
        <v>36982</v>
      </c>
      <c r="U13" s="14"/>
    </row>
    <row r="14" spans="1:21" ht="12.75" customHeight="1">
      <c r="A14" s="9">
        <v>37012</v>
      </c>
      <c r="B14" s="10">
        <v>3.2</v>
      </c>
      <c r="C14" s="11">
        <v>0.95</v>
      </c>
      <c r="D14" s="12">
        <v>0.175</v>
      </c>
      <c r="E14" s="12"/>
      <c r="F14" s="12">
        <v>0.8</v>
      </c>
      <c r="G14" s="13">
        <v>1.15</v>
      </c>
      <c r="I14" s="11">
        <f t="shared" si="0"/>
        <v>3.04</v>
      </c>
      <c r="J14" s="12">
        <f t="shared" si="2"/>
        <v>0.5599999999999999</v>
      </c>
      <c r="K14" s="12"/>
      <c r="L14" s="12">
        <f t="shared" si="3"/>
        <v>2.5600000000000005</v>
      </c>
      <c r="M14" s="13">
        <f t="shared" si="1"/>
        <v>3.6799999999999997</v>
      </c>
      <c r="P14" s="9">
        <v>36996</v>
      </c>
      <c r="U14" s="14"/>
    </row>
    <row r="15" spans="1:21" ht="12.75" customHeight="1">
      <c r="A15" s="9">
        <v>37026</v>
      </c>
      <c r="B15" s="10">
        <v>3.6</v>
      </c>
      <c r="C15" s="11">
        <v>0.95</v>
      </c>
      <c r="D15" s="12">
        <v>0.3125</v>
      </c>
      <c r="E15" s="12"/>
      <c r="F15" s="12">
        <v>0.95</v>
      </c>
      <c r="G15" s="13">
        <v>1.1</v>
      </c>
      <c r="I15" s="11">
        <f t="shared" si="0"/>
        <v>3.42</v>
      </c>
      <c r="J15" s="12">
        <f t="shared" si="2"/>
        <v>1.125</v>
      </c>
      <c r="K15" s="12"/>
      <c r="L15" s="12">
        <f t="shared" si="3"/>
        <v>3.42</v>
      </c>
      <c r="M15" s="13">
        <f t="shared" si="1"/>
        <v>3.9600000000000004</v>
      </c>
      <c r="P15" s="9">
        <v>37012</v>
      </c>
      <c r="U15" s="14"/>
    </row>
    <row r="16" spans="1:21" ht="12.75" customHeight="1">
      <c r="A16" s="9">
        <v>37043</v>
      </c>
      <c r="B16" s="10">
        <v>4.01</v>
      </c>
      <c r="C16" s="11">
        <v>0.95</v>
      </c>
      <c r="D16" s="12">
        <v>0.9375</v>
      </c>
      <c r="E16" s="12"/>
      <c r="F16" s="12">
        <v>1.05</v>
      </c>
      <c r="G16" s="13"/>
      <c r="I16" s="11">
        <f t="shared" si="0"/>
        <v>3.8094999999999994</v>
      </c>
      <c r="J16" s="12">
        <f t="shared" si="2"/>
        <v>3.759375</v>
      </c>
      <c r="K16" s="12"/>
      <c r="L16" s="12">
        <f t="shared" si="3"/>
        <v>4.2105</v>
      </c>
      <c r="M16" s="13"/>
      <c r="P16" s="9">
        <v>37026</v>
      </c>
      <c r="U16" s="14"/>
    </row>
    <row r="17" spans="1:21" ht="12.75" customHeight="1">
      <c r="A17" s="9">
        <v>37057</v>
      </c>
      <c r="B17" s="10">
        <v>4.25</v>
      </c>
      <c r="C17" s="11">
        <v>0.95</v>
      </c>
      <c r="D17" s="12">
        <v>1.1375</v>
      </c>
      <c r="E17" s="12">
        <v>0.1375</v>
      </c>
      <c r="F17" s="12">
        <v>1.1</v>
      </c>
      <c r="G17" s="13"/>
      <c r="I17" s="11">
        <f t="shared" si="0"/>
        <v>4.0375</v>
      </c>
      <c r="J17" s="12">
        <f t="shared" si="2"/>
        <v>4.834375</v>
      </c>
      <c r="K17" s="12">
        <f aca="true" t="shared" si="4" ref="K17:K24">$B17*E17</f>
        <v>0.5843750000000001</v>
      </c>
      <c r="L17" s="12">
        <f t="shared" si="3"/>
        <v>4.675000000000001</v>
      </c>
      <c r="M17" s="13"/>
      <c r="P17" s="9">
        <v>37043</v>
      </c>
      <c r="U17" s="14"/>
    </row>
    <row r="18" spans="1:16" ht="12.75" customHeight="1">
      <c r="A18" s="9">
        <v>37073</v>
      </c>
      <c r="B18" s="10">
        <v>4.52</v>
      </c>
      <c r="C18" s="11">
        <v>0.95</v>
      </c>
      <c r="D18" s="12">
        <v>1.18</v>
      </c>
      <c r="E18" s="12">
        <v>0.25</v>
      </c>
      <c r="F18" s="12">
        <v>1.1</v>
      </c>
      <c r="G18" s="13"/>
      <c r="I18" s="11">
        <f t="shared" si="0"/>
        <v>4.294</v>
      </c>
      <c r="J18" s="12">
        <f t="shared" si="2"/>
        <v>5.333599999999999</v>
      </c>
      <c r="K18" s="12">
        <f t="shared" si="4"/>
        <v>1.13</v>
      </c>
      <c r="L18" s="12">
        <f t="shared" si="3"/>
        <v>4.9719999999999995</v>
      </c>
      <c r="M18" s="13"/>
      <c r="P18" s="9">
        <v>37057</v>
      </c>
    </row>
    <row r="19" spans="1:16" ht="12.75" customHeight="1">
      <c r="A19" s="9">
        <v>37087</v>
      </c>
      <c r="B19" s="10">
        <v>4.85</v>
      </c>
      <c r="C19" s="11">
        <v>0.95</v>
      </c>
      <c r="D19" s="12">
        <v>1.18</v>
      </c>
      <c r="E19" s="12">
        <v>0.5625</v>
      </c>
      <c r="F19" s="12">
        <v>0.6</v>
      </c>
      <c r="G19" s="13"/>
      <c r="I19" s="11">
        <f t="shared" si="0"/>
        <v>4.607499999999999</v>
      </c>
      <c r="J19" s="12">
        <f t="shared" si="2"/>
        <v>5.722999999999999</v>
      </c>
      <c r="K19" s="12">
        <f t="shared" si="4"/>
        <v>2.728125</v>
      </c>
      <c r="L19" s="12">
        <f t="shared" si="3"/>
        <v>2.9099999999999997</v>
      </c>
      <c r="M19" s="13"/>
      <c r="P19" s="9">
        <v>37073</v>
      </c>
    </row>
    <row r="20" spans="1:16" ht="12.75" customHeight="1">
      <c r="A20" s="9">
        <v>37104</v>
      </c>
      <c r="B20" s="10">
        <v>4.83</v>
      </c>
      <c r="C20" s="11">
        <v>0.95</v>
      </c>
      <c r="D20" s="12">
        <v>1.15</v>
      </c>
      <c r="E20" s="12">
        <v>1</v>
      </c>
      <c r="F20" s="12">
        <v>1.1</v>
      </c>
      <c r="G20" s="13"/>
      <c r="I20" s="11">
        <f t="shared" si="0"/>
        <v>4.5885</v>
      </c>
      <c r="J20" s="12">
        <f t="shared" si="2"/>
        <v>5.5545</v>
      </c>
      <c r="K20" s="12">
        <f t="shared" si="4"/>
        <v>4.83</v>
      </c>
      <c r="L20" s="12">
        <f t="shared" si="3"/>
        <v>5.313000000000001</v>
      </c>
      <c r="M20" s="13"/>
      <c r="P20" s="9">
        <v>37087</v>
      </c>
    </row>
    <row r="21" spans="1:16" ht="12.75" customHeight="1">
      <c r="A21" s="9">
        <v>37118</v>
      </c>
      <c r="B21" s="10">
        <v>4.5</v>
      </c>
      <c r="C21" s="11">
        <v>0.95</v>
      </c>
      <c r="D21" s="12">
        <v>1.0625</v>
      </c>
      <c r="E21" s="12">
        <v>1.15</v>
      </c>
      <c r="F21" s="12">
        <v>1.1</v>
      </c>
      <c r="G21" s="13"/>
      <c r="I21" s="11">
        <f t="shared" si="0"/>
        <v>4.2749999999999995</v>
      </c>
      <c r="J21" s="12">
        <f t="shared" si="2"/>
        <v>4.78125</v>
      </c>
      <c r="K21" s="12">
        <f t="shared" si="4"/>
        <v>5.175</v>
      </c>
      <c r="L21" s="12">
        <f t="shared" si="3"/>
        <v>4.95</v>
      </c>
      <c r="M21" s="13"/>
      <c r="P21" s="9">
        <v>37104</v>
      </c>
    </row>
    <row r="22" spans="1:16" ht="12.75" customHeight="1">
      <c r="A22" s="9">
        <v>37135</v>
      </c>
      <c r="B22" s="10">
        <v>4.28</v>
      </c>
      <c r="C22" s="11">
        <v>0.95</v>
      </c>
      <c r="D22" s="12">
        <v>0.975</v>
      </c>
      <c r="E22" s="12">
        <v>1.2</v>
      </c>
      <c r="F22" s="12">
        <v>0.6</v>
      </c>
      <c r="G22" s="13"/>
      <c r="I22" s="11">
        <f t="shared" si="0"/>
        <v>4.066</v>
      </c>
      <c r="J22" s="12">
        <f t="shared" si="2"/>
        <v>4.173</v>
      </c>
      <c r="K22" s="12">
        <f t="shared" si="4"/>
        <v>5.136</v>
      </c>
      <c r="L22" s="12">
        <f t="shared" si="3"/>
        <v>2.568</v>
      </c>
      <c r="M22" s="13"/>
      <c r="P22" s="9">
        <v>37118</v>
      </c>
    </row>
    <row r="23" spans="1:16" ht="12.75" customHeight="1">
      <c r="A23" s="9">
        <v>37149</v>
      </c>
      <c r="B23" s="10">
        <v>3.75</v>
      </c>
      <c r="C23" s="11">
        <v>0.95</v>
      </c>
      <c r="D23" s="12"/>
      <c r="E23" s="12">
        <v>1.2</v>
      </c>
      <c r="F23" s="12">
        <v>1.1</v>
      </c>
      <c r="G23" s="13"/>
      <c r="I23" s="11">
        <f t="shared" si="0"/>
        <v>3.5625</v>
      </c>
      <c r="J23" s="12"/>
      <c r="K23" s="12">
        <f t="shared" si="4"/>
        <v>4.5</v>
      </c>
      <c r="L23" s="12">
        <f t="shared" si="3"/>
        <v>4.125</v>
      </c>
      <c r="M23" s="13"/>
      <c r="P23" s="9">
        <v>37135</v>
      </c>
    </row>
    <row r="24" spans="1:16" ht="12.75" customHeight="1">
      <c r="A24" s="9">
        <v>37165</v>
      </c>
      <c r="B24" s="10">
        <v>3.27</v>
      </c>
      <c r="C24" s="11">
        <v>0.95</v>
      </c>
      <c r="D24" s="12"/>
      <c r="E24" s="12">
        <v>1.0625</v>
      </c>
      <c r="F24" s="12">
        <v>1.1</v>
      </c>
      <c r="G24" s="13"/>
      <c r="I24" s="11">
        <f t="shared" si="0"/>
        <v>3.1065</v>
      </c>
      <c r="J24" s="12"/>
      <c r="K24" s="12">
        <f t="shared" si="4"/>
        <v>3.474375</v>
      </c>
      <c r="L24" s="12">
        <f t="shared" si="3"/>
        <v>3.5970000000000004</v>
      </c>
      <c r="M24" s="13"/>
      <c r="P24" s="9">
        <v>37149</v>
      </c>
    </row>
    <row r="25" spans="1:16" ht="12.75" customHeight="1">
      <c r="A25" s="9">
        <v>37179</v>
      </c>
      <c r="B25" s="10">
        <v>2.9</v>
      </c>
      <c r="C25" s="11">
        <v>0.95</v>
      </c>
      <c r="D25" s="12"/>
      <c r="E25" s="12"/>
      <c r="F25" s="12">
        <v>1</v>
      </c>
      <c r="G25" s="13"/>
      <c r="I25" s="11">
        <f t="shared" si="0"/>
        <v>2.755</v>
      </c>
      <c r="J25" s="12"/>
      <c r="K25" s="12"/>
      <c r="L25" s="12">
        <f t="shared" si="3"/>
        <v>2.9</v>
      </c>
      <c r="M25" s="13"/>
      <c r="P25" s="9">
        <v>37165</v>
      </c>
    </row>
    <row r="26" spans="1:16" ht="12.75" customHeight="1">
      <c r="A26" s="9">
        <v>37196</v>
      </c>
      <c r="B26" s="10">
        <v>2.48</v>
      </c>
      <c r="C26" s="11">
        <v>0.8</v>
      </c>
      <c r="D26" s="12"/>
      <c r="E26" s="12"/>
      <c r="F26" s="12">
        <v>0.6</v>
      </c>
      <c r="G26" s="13"/>
      <c r="I26" s="11">
        <f t="shared" si="0"/>
        <v>1.984</v>
      </c>
      <c r="J26" s="12"/>
      <c r="K26" s="12"/>
      <c r="L26" s="12">
        <f t="shared" si="3"/>
        <v>1.488</v>
      </c>
      <c r="M26" s="13"/>
      <c r="P26" s="9">
        <v>37179</v>
      </c>
    </row>
    <row r="27" spans="1:16" ht="12.75" customHeight="1">
      <c r="A27" s="9">
        <v>37210</v>
      </c>
      <c r="B27" s="10">
        <v>1.7</v>
      </c>
      <c r="C27" s="11">
        <v>0.5</v>
      </c>
      <c r="D27" s="12"/>
      <c r="E27" s="12"/>
      <c r="F27" s="12"/>
      <c r="G27" s="13"/>
      <c r="I27" s="11">
        <f t="shared" si="0"/>
        <v>0.85</v>
      </c>
      <c r="J27" s="12"/>
      <c r="K27" s="12"/>
      <c r="L27" s="12"/>
      <c r="M27" s="13"/>
      <c r="P27" s="9">
        <v>37196</v>
      </c>
    </row>
    <row r="28" spans="1:16" ht="12.75" customHeight="1">
      <c r="A28" s="9">
        <v>37226</v>
      </c>
      <c r="B28" s="10">
        <v>1.07</v>
      </c>
      <c r="C28" s="11">
        <v>0.2</v>
      </c>
      <c r="D28" s="12"/>
      <c r="E28" s="12"/>
      <c r="F28" s="12"/>
      <c r="G28" s="13"/>
      <c r="I28" s="11">
        <f t="shared" si="0"/>
        <v>0.21400000000000002</v>
      </c>
      <c r="J28" s="12"/>
      <c r="K28" s="12"/>
      <c r="L28" s="12"/>
      <c r="M28" s="13"/>
      <c r="P28" s="9">
        <v>37210</v>
      </c>
    </row>
    <row r="29" spans="1:16" ht="12.75" customHeight="1">
      <c r="A29" s="9">
        <v>37240</v>
      </c>
      <c r="B29" s="10">
        <v>0.97</v>
      </c>
      <c r="C29" s="11">
        <v>0.2</v>
      </c>
      <c r="D29" s="12"/>
      <c r="E29" s="12"/>
      <c r="F29" s="12"/>
      <c r="G29" s="13">
        <v>0.28</v>
      </c>
      <c r="I29" s="11">
        <f t="shared" si="0"/>
        <v>0.194</v>
      </c>
      <c r="J29" s="12"/>
      <c r="K29" s="12"/>
      <c r="L29" s="12"/>
      <c r="M29" s="13">
        <f>$B29*G29</f>
        <v>0.2716</v>
      </c>
      <c r="P29" s="9">
        <v>37226</v>
      </c>
    </row>
    <row r="30" spans="1:16" ht="12.75" customHeight="1" thickBot="1">
      <c r="A30" s="9">
        <v>38717</v>
      </c>
      <c r="B30" s="10">
        <v>0.9</v>
      </c>
      <c r="C30" s="11">
        <v>0.2</v>
      </c>
      <c r="D30" s="12"/>
      <c r="E30" s="12"/>
      <c r="F30" s="12"/>
      <c r="G30" s="13">
        <v>0.34</v>
      </c>
      <c r="I30" s="11">
        <f t="shared" si="0"/>
        <v>0.18000000000000002</v>
      </c>
      <c r="J30" s="12"/>
      <c r="K30" s="12"/>
      <c r="L30" s="12"/>
      <c r="M30" s="13">
        <f>$B30*G30</f>
        <v>0.30600000000000005</v>
      </c>
      <c r="P30" s="9">
        <v>37240</v>
      </c>
    </row>
    <row r="31" spans="1:13" ht="12.75" customHeight="1" thickBot="1">
      <c r="A31" s="15" t="s">
        <v>11</v>
      </c>
      <c r="B31" s="16">
        <f>SUM(B7:B30)</f>
        <v>67.08070866141732</v>
      </c>
      <c r="C31" s="16"/>
      <c r="D31" s="16"/>
      <c r="E31" s="16"/>
      <c r="F31" s="16"/>
      <c r="G31" s="16"/>
      <c r="H31" s="17"/>
      <c r="I31" s="16">
        <f>SUM(I7:I30)</f>
        <v>56.862530019685046</v>
      </c>
      <c r="J31" s="16">
        <f>SUM(J7:J30)</f>
        <v>36.2291</v>
      </c>
      <c r="K31" s="16">
        <f>SUM(K7:K30)</f>
        <v>27.557875000000003</v>
      </c>
      <c r="L31" s="16">
        <f>SUM(L7:L30)</f>
        <v>49.3125</v>
      </c>
      <c r="M31" s="18">
        <f>SUM(M7:M30)</f>
        <v>20.930849074803152</v>
      </c>
    </row>
    <row r="32" spans="1:13" ht="30.75" customHeight="1">
      <c r="A32" s="40" t="s">
        <v>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9.5" customHeight="1">
      <c r="A33" s="19" t="s">
        <v>13</v>
      </c>
    </row>
    <row r="34" ht="19.5" customHeight="1">
      <c r="A34" s="19" t="s">
        <v>14</v>
      </c>
    </row>
  </sheetData>
  <mergeCells count="4">
    <mergeCell ref="I5:M5"/>
    <mergeCell ref="A32:M32"/>
    <mergeCell ref="A1:K1"/>
    <mergeCell ref="C5:G5"/>
  </mergeCells>
  <printOptions/>
  <pageMargins left="0.5" right="0.29" top="0.53" bottom="0.59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7.421875" style="1" customWidth="1"/>
    <col min="2" max="3" width="7.57421875" style="0" customWidth="1"/>
    <col min="4" max="4" width="7.8515625" style="0" customWidth="1"/>
    <col min="5" max="5" width="9.57421875" style="0" customWidth="1"/>
    <col min="6" max="7" width="7.8515625" style="0" customWidth="1"/>
    <col min="8" max="8" width="8.28125" style="0" customWidth="1"/>
    <col min="9" max="9" width="1.8515625" style="0" customWidth="1"/>
    <col min="10" max="11" width="8.140625" style="0" customWidth="1"/>
    <col min="12" max="12" width="9.421875" style="0" customWidth="1"/>
    <col min="13" max="15" width="7.8515625" style="0" customWidth="1"/>
    <col min="16" max="16" width="6.57421875" style="0" customWidth="1"/>
    <col min="17" max="17" width="4.8515625" style="0" customWidth="1"/>
    <col min="20" max="20" width="4.8515625" style="0" customWidth="1"/>
  </cols>
  <sheetData>
    <row r="1" spans="1:12" ht="27" customHeight="1">
      <c r="A1" s="42" t="s">
        <v>15</v>
      </c>
      <c r="B1" s="43"/>
      <c r="C1" s="43"/>
      <c r="D1" s="43"/>
      <c r="E1" s="43"/>
      <c r="F1" s="41"/>
      <c r="G1" s="41"/>
      <c r="H1" s="41"/>
      <c r="I1" s="41"/>
      <c r="J1" s="41"/>
      <c r="K1" s="41"/>
      <c r="L1" s="41"/>
    </row>
    <row r="2" ht="9.75" customHeight="1">
      <c r="C2" s="2"/>
    </row>
    <row r="3" spans="2:18" ht="17.25" customHeight="1">
      <c r="B3" s="3"/>
      <c r="R3">
        <f>8*14</f>
        <v>112</v>
      </c>
    </row>
    <row r="4" ht="17.25" customHeight="1">
      <c r="B4" s="3"/>
    </row>
    <row r="5" spans="1:15" ht="17.25" customHeight="1">
      <c r="A5" s="21"/>
      <c r="B5" s="21" t="s">
        <v>17</v>
      </c>
      <c r="C5" s="45" t="s">
        <v>18</v>
      </c>
      <c r="D5" s="46"/>
      <c r="E5" s="46"/>
      <c r="F5" s="46"/>
      <c r="G5" s="46"/>
      <c r="H5" s="47"/>
      <c r="I5" s="22"/>
      <c r="J5" s="45" t="s">
        <v>28</v>
      </c>
      <c r="K5" s="46"/>
      <c r="L5" s="46"/>
      <c r="M5" s="46"/>
      <c r="N5" s="46"/>
      <c r="O5" s="47"/>
    </row>
    <row r="6" spans="1:15" s="8" customFormat="1" ht="27.75" customHeight="1" thickBot="1">
      <c r="A6" s="23" t="s">
        <v>4</v>
      </c>
      <c r="B6" s="36" t="s">
        <v>27</v>
      </c>
      <c r="C6" s="24" t="s">
        <v>19</v>
      </c>
      <c r="D6" s="23" t="s">
        <v>7</v>
      </c>
      <c r="E6" s="23" t="s">
        <v>8</v>
      </c>
      <c r="F6" s="25" t="s">
        <v>20</v>
      </c>
      <c r="G6" s="23" t="s">
        <v>10</v>
      </c>
      <c r="H6" s="26" t="s">
        <v>23</v>
      </c>
      <c r="I6" s="23"/>
      <c r="J6" s="24" t="s">
        <v>19</v>
      </c>
      <c r="K6" s="23" t="s">
        <v>7</v>
      </c>
      <c r="L6" s="23" t="s">
        <v>8</v>
      </c>
      <c r="M6" s="25" t="s">
        <v>20</v>
      </c>
      <c r="N6" s="23" t="s">
        <v>10</v>
      </c>
      <c r="O6" s="26" t="s">
        <v>23</v>
      </c>
    </row>
    <row r="7" spans="1:22" ht="15" customHeight="1">
      <c r="A7" s="27">
        <v>36906</v>
      </c>
      <c r="B7" s="28">
        <v>0.54</v>
      </c>
      <c r="C7" s="29">
        <v>0.95</v>
      </c>
      <c r="D7" s="30"/>
      <c r="E7" s="30"/>
      <c r="F7" s="30"/>
      <c r="G7" s="30">
        <v>0.62</v>
      </c>
      <c r="H7" s="31">
        <v>0.62</v>
      </c>
      <c r="I7" s="22"/>
      <c r="J7" s="29">
        <f aca="true" t="shared" si="0" ref="J7:J30">$B7*C7</f>
        <v>0.513</v>
      </c>
      <c r="K7" s="30"/>
      <c r="L7" s="30"/>
      <c r="M7" s="30"/>
      <c r="N7" s="30">
        <f aca="true" t="shared" si="1" ref="N7:N14">$B7*G7</f>
        <v>0.33480000000000004</v>
      </c>
      <c r="O7" s="31">
        <f aca="true" t="shared" si="2" ref="O7:O26">$B7*H7</f>
        <v>0.33480000000000004</v>
      </c>
      <c r="Q7" s="9">
        <v>36906</v>
      </c>
      <c r="R7" s="14">
        <v>0.54</v>
      </c>
      <c r="T7" s="9">
        <v>36906</v>
      </c>
      <c r="U7" s="14">
        <f>0.4*V7</f>
        <v>0.496</v>
      </c>
      <c r="V7">
        <v>1.24</v>
      </c>
    </row>
    <row r="8" spans="1:21" ht="15" customHeight="1">
      <c r="A8" s="27">
        <v>36923</v>
      </c>
      <c r="B8" s="28">
        <v>0.7</v>
      </c>
      <c r="C8" s="29">
        <v>0.95</v>
      </c>
      <c r="D8" s="30"/>
      <c r="E8" s="30"/>
      <c r="F8" s="30"/>
      <c r="G8" s="30">
        <v>0.8</v>
      </c>
      <c r="H8" s="31">
        <v>0.8</v>
      </c>
      <c r="I8" s="22"/>
      <c r="J8" s="29">
        <f t="shared" si="0"/>
        <v>0.6649999999999999</v>
      </c>
      <c r="K8" s="30"/>
      <c r="L8" s="30"/>
      <c r="M8" s="30"/>
      <c r="N8" s="30">
        <f t="shared" si="1"/>
        <v>0.5599999999999999</v>
      </c>
      <c r="O8" s="31">
        <f t="shared" si="2"/>
        <v>0.5599999999999999</v>
      </c>
      <c r="Q8" s="9">
        <v>36923</v>
      </c>
      <c r="R8" s="14">
        <v>0.7</v>
      </c>
      <c r="S8" s="14">
        <f>R7+R8</f>
        <v>1.24</v>
      </c>
      <c r="T8" s="9">
        <v>36923</v>
      </c>
      <c r="U8" s="14">
        <f>0.6*V7</f>
        <v>0.744</v>
      </c>
    </row>
    <row r="9" spans="1:22" ht="15" customHeight="1">
      <c r="A9" s="27">
        <v>36937</v>
      </c>
      <c r="B9" s="28">
        <v>0.98</v>
      </c>
      <c r="C9" s="29">
        <v>0.95</v>
      </c>
      <c r="D9" s="30"/>
      <c r="E9" s="30"/>
      <c r="F9" s="30"/>
      <c r="G9" s="30">
        <v>0.95</v>
      </c>
      <c r="H9" s="31">
        <v>0.95</v>
      </c>
      <c r="I9" s="22"/>
      <c r="J9" s="29">
        <f t="shared" si="0"/>
        <v>0.9309999999999999</v>
      </c>
      <c r="K9" s="30"/>
      <c r="L9" s="30"/>
      <c r="M9" s="30"/>
      <c r="N9" s="30">
        <f t="shared" si="1"/>
        <v>0.9309999999999999</v>
      </c>
      <c r="O9" s="31">
        <f t="shared" si="2"/>
        <v>0.9309999999999999</v>
      </c>
      <c r="Q9" s="9">
        <v>36937</v>
      </c>
      <c r="R9" s="14">
        <v>0.98</v>
      </c>
      <c r="T9" s="9">
        <v>36937</v>
      </c>
      <c r="U9" s="14">
        <f>0.4*V9</f>
        <v>0.8960000000000001</v>
      </c>
      <c r="V9">
        <v>2.24</v>
      </c>
    </row>
    <row r="10" spans="1:21" ht="15" customHeight="1">
      <c r="A10" s="27">
        <v>36951</v>
      </c>
      <c r="B10" s="28">
        <v>1.26</v>
      </c>
      <c r="C10" s="29">
        <v>0.95</v>
      </c>
      <c r="D10" s="30"/>
      <c r="E10" s="30"/>
      <c r="F10" s="30"/>
      <c r="G10" s="30">
        <v>1.15</v>
      </c>
      <c r="H10" s="31">
        <v>1.15</v>
      </c>
      <c r="I10" s="22"/>
      <c r="J10" s="29">
        <f t="shared" si="0"/>
        <v>1.1969999999999998</v>
      </c>
      <c r="K10" s="30"/>
      <c r="L10" s="30"/>
      <c r="M10" s="30"/>
      <c r="N10" s="30">
        <f t="shared" si="1"/>
        <v>1.4489999999999998</v>
      </c>
      <c r="O10" s="31">
        <f t="shared" si="2"/>
        <v>1.4489999999999998</v>
      </c>
      <c r="Q10" s="9">
        <v>36951</v>
      </c>
      <c r="R10" s="14">
        <v>1.26</v>
      </c>
      <c r="S10" s="14">
        <f>R9+R10</f>
        <v>2.24</v>
      </c>
      <c r="T10" s="9">
        <v>36951</v>
      </c>
      <c r="U10" s="14">
        <f>0.6*V9</f>
        <v>1.344</v>
      </c>
    </row>
    <row r="11" spans="1:22" ht="15" customHeight="1">
      <c r="A11" s="27">
        <v>36965</v>
      </c>
      <c r="B11" s="28">
        <v>1.64</v>
      </c>
      <c r="C11" s="29">
        <v>0.95</v>
      </c>
      <c r="D11" s="30"/>
      <c r="E11" s="30"/>
      <c r="F11" s="30"/>
      <c r="G11" s="30">
        <v>1.15</v>
      </c>
      <c r="H11" s="31">
        <v>1.15</v>
      </c>
      <c r="I11" s="22"/>
      <c r="J11" s="29">
        <f t="shared" si="0"/>
        <v>1.5579999999999998</v>
      </c>
      <c r="K11" s="30"/>
      <c r="L11" s="30"/>
      <c r="M11" s="30"/>
      <c r="N11" s="30">
        <f t="shared" si="1"/>
        <v>1.8859999999999997</v>
      </c>
      <c r="O11" s="31">
        <f t="shared" si="2"/>
        <v>1.8859999999999997</v>
      </c>
      <c r="Q11" s="9">
        <v>36965</v>
      </c>
      <c r="R11" s="14">
        <v>1.64</v>
      </c>
      <c r="T11" s="9">
        <v>36965</v>
      </c>
      <c r="U11" s="14">
        <f>0.4*V11</f>
        <v>1.4880000000000002</v>
      </c>
      <c r="V11">
        <v>3.72</v>
      </c>
    </row>
    <row r="12" spans="1:21" ht="15" customHeight="1">
      <c r="A12" s="27">
        <v>36982</v>
      </c>
      <c r="B12" s="28">
        <v>2.08</v>
      </c>
      <c r="C12" s="29">
        <v>0.95</v>
      </c>
      <c r="D12" s="32" t="s">
        <v>21</v>
      </c>
      <c r="E12" s="30"/>
      <c r="F12" s="30"/>
      <c r="G12" s="30">
        <v>1.2</v>
      </c>
      <c r="H12" s="31">
        <v>1.2</v>
      </c>
      <c r="I12" s="22"/>
      <c r="J12" s="29">
        <f t="shared" si="0"/>
        <v>1.976</v>
      </c>
      <c r="K12" s="35">
        <f>$B12*0.5</f>
        <v>1.04</v>
      </c>
      <c r="L12" s="30"/>
      <c r="M12" s="30"/>
      <c r="N12" s="30">
        <f t="shared" si="1"/>
        <v>2.496</v>
      </c>
      <c r="O12" s="31">
        <f t="shared" si="2"/>
        <v>2.496</v>
      </c>
      <c r="Q12" s="9">
        <v>36982</v>
      </c>
      <c r="R12" s="14">
        <v>2.08</v>
      </c>
      <c r="S12" s="14">
        <f>R11+R12</f>
        <v>3.7199999999999998</v>
      </c>
      <c r="T12" s="9">
        <v>36982</v>
      </c>
      <c r="U12" s="14">
        <f>0.6*V11</f>
        <v>2.232</v>
      </c>
    </row>
    <row r="13" spans="1:22" ht="15" customHeight="1">
      <c r="A13" s="27">
        <v>36996</v>
      </c>
      <c r="B13" s="28">
        <v>2.55</v>
      </c>
      <c r="C13" s="29">
        <v>0.95</v>
      </c>
      <c r="D13" s="30">
        <v>0.1375</v>
      </c>
      <c r="E13" s="30"/>
      <c r="F13" s="30"/>
      <c r="G13" s="30">
        <v>1.2</v>
      </c>
      <c r="H13" s="31" t="s">
        <v>25</v>
      </c>
      <c r="I13" s="22"/>
      <c r="J13" s="29">
        <f t="shared" si="0"/>
        <v>2.4225</v>
      </c>
      <c r="K13" s="30">
        <f aca="true" t="shared" si="3" ref="K13:K22">$B13*D13</f>
        <v>0.350625</v>
      </c>
      <c r="L13" s="30"/>
      <c r="M13" s="30"/>
      <c r="N13" s="30">
        <f t="shared" si="1"/>
        <v>3.0599999999999996</v>
      </c>
      <c r="O13" s="34">
        <f>$B13*0.5</f>
        <v>1.275</v>
      </c>
      <c r="Q13" s="9">
        <v>36996</v>
      </c>
      <c r="R13" s="14">
        <v>2.55</v>
      </c>
      <c r="T13" s="9">
        <v>36996</v>
      </c>
      <c r="U13" s="14">
        <f>0.43*V13</f>
        <v>2.451</v>
      </c>
      <c r="V13">
        <v>5.7</v>
      </c>
    </row>
    <row r="14" spans="1:21" ht="15" customHeight="1">
      <c r="A14" s="27">
        <v>37012</v>
      </c>
      <c r="B14" s="28">
        <v>3.15</v>
      </c>
      <c r="C14" s="29">
        <v>0.95</v>
      </c>
      <c r="D14" s="30">
        <v>0.175</v>
      </c>
      <c r="E14" s="30"/>
      <c r="F14" s="32" t="s">
        <v>21</v>
      </c>
      <c r="G14" s="28">
        <v>1.15</v>
      </c>
      <c r="H14" s="31">
        <v>0.14</v>
      </c>
      <c r="I14" s="22"/>
      <c r="J14" s="29">
        <f t="shared" si="0"/>
        <v>2.9924999999999997</v>
      </c>
      <c r="K14" s="30">
        <f t="shared" si="3"/>
        <v>0.5512499999999999</v>
      </c>
      <c r="L14" s="30"/>
      <c r="M14" s="35">
        <f>$B14*0.5</f>
        <v>1.575</v>
      </c>
      <c r="N14" s="30">
        <f t="shared" si="1"/>
        <v>3.6224999999999996</v>
      </c>
      <c r="O14" s="31">
        <f t="shared" si="2"/>
        <v>0.441</v>
      </c>
      <c r="Q14" s="9">
        <v>37012</v>
      </c>
      <c r="R14" s="14">
        <v>3.15</v>
      </c>
      <c r="S14" s="14">
        <f>R13+R14</f>
        <v>5.699999999999999</v>
      </c>
      <c r="T14" s="9">
        <v>37012</v>
      </c>
      <c r="U14" s="14">
        <f>0.57*V13</f>
        <v>3.2489999999999997</v>
      </c>
    </row>
    <row r="15" spans="1:22" ht="15" customHeight="1">
      <c r="A15" s="27">
        <v>37026</v>
      </c>
      <c r="B15" s="28">
        <v>3.5</v>
      </c>
      <c r="C15" s="29">
        <v>0.95</v>
      </c>
      <c r="D15" s="30">
        <v>0.3125</v>
      </c>
      <c r="E15" s="30"/>
      <c r="F15" s="30">
        <v>0.58</v>
      </c>
      <c r="G15" s="30"/>
      <c r="H15" s="31">
        <v>0.22</v>
      </c>
      <c r="I15" s="22"/>
      <c r="J15" s="29">
        <f t="shared" si="0"/>
        <v>3.3249999999999997</v>
      </c>
      <c r="K15" s="30">
        <f t="shared" si="3"/>
        <v>1.09375</v>
      </c>
      <c r="L15" s="30"/>
      <c r="M15" s="30">
        <f aca="true" t="shared" si="4" ref="M15:N30">$B15*F15</f>
        <v>2.03</v>
      </c>
      <c r="N15" s="30"/>
      <c r="O15" s="31">
        <f t="shared" si="2"/>
        <v>0.77</v>
      </c>
      <c r="Q15" s="9">
        <v>37026</v>
      </c>
      <c r="R15" s="14">
        <v>3.5</v>
      </c>
      <c r="T15" s="9">
        <v>37026</v>
      </c>
      <c r="U15" s="14">
        <f>0.45*V15</f>
        <v>3.3480000000000003</v>
      </c>
      <c r="V15">
        <v>7.44</v>
      </c>
    </row>
    <row r="16" spans="1:21" ht="15" customHeight="1">
      <c r="A16" s="27">
        <v>37043</v>
      </c>
      <c r="B16" s="28">
        <v>3.79</v>
      </c>
      <c r="C16" s="29">
        <v>0.95</v>
      </c>
      <c r="D16" s="30">
        <v>0.9375</v>
      </c>
      <c r="E16" s="32" t="s">
        <v>21</v>
      </c>
      <c r="F16" s="30">
        <v>0.8</v>
      </c>
      <c r="G16" s="30"/>
      <c r="H16" s="31">
        <v>0.45</v>
      </c>
      <c r="I16" s="22"/>
      <c r="J16" s="29">
        <f t="shared" si="0"/>
        <v>3.6005</v>
      </c>
      <c r="K16" s="30">
        <f t="shared" si="3"/>
        <v>3.553125</v>
      </c>
      <c r="L16" s="35">
        <f>$B16*0.5</f>
        <v>1.895</v>
      </c>
      <c r="M16" s="30">
        <f t="shared" si="4"/>
        <v>3.032</v>
      </c>
      <c r="N16" s="30"/>
      <c r="O16" s="31">
        <f t="shared" si="2"/>
        <v>1.7055</v>
      </c>
      <c r="Q16" s="9">
        <v>37043</v>
      </c>
      <c r="R16" s="14">
        <v>3.79</v>
      </c>
      <c r="S16" s="14">
        <f>R15+R16</f>
        <v>7.29</v>
      </c>
      <c r="T16" s="9">
        <v>37043</v>
      </c>
      <c r="U16" s="14">
        <f>0.55*V15</f>
        <v>4.0920000000000005</v>
      </c>
    </row>
    <row r="17" spans="1:22" ht="15" customHeight="1">
      <c r="A17" s="27">
        <v>37057</v>
      </c>
      <c r="B17" s="28">
        <v>4</v>
      </c>
      <c r="C17" s="29">
        <v>0.95</v>
      </c>
      <c r="D17" s="30">
        <v>1.1375</v>
      </c>
      <c r="E17" s="30">
        <v>0.1375</v>
      </c>
      <c r="F17" s="30">
        <v>0.95</v>
      </c>
      <c r="G17" s="30"/>
      <c r="H17" s="31">
        <v>1</v>
      </c>
      <c r="I17" s="22"/>
      <c r="J17" s="29">
        <f t="shared" si="0"/>
        <v>3.8</v>
      </c>
      <c r="K17" s="30">
        <f t="shared" si="3"/>
        <v>4.55</v>
      </c>
      <c r="L17" s="30">
        <f aca="true" t="shared" si="5" ref="L17:L25">$B17*E17</f>
        <v>0.55</v>
      </c>
      <c r="M17" s="30">
        <f t="shared" si="4"/>
        <v>3.8</v>
      </c>
      <c r="N17" s="30"/>
      <c r="O17" s="31">
        <f t="shared" si="2"/>
        <v>4</v>
      </c>
      <c r="Q17" s="9">
        <v>37057</v>
      </c>
      <c r="R17" s="14">
        <v>4</v>
      </c>
      <c r="T17" s="9">
        <v>37057</v>
      </c>
      <c r="U17" s="14">
        <f>0.48*V17</f>
        <v>3.888</v>
      </c>
      <c r="V17">
        <v>8.1</v>
      </c>
    </row>
    <row r="18" spans="1:21" ht="15" customHeight="1">
      <c r="A18" s="27">
        <v>37073</v>
      </c>
      <c r="B18" s="28">
        <v>4.25</v>
      </c>
      <c r="C18" s="29">
        <v>0.95</v>
      </c>
      <c r="D18" s="30">
        <v>1.18</v>
      </c>
      <c r="E18" s="30">
        <v>0.25</v>
      </c>
      <c r="F18" s="30">
        <v>1.05</v>
      </c>
      <c r="G18" s="30"/>
      <c r="H18" s="31">
        <v>1.1</v>
      </c>
      <c r="I18" s="22"/>
      <c r="J18" s="29">
        <f t="shared" si="0"/>
        <v>4.0375</v>
      </c>
      <c r="K18" s="30">
        <f t="shared" si="3"/>
        <v>5.015</v>
      </c>
      <c r="L18" s="30">
        <f t="shared" si="5"/>
        <v>1.0625</v>
      </c>
      <c r="M18" s="30">
        <f t="shared" si="4"/>
        <v>4.4625</v>
      </c>
      <c r="N18" s="30"/>
      <c r="O18" s="31">
        <f t="shared" si="2"/>
        <v>4.675000000000001</v>
      </c>
      <c r="Q18" s="9">
        <v>37073</v>
      </c>
      <c r="R18" s="14">
        <v>4.25</v>
      </c>
      <c r="S18" s="14">
        <f>R17+R18</f>
        <v>8.25</v>
      </c>
      <c r="T18" s="9">
        <v>37073</v>
      </c>
      <c r="U18" s="14">
        <f>0.52*V17</f>
        <v>4.212</v>
      </c>
    </row>
    <row r="19" spans="1:22" ht="15" customHeight="1">
      <c r="A19" s="27">
        <v>37087</v>
      </c>
      <c r="B19" s="28">
        <v>4.35</v>
      </c>
      <c r="C19" s="29">
        <v>0.95</v>
      </c>
      <c r="D19" s="30">
        <v>1.18</v>
      </c>
      <c r="E19" s="30">
        <v>0.5625</v>
      </c>
      <c r="F19" s="30">
        <v>1.1</v>
      </c>
      <c r="G19" s="30"/>
      <c r="H19" s="31">
        <v>1.2</v>
      </c>
      <c r="I19" s="22"/>
      <c r="J19" s="29">
        <f t="shared" si="0"/>
        <v>4.132499999999999</v>
      </c>
      <c r="K19" s="30">
        <f t="shared" si="3"/>
        <v>5.132999999999999</v>
      </c>
      <c r="L19" s="30">
        <f t="shared" si="5"/>
        <v>2.446875</v>
      </c>
      <c r="M19" s="30">
        <f t="shared" si="4"/>
        <v>4.785</v>
      </c>
      <c r="N19" s="30"/>
      <c r="O19" s="31">
        <f t="shared" si="2"/>
        <v>5.22</v>
      </c>
      <c r="Q19" s="9">
        <v>37087</v>
      </c>
      <c r="R19" s="14">
        <v>4.35</v>
      </c>
      <c r="T19" s="9">
        <v>37087</v>
      </c>
      <c r="U19" s="14">
        <f>0.49*V19</f>
        <v>4.2532</v>
      </c>
      <c r="V19">
        <v>8.68</v>
      </c>
    </row>
    <row r="20" spans="1:21" ht="15" customHeight="1">
      <c r="A20" s="27">
        <v>37104</v>
      </c>
      <c r="B20" s="28">
        <v>4.33</v>
      </c>
      <c r="C20" s="29">
        <v>0.95</v>
      </c>
      <c r="D20" s="30">
        <v>1.15</v>
      </c>
      <c r="E20" s="30">
        <v>1</v>
      </c>
      <c r="F20" s="30">
        <v>1.1</v>
      </c>
      <c r="G20" s="30"/>
      <c r="H20" s="33" t="s">
        <v>26</v>
      </c>
      <c r="I20" s="22"/>
      <c r="J20" s="29">
        <f t="shared" si="0"/>
        <v>4.1135</v>
      </c>
      <c r="K20" s="30">
        <f t="shared" si="3"/>
        <v>4.9795</v>
      </c>
      <c r="L20" s="30">
        <f t="shared" si="5"/>
        <v>4.33</v>
      </c>
      <c r="M20" s="30">
        <f t="shared" si="4"/>
        <v>4.763000000000001</v>
      </c>
      <c r="N20" s="30"/>
      <c r="O20" s="34">
        <f>$B20*0.5</f>
        <v>2.165</v>
      </c>
      <c r="Q20" s="9">
        <v>37104</v>
      </c>
      <c r="R20" s="14">
        <v>4.33</v>
      </c>
      <c r="S20" s="14">
        <f>R19+R20</f>
        <v>8.68</v>
      </c>
      <c r="T20" s="9">
        <v>37104</v>
      </c>
      <c r="U20" s="14">
        <f>0.51*V19</f>
        <v>4.4268</v>
      </c>
    </row>
    <row r="21" spans="1:22" ht="15" customHeight="1">
      <c r="A21" s="27">
        <v>37118</v>
      </c>
      <c r="B21" s="28">
        <v>4.1075</v>
      </c>
      <c r="C21" s="29">
        <v>0.95</v>
      </c>
      <c r="D21" s="30">
        <v>1.0625</v>
      </c>
      <c r="E21" s="30">
        <v>1.15</v>
      </c>
      <c r="F21" s="30">
        <v>0.6</v>
      </c>
      <c r="G21" s="30"/>
      <c r="H21" s="31">
        <v>0.6</v>
      </c>
      <c r="I21" s="22"/>
      <c r="J21" s="29">
        <f t="shared" si="0"/>
        <v>3.902125</v>
      </c>
      <c r="K21" s="30">
        <f t="shared" si="3"/>
        <v>4.36421875</v>
      </c>
      <c r="L21" s="30">
        <f t="shared" si="5"/>
        <v>4.723624999999999</v>
      </c>
      <c r="M21" s="30">
        <f t="shared" si="4"/>
        <v>2.4644999999999997</v>
      </c>
      <c r="N21" s="30"/>
      <c r="O21" s="31">
        <f t="shared" si="2"/>
        <v>2.4644999999999997</v>
      </c>
      <c r="Q21" s="9">
        <v>37118</v>
      </c>
      <c r="R21" s="14">
        <v>4.1075</v>
      </c>
      <c r="T21" s="9">
        <v>37118</v>
      </c>
      <c r="U21" s="14">
        <f>0.53*V21</f>
        <v>4.1075</v>
      </c>
      <c r="V21">
        <v>7.75</v>
      </c>
    </row>
    <row r="22" spans="1:21" ht="15" customHeight="1">
      <c r="A22" s="27">
        <v>37135</v>
      </c>
      <c r="B22" s="28">
        <v>3.6425</v>
      </c>
      <c r="C22" s="29">
        <v>0.95</v>
      </c>
      <c r="D22" s="30">
        <v>0.975</v>
      </c>
      <c r="E22" s="30">
        <v>1.2</v>
      </c>
      <c r="F22" s="30">
        <v>1.1</v>
      </c>
      <c r="G22" s="30"/>
      <c r="H22" s="31">
        <v>0.9</v>
      </c>
      <c r="I22" s="22"/>
      <c r="J22" s="29">
        <f t="shared" si="0"/>
        <v>3.460375</v>
      </c>
      <c r="K22" s="30">
        <f t="shared" si="3"/>
        <v>3.5514375</v>
      </c>
      <c r="L22" s="30">
        <f t="shared" si="5"/>
        <v>4.3709999999999996</v>
      </c>
      <c r="M22" s="30">
        <f t="shared" si="4"/>
        <v>4.00675</v>
      </c>
      <c r="N22" s="30"/>
      <c r="O22" s="31">
        <f t="shared" si="2"/>
        <v>3.2782500000000003</v>
      </c>
      <c r="Q22" s="9">
        <v>37135</v>
      </c>
      <c r="R22" s="14">
        <v>3.6425</v>
      </c>
      <c r="S22" s="14">
        <f>R21+R22</f>
        <v>7.75</v>
      </c>
      <c r="T22" s="9">
        <v>37135</v>
      </c>
      <c r="U22" s="14">
        <f>0.47*V21</f>
        <v>3.6424999999999996</v>
      </c>
    </row>
    <row r="23" spans="1:22" ht="15" customHeight="1">
      <c r="A23" s="27">
        <v>37149</v>
      </c>
      <c r="B23" s="28">
        <v>3.1</v>
      </c>
      <c r="C23" s="29">
        <v>0.95</v>
      </c>
      <c r="D23" s="30"/>
      <c r="E23" s="30">
        <v>1.2</v>
      </c>
      <c r="F23" s="30">
        <v>1.1</v>
      </c>
      <c r="G23" s="30"/>
      <c r="H23" s="31">
        <v>1.05</v>
      </c>
      <c r="I23" s="22"/>
      <c r="J23" s="29">
        <f t="shared" si="0"/>
        <v>2.945</v>
      </c>
      <c r="K23" s="30"/>
      <c r="L23" s="30">
        <f t="shared" si="5"/>
        <v>3.7199999999999998</v>
      </c>
      <c r="M23" s="30">
        <f t="shared" si="4"/>
        <v>3.4100000000000006</v>
      </c>
      <c r="N23" s="30"/>
      <c r="O23" s="31">
        <f t="shared" si="2"/>
        <v>3.2550000000000003</v>
      </c>
      <c r="Q23" s="9">
        <v>37149</v>
      </c>
      <c r="R23" s="14">
        <v>3.1</v>
      </c>
      <c r="T23" s="9">
        <v>37149</v>
      </c>
      <c r="U23" s="14">
        <f>0.55*V23</f>
        <v>3.1350000000000002</v>
      </c>
      <c r="V23">
        <v>5.7</v>
      </c>
    </row>
    <row r="24" spans="1:21" ht="15" customHeight="1">
      <c r="A24" s="27">
        <v>37165</v>
      </c>
      <c r="B24" s="28">
        <v>2.7</v>
      </c>
      <c r="C24" s="29">
        <v>0.95</v>
      </c>
      <c r="D24" s="30"/>
      <c r="E24" s="30">
        <v>1.0625</v>
      </c>
      <c r="F24" s="30">
        <v>0.6</v>
      </c>
      <c r="G24" s="30"/>
      <c r="H24" s="31">
        <v>1.1</v>
      </c>
      <c r="I24" s="22"/>
      <c r="J24" s="29">
        <f t="shared" si="0"/>
        <v>2.565</v>
      </c>
      <c r="K24" s="30"/>
      <c r="L24" s="30">
        <f t="shared" si="5"/>
        <v>2.8687500000000004</v>
      </c>
      <c r="M24" s="30">
        <f t="shared" si="4"/>
        <v>1.62</v>
      </c>
      <c r="N24" s="30"/>
      <c r="O24" s="31">
        <f t="shared" si="2"/>
        <v>2.9700000000000006</v>
      </c>
      <c r="Q24" s="9">
        <v>37165</v>
      </c>
      <c r="R24" s="14">
        <v>2.7</v>
      </c>
      <c r="S24" s="14">
        <f>R23+R24</f>
        <v>5.800000000000001</v>
      </c>
      <c r="T24" s="9">
        <v>37165</v>
      </c>
      <c r="U24" s="14">
        <f>0.45*V23</f>
        <v>2.565</v>
      </c>
    </row>
    <row r="25" spans="1:22" ht="15" customHeight="1">
      <c r="A25" s="27">
        <v>37179</v>
      </c>
      <c r="B25" s="28">
        <v>2.2</v>
      </c>
      <c r="C25" s="29">
        <v>0.95</v>
      </c>
      <c r="D25" s="30"/>
      <c r="E25" s="30">
        <v>0.98</v>
      </c>
      <c r="F25" s="30">
        <v>1.1</v>
      </c>
      <c r="G25" s="30"/>
      <c r="H25" s="31">
        <v>0.6</v>
      </c>
      <c r="I25" s="22"/>
      <c r="J25" s="29">
        <f t="shared" si="0"/>
        <v>2.09</v>
      </c>
      <c r="K25" s="30"/>
      <c r="L25" s="30">
        <f t="shared" si="5"/>
        <v>2.156</v>
      </c>
      <c r="M25" s="30">
        <f t="shared" si="4"/>
        <v>2.4200000000000004</v>
      </c>
      <c r="N25" s="30"/>
      <c r="O25" s="31">
        <f t="shared" si="2"/>
        <v>1.32</v>
      </c>
      <c r="Q25" s="9">
        <v>37179</v>
      </c>
      <c r="R25" s="14">
        <v>2.2</v>
      </c>
      <c r="T25" s="9">
        <v>37179</v>
      </c>
      <c r="U25" s="14">
        <f>0.57*V25</f>
        <v>2.2971</v>
      </c>
      <c r="V25">
        <v>4.03</v>
      </c>
    </row>
    <row r="26" spans="1:21" ht="15" customHeight="1">
      <c r="A26" s="27">
        <v>37196</v>
      </c>
      <c r="B26" s="28">
        <v>1.7329</v>
      </c>
      <c r="C26" s="29">
        <v>0.95</v>
      </c>
      <c r="D26" s="30"/>
      <c r="E26" s="30"/>
      <c r="F26" s="30">
        <v>1.1</v>
      </c>
      <c r="G26" s="30"/>
      <c r="H26" s="31">
        <v>1.1</v>
      </c>
      <c r="I26" s="22"/>
      <c r="J26" s="29">
        <f t="shared" si="0"/>
        <v>1.646255</v>
      </c>
      <c r="K26" s="30"/>
      <c r="L26" s="30"/>
      <c r="M26" s="30">
        <f t="shared" si="4"/>
        <v>1.9061900000000003</v>
      </c>
      <c r="N26" s="30"/>
      <c r="O26" s="31">
        <f t="shared" si="2"/>
        <v>1.9061900000000003</v>
      </c>
      <c r="Q26" s="9">
        <v>37196</v>
      </c>
      <c r="R26" s="14">
        <v>1.7329</v>
      </c>
      <c r="S26" s="14">
        <f>R25+R26</f>
        <v>3.9329</v>
      </c>
      <c r="T26" s="9">
        <v>37196</v>
      </c>
      <c r="U26" s="14">
        <f>0.43*V25</f>
        <v>1.7329</v>
      </c>
    </row>
    <row r="27" spans="1:22" ht="15" customHeight="1">
      <c r="A27" s="27">
        <v>37210</v>
      </c>
      <c r="B27" s="28">
        <v>1.2</v>
      </c>
      <c r="C27" s="29">
        <v>0.95</v>
      </c>
      <c r="D27" s="30"/>
      <c r="E27" s="30"/>
      <c r="F27" s="30">
        <v>1</v>
      </c>
      <c r="G27" s="30" t="s">
        <v>21</v>
      </c>
      <c r="H27" s="31" t="s">
        <v>24</v>
      </c>
      <c r="I27" s="22"/>
      <c r="J27" s="29">
        <f t="shared" si="0"/>
        <v>1.14</v>
      </c>
      <c r="K27" s="30"/>
      <c r="L27" s="30"/>
      <c r="M27" s="30">
        <f t="shared" si="4"/>
        <v>1.2</v>
      </c>
      <c r="N27" s="35">
        <f>$B27*0.5</f>
        <v>0.6</v>
      </c>
      <c r="O27" s="34">
        <f>$B27*0.5</f>
        <v>0.6</v>
      </c>
      <c r="Q27" s="9">
        <v>37210</v>
      </c>
      <c r="R27" s="14">
        <v>1.218</v>
      </c>
      <c r="T27" s="9">
        <v>37210</v>
      </c>
      <c r="U27" s="14">
        <f>0.58*V27</f>
        <v>1.218</v>
      </c>
      <c r="V27">
        <v>2.1</v>
      </c>
    </row>
    <row r="28" spans="1:21" ht="15" customHeight="1">
      <c r="A28" s="27">
        <v>37226</v>
      </c>
      <c r="B28" s="28">
        <v>0.882</v>
      </c>
      <c r="C28" s="29">
        <v>0.95</v>
      </c>
      <c r="D28" s="30"/>
      <c r="E28" s="30"/>
      <c r="F28" s="30"/>
      <c r="G28" s="30">
        <v>0.25</v>
      </c>
      <c r="H28" s="31">
        <v>0.25</v>
      </c>
      <c r="I28" s="22"/>
      <c r="J28" s="29">
        <f t="shared" si="0"/>
        <v>0.8379</v>
      </c>
      <c r="K28" s="30"/>
      <c r="L28" s="30"/>
      <c r="M28" s="30"/>
      <c r="N28" s="30">
        <f t="shared" si="4"/>
        <v>0.2205</v>
      </c>
      <c r="O28" s="31">
        <f>$B28*H28</f>
        <v>0.2205</v>
      </c>
      <c r="Q28" s="9">
        <v>37226</v>
      </c>
      <c r="R28" s="14">
        <v>0.882</v>
      </c>
      <c r="S28" s="14">
        <f>R27+R28</f>
        <v>2.1</v>
      </c>
      <c r="T28" s="9">
        <v>37226</v>
      </c>
      <c r="U28" s="14">
        <f>0.42*V27</f>
        <v>0.882</v>
      </c>
    </row>
    <row r="29" spans="1:22" ht="15" customHeight="1">
      <c r="A29" s="27">
        <v>37240</v>
      </c>
      <c r="B29" s="28">
        <v>0.7</v>
      </c>
      <c r="C29" s="29">
        <v>0.95</v>
      </c>
      <c r="D29" s="30"/>
      <c r="E29" s="30"/>
      <c r="F29" s="30"/>
      <c r="G29" s="30">
        <v>0.36</v>
      </c>
      <c r="H29" s="31">
        <v>0.36</v>
      </c>
      <c r="I29" s="22"/>
      <c r="J29" s="29">
        <f t="shared" si="0"/>
        <v>0.6649999999999999</v>
      </c>
      <c r="K29" s="30"/>
      <c r="L29" s="30"/>
      <c r="M29" s="30"/>
      <c r="N29" s="30">
        <f t="shared" si="4"/>
        <v>0.252</v>
      </c>
      <c r="O29" s="31">
        <f>$B29*H29</f>
        <v>0.252</v>
      </c>
      <c r="Q29" s="9">
        <v>37240</v>
      </c>
      <c r="R29" s="14">
        <v>0.7</v>
      </c>
      <c r="T29" s="9">
        <v>37240</v>
      </c>
      <c r="U29" s="14">
        <f>0.6*V29</f>
        <v>0.744</v>
      </c>
      <c r="V29">
        <v>1.24</v>
      </c>
    </row>
    <row r="30" spans="1:21" ht="15" customHeight="1" thickBot="1">
      <c r="A30" s="27">
        <v>38717</v>
      </c>
      <c r="B30" s="28">
        <v>0.52</v>
      </c>
      <c r="C30" s="29">
        <v>0.95</v>
      </c>
      <c r="D30" s="30"/>
      <c r="E30" s="30"/>
      <c r="F30" s="30"/>
      <c r="G30" s="30">
        <v>0.52</v>
      </c>
      <c r="H30" s="31">
        <v>0.52</v>
      </c>
      <c r="I30" s="22"/>
      <c r="J30" s="29">
        <f t="shared" si="0"/>
        <v>0.494</v>
      </c>
      <c r="K30" s="30"/>
      <c r="L30" s="30"/>
      <c r="M30" s="30"/>
      <c r="N30" s="30">
        <f t="shared" si="4"/>
        <v>0.27040000000000003</v>
      </c>
      <c r="O30" s="31">
        <f>$B30*H30</f>
        <v>0.27040000000000003</v>
      </c>
      <c r="Q30" s="9">
        <v>37256</v>
      </c>
      <c r="R30" s="14">
        <v>0.54</v>
      </c>
      <c r="S30" s="14">
        <f>R29+R30</f>
        <v>1.24</v>
      </c>
      <c r="T30" s="9">
        <v>37256</v>
      </c>
      <c r="U30" s="14">
        <f>0.4*V29</f>
        <v>0.496</v>
      </c>
    </row>
    <row r="31" spans="1:22" ht="12.75" customHeight="1" thickBot="1">
      <c r="A31" s="15" t="s">
        <v>11</v>
      </c>
      <c r="B31" s="16">
        <f>SUM(B7:B30)</f>
        <v>57.90490000000001</v>
      </c>
      <c r="C31" s="16"/>
      <c r="D31" s="16"/>
      <c r="E31" s="16"/>
      <c r="F31" s="16"/>
      <c r="G31" s="16"/>
      <c r="H31" s="16"/>
      <c r="I31" s="17"/>
      <c r="J31" s="16">
        <f aca="true" t="shared" si="6" ref="J31:O31">SUM(J7:J30)</f>
        <v>55.009654999999995</v>
      </c>
      <c r="K31" s="16">
        <f t="shared" si="6"/>
        <v>34.18190625</v>
      </c>
      <c r="L31" s="16">
        <f t="shared" si="6"/>
        <v>28.123749999999994</v>
      </c>
      <c r="M31" s="16">
        <f t="shared" si="6"/>
        <v>41.47494000000001</v>
      </c>
      <c r="N31" s="16">
        <f t="shared" si="6"/>
        <v>15.682199999999998</v>
      </c>
      <c r="O31" s="18">
        <f t="shared" si="6"/>
        <v>44.445140000000016</v>
      </c>
      <c r="R31" s="14">
        <f>SUM(R7:R30)</f>
        <v>57.94290000000001</v>
      </c>
      <c r="S31">
        <f>SUM(S7:S29)</f>
        <v>56.70290000000001</v>
      </c>
      <c r="U31" s="14">
        <f>SUM(U7:U30)</f>
        <v>57.94</v>
      </c>
      <c r="V31">
        <f>SUM(V7:V29)</f>
        <v>57.94000000000001</v>
      </c>
    </row>
    <row r="32" spans="1:21" ht="29.25" customHeight="1">
      <c r="A32" s="48" t="s">
        <v>16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20"/>
      <c r="Q32" s="20"/>
      <c r="R32" s="20"/>
      <c r="U32" s="14"/>
    </row>
    <row r="33" spans="1:15" ht="30" customHeight="1">
      <c r="A33" s="40" t="s">
        <v>12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ht="19.5" customHeight="1">
      <c r="A34" s="19" t="s">
        <v>13</v>
      </c>
    </row>
    <row r="35" ht="19.5" customHeight="1">
      <c r="A35" s="19" t="s">
        <v>22</v>
      </c>
    </row>
    <row r="36" ht="19.5" customHeight="1">
      <c r="A36" s="19" t="s">
        <v>29</v>
      </c>
    </row>
    <row r="37" spans="1:11" ht="12.75">
      <c r="A37"/>
      <c r="K37" s="12"/>
    </row>
    <row r="38" spans="1:11" ht="12.75">
      <c r="A38"/>
      <c r="K38" s="12"/>
    </row>
    <row r="39" spans="1:11" ht="12.75">
      <c r="A39"/>
      <c r="K39" s="12"/>
    </row>
    <row r="40" spans="1:11" ht="12.75">
      <c r="A40"/>
      <c r="K40" s="12"/>
    </row>
    <row r="41" spans="1:11" ht="12.75">
      <c r="A41"/>
      <c r="K41" s="12"/>
    </row>
    <row r="42" spans="1:11" ht="12.75">
      <c r="A42"/>
      <c r="K42" s="12"/>
    </row>
    <row r="43" spans="1:11" ht="12.75">
      <c r="A43"/>
      <c r="K43" s="12"/>
    </row>
    <row r="44" spans="1:11" ht="12.75">
      <c r="A44"/>
      <c r="K44" s="12"/>
    </row>
    <row r="45" spans="1:11" ht="12.75">
      <c r="A45"/>
      <c r="K45" s="12"/>
    </row>
    <row r="46" spans="1:11" ht="12.75">
      <c r="A46"/>
      <c r="K46" s="12"/>
    </row>
    <row r="47" spans="1:11" ht="12.75">
      <c r="A47"/>
      <c r="K47" s="12"/>
    </row>
    <row r="48" spans="1:11" ht="12.75">
      <c r="A48"/>
      <c r="K48" s="12"/>
    </row>
    <row r="49" spans="1:11" ht="12.75">
      <c r="A49"/>
      <c r="K49" s="12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mergeCells count="5">
    <mergeCell ref="J5:O5"/>
    <mergeCell ref="A33:O33"/>
    <mergeCell ref="A1:L1"/>
    <mergeCell ref="C5:H5"/>
    <mergeCell ref="A32:O32"/>
  </mergeCells>
  <printOptions/>
  <pageMargins left="0.5" right="0.29" top="0.53" bottom="0.59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Kearney Ag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SandenB</dc:creator>
  <cp:keywords/>
  <dc:description/>
  <cp:lastModifiedBy>Blake Sanden</cp:lastModifiedBy>
  <cp:lastPrinted>2006-08-18T17:10:47Z</cp:lastPrinted>
  <dcterms:created xsi:type="dcterms:W3CDTF">2005-07-19T19:27:49Z</dcterms:created>
  <dcterms:modified xsi:type="dcterms:W3CDTF">2008-06-21T22:25:58Z</dcterms:modified>
  <cp:category/>
  <cp:version/>
  <cp:contentType/>
  <cp:contentStatus/>
</cp:coreProperties>
</file>