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45" windowWidth="11880" windowHeight="7290" tabRatio="871" activeTab="0"/>
  </bookViews>
  <sheets>
    <sheet name="INTRODUCTION" sheetId="1" r:id="rId1"/>
    <sheet name=" COSTS PER ACRE - USER INPUT" sheetId="2" r:id="rId2"/>
    <sheet name="COSTS PER ACRE - OUTPUT" sheetId="3" r:id="rId3"/>
    <sheet name="MONTHLY COSTS - OUTPUT" sheetId="4" r:id="rId4"/>
    <sheet name="RANGING ANALYSIS" sheetId="5" r:id="rId5"/>
  </sheets>
  <definedNames>
    <definedName name="Commodity_Name">'INTRODUCTION'!$A$2</definedName>
    <definedName name="County_Region">' COSTS PER ACRE - USER INPUT'!$A$3</definedName>
    <definedName name="Cultural_Costs">' COSTS PER ACRE - USER INPUT'!#REF!</definedName>
    <definedName name="Establish_Yields_Per_Acre">#REF!</definedName>
    <definedName name="Establishment_costs">#REF!</definedName>
    <definedName name="Harvest_Costs">' COSTS PER ACRE - USER INPUT'!#REF!</definedName>
    <definedName name="Harvset_Costs">' COSTS PER ACRE - USER INPUT'!#REF!</definedName>
    <definedName name="Interes_Costs">' COSTS PER ACRE - USER INPUT'!#REF!</definedName>
    <definedName name="Price">#REF!</definedName>
    <definedName name="_xlnm.Print_Area" localSheetId="1">' COSTS PER ACRE - USER INPUT'!$A$1:$U$59</definedName>
    <definedName name="_xlnm.Print_Area" localSheetId="0">'INTRODUCTION'!$A$1:$B$28</definedName>
    <definedName name="_xlnm.Print_Area" localSheetId="3">'MONTHLY COSTS - OUTPUT'!$A$1:$P$35</definedName>
    <definedName name="_xlnm.Print_Area" localSheetId="4">'RANGING ANALYSIS'!$A$23:$H$86</definedName>
    <definedName name="Region_Year">'INTRODUCTION'!$A$3</definedName>
    <definedName name="SACRAMENTO_VALLEY___2004">' COSTS PER ACRE - USER INPUT'!$A$3</definedName>
    <definedName name="Total_Cash_Costs">' COSTS PER ACRE - USER INPUT'!#REF!</definedName>
    <definedName name="Total_Cash_Overhead">' COSTS PER ACRE - USER INPUT'!#REF!</definedName>
    <definedName name="Total_Cost">' COSTS PER ACRE - USER INPUT'!#REF!</definedName>
    <definedName name="Total_NonCash_Costs">' COSTS PER ACRE - USER INPUT'!$F$57</definedName>
    <definedName name="Total_Operating_Costs">' COSTS PER ACRE - USER INPUT'!#REF!</definedName>
    <definedName name="Unit">#REF!</definedName>
    <definedName name="Yield">#REF!</definedName>
  </definedNames>
  <calcPr fullCalcOnLoad="1"/>
</workbook>
</file>

<file path=xl/sharedStrings.xml><?xml version="1.0" encoding="utf-8"?>
<sst xmlns="http://schemas.openxmlformats.org/spreadsheetml/2006/main" count="223" uniqueCount="158">
  <si>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</si>
  <si>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</si>
  <si>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</si>
  <si>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</si>
  <si>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</si>
  <si>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</si>
  <si>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</si>
  <si>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</si>
  <si>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</si>
  <si>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</si>
  <si>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</si>
  <si>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</si>
  <si>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</t>
  </si>
  <si>
    <t>Cultural:</t>
  </si>
  <si>
    <t>Harvest:</t>
  </si>
  <si>
    <t>CASH OVERHEAD:</t>
  </si>
  <si>
    <t>NON-CASH OVERHEAD:</t>
  </si>
  <si>
    <t>TOTAL CULTURAL COSTS</t>
  </si>
  <si>
    <t>TOTAL HARVEST COSTS</t>
  </si>
  <si>
    <t>TOTAL OPERATING COSTS/ACRE</t>
  </si>
  <si>
    <t>Office Expense</t>
  </si>
  <si>
    <t>Liability Insurance</t>
  </si>
  <si>
    <t>Property Taxes</t>
  </si>
  <si>
    <t>Property Insurance</t>
  </si>
  <si>
    <t>Investment Repairs</t>
  </si>
  <si>
    <t>TOTAL CASH OVERHEAD COSTS</t>
  </si>
  <si>
    <t>Investment</t>
  </si>
  <si>
    <t>TOTAL NON-CASH OVERHEAD COSTS</t>
  </si>
  <si>
    <t>TOTAL COSTS/ACRE</t>
  </si>
  <si>
    <t>TOTAL CASH COSTS/ACRE</t>
  </si>
  <si>
    <t>Operation</t>
  </si>
  <si>
    <t>Labor</t>
  </si>
  <si>
    <t>Fuel,Lube</t>
  </si>
  <si>
    <t>Material</t>
  </si>
  <si>
    <t>Custom/</t>
  </si>
  <si>
    <t>Total</t>
  </si>
  <si>
    <t>Cost</t>
  </si>
  <si>
    <t>&amp; Repairs</t>
  </si>
  <si>
    <t>Rent</t>
  </si>
  <si>
    <t>U C COOPERATIVE EXTENSION</t>
  </si>
  <si>
    <t>OVERHEAD:</t>
  </si>
  <si>
    <t xml:space="preserve">         Table 6.</t>
  </si>
  <si>
    <t>OPERATING COSTS/ACRE:</t>
  </si>
  <si>
    <t>Interest on operating capital</t>
  </si>
  <si>
    <t>CASH OVERHEAD COSTS/ACRE</t>
  </si>
  <si>
    <t>NON-CASH OVERHEAD COSTS/ACRE</t>
  </si>
  <si>
    <t>PRICE</t>
  </si>
  <si>
    <t>Harvest Costs:</t>
  </si>
  <si>
    <t>Interest on Operating Capital</t>
  </si>
  <si>
    <t>Cash and Labor Costs per Acre</t>
  </si>
  <si>
    <t>Annual</t>
  </si>
  <si>
    <t>UC COOPERATIVE EXTENSION</t>
  </si>
  <si>
    <t>Note: Please insert numbers only - no letters.</t>
  </si>
  <si>
    <t xml:space="preserve">A blank cell counts as a zero.   </t>
  </si>
  <si>
    <t>The calendar below shows how many times each operation is performed in each</t>
  </si>
  <si>
    <t>Additional operation</t>
  </si>
  <si>
    <t xml:space="preserve">acre-inches applied. If you choose to change these numbers to reflect your own </t>
  </si>
  <si>
    <t>enterprise, the monthly costs on the next sheet will automatically be recalculated.</t>
  </si>
  <si>
    <t>NET RETURNS PER ACRE ABOVE OPERATING COSTS</t>
  </si>
  <si>
    <t>NET RETURNS PER ACRE ABOVE CASH COST</t>
  </si>
  <si>
    <t>NET RETURNS PER ACRE ABOVE TOTAL COST</t>
  </si>
  <si>
    <t>Cultural Costs</t>
  </si>
  <si>
    <t>Data Input</t>
  </si>
  <si>
    <t>Unit</t>
  </si>
  <si>
    <t>RANGING ANALYSIS</t>
  </si>
  <si>
    <t>Acre" sheet. To update Costs Per Acre, enter new harvest costs obtained here directly into that sheet.</t>
  </si>
  <si>
    <t xml:space="preserve">Base Yield </t>
  </si>
  <si>
    <t xml:space="preserve">Yield increment </t>
  </si>
  <si>
    <t>Base price</t>
  </si>
  <si>
    <t xml:space="preserve">Price Increment </t>
  </si>
  <si>
    <t>Quantity</t>
  </si>
  <si>
    <t>INPUT TABLE</t>
  </si>
  <si>
    <t xml:space="preserve">NOTE: Alteration of harvest costs on this sheet will not result in automatic recalculation of the "Costs Per </t>
  </si>
  <si>
    <t>Per Acre</t>
  </si>
  <si>
    <t>INSTRUCTIONS:  Fill in the yellow shaded areas in the INPUT TABLE to change any of the default values.</t>
  </si>
  <si>
    <t>column blank.</t>
  </si>
  <si>
    <t>One cell must be blank in each row.</t>
  </si>
  <si>
    <t xml:space="preserve">Interest on operating capital </t>
  </si>
  <si>
    <t>Interest rate=</t>
  </si>
  <si>
    <t>Yrs</t>
  </si>
  <si>
    <t>Salvage</t>
  </si>
  <si>
    <t>Capital</t>
  </si>
  <si>
    <t>Description</t>
  </si>
  <si>
    <t>Price</t>
  </si>
  <si>
    <t>Life</t>
  </si>
  <si>
    <t>Value</t>
  </si>
  <si>
    <t>Recovery</t>
  </si>
  <si>
    <t>INVESTMENT</t>
  </si>
  <si>
    <t>TOTAL INVESTMENT</t>
  </si>
  <si>
    <t>No. of Producing Acres</t>
  </si>
  <si>
    <t>Factor</t>
  </si>
  <si>
    <t>Interest Rate</t>
  </si>
  <si>
    <t xml:space="preserve">INSTRUCTIONS:  Fill in the yellow shaded areas in the INPUT TABLE to change </t>
  </si>
  <si>
    <t xml:space="preserve">The costs below are considered typical. If you choose to change numbers in yellow shading to reflect </t>
  </si>
  <si>
    <t>Additional operation', type the name of the new operation and enter costs in the appropriate columns.</t>
  </si>
  <si>
    <t xml:space="preserve">your own enterprise, total costs in blue shading on this sheet and on the output and monthly costs sheets </t>
  </si>
  <si>
    <t xml:space="preserve">will automatically be recalculated. If you wish to add additional operations, click in a cell labeled </t>
  </si>
  <si>
    <t xml:space="preserve">Note: numbers in blue shading cannot </t>
  </si>
  <si>
    <t>be altered directly.</t>
  </si>
  <si>
    <t>interest rate. The purchase price, years of life, and salvage value can also be changed.</t>
  </si>
  <si>
    <t>default values for the total number of producing acres that use these investments and for the</t>
  </si>
  <si>
    <t xml:space="preserve">COSTS PER ACRE - USER INPUT  </t>
  </si>
  <si>
    <t xml:space="preserve">You can alter the costs shown on this worksheet, add additional operations, </t>
  </si>
  <si>
    <t xml:space="preserve">and modify the timing of operations to more accurately reflect your own </t>
  </si>
  <si>
    <t>enterprise.</t>
  </si>
  <si>
    <t>COSTS PER ACRE - OUTPUT</t>
  </si>
  <si>
    <t>This sheet summarizes costs from the user input sheet in a printer-friendly</t>
  </si>
  <si>
    <t xml:space="preserve">format. Numbers on this sheet are calculated from the previous sheet and </t>
  </si>
  <si>
    <t>cannot be altered directly.</t>
  </si>
  <si>
    <t>MONTHLY COSTS - OUTPUT</t>
  </si>
  <si>
    <t xml:space="preserve">This sheet breaks down the costs per acre on a month-by-month basis. </t>
  </si>
  <si>
    <t>Numbers on this sheet are calculated from the input sheet and cannot be</t>
  </si>
  <si>
    <t>altered directly.</t>
  </si>
  <si>
    <t xml:space="preserve">This worksheet shows costs and returns per acre at varying yields.  You can </t>
  </si>
  <si>
    <t>change the default harvest costs, yields, and prices in the Input Table at the</t>
  </si>
  <si>
    <t xml:space="preserve"> top of the sheet.  Note that changes made on this sheet will not be reflected  </t>
  </si>
  <si>
    <t xml:space="preserve">in the Costs Per Acre sheets. </t>
  </si>
  <si>
    <t xml:space="preserve">Please note that throughout this workbook, numbers in yellow shading can be changed directly by the user, </t>
  </si>
  <si>
    <t>while numbers in blue shading result from formulas and cannot be changed directly.</t>
  </si>
  <si>
    <t xml:space="preserve">For more information about the study and how costs were derived, please consult the PDF file "Sample Costs to </t>
  </si>
  <si>
    <t xml:space="preserve"> All sample costs presented are considered typical for this region.  The worksheets are organized as follows:</t>
  </si>
  <si>
    <t xml:space="preserve">month on a typical, well-managed farm. For irrigation, it shows the number of </t>
  </si>
  <si>
    <t>For harvest costs that vary by yield, enter a cost in the "Per Box" column, and be sure to leave the "Per Acre" column</t>
  </si>
  <si>
    <t>blank. For harvest costs that do not vary by yield, enter a cost in the "Per Acre" column and leave the "Per Box"</t>
  </si>
  <si>
    <t xml:space="preserve">       RANGING ANALYSIS</t>
  </si>
  <si>
    <t>Total Operating Costs/box</t>
  </si>
  <si>
    <t>Total Cash Costs/box</t>
  </si>
  <si>
    <t>Total Costs/box</t>
  </si>
  <si>
    <t>No. of Crops Per Acre Per Year</t>
  </si>
  <si>
    <t>SAN JOAQUIN VALLEY -SOUTH</t>
  </si>
  <si>
    <t>Miscellaneous Pickup Use</t>
  </si>
  <si>
    <t>Hand Pick, Wash &amp; Pack</t>
  </si>
  <si>
    <t>Haul</t>
  </si>
  <si>
    <t>Land Rent</t>
  </si>
  <si>
    <t>Irrigation Flat Pipe</t>
  </si>
  <si>
    <t>Miscellaneous Field Tools</t>
  </si>
  <si>
    <t>WHOLE FARM ANNUAL EQUIPMENT, INVESTMENT, AND BUSINESS OVERHEAD COSTS</t>
  </si>
  <si>
    <t>http://coststudies.ucdavis.edu/uploads/new_cost_returns/lemongrassvs2005.pdf</t>
  </si>
  <si>
    <t>SAMPLE COSTS TO PRODUCE LEMONGRASS</t>
  </si>
  <si>
    <t>COSTS PER ACRE TO PRODUCE LEMONGRASS</t>
  </si>
  <si>
    <t xml:space="preserve">                       MONTHLY CASH COSTS PER ACRE TO PRODUCE LEMONGRASS</t>
  </si>
  <si>
    <t>COSTS PER ACRE AT VARYING YIELDS TO PRODUCE LEMONGRASS</t>
  </si>
  <si>
    <t>The sample costs to produce lemongrass in the south San Joaquin Valley region are presented in this study.</t>
  </si>
  <si>
    <t xml:space="preserve">Produce Lemongrass, Asian Vegetable, San Joaquin Valley, South - 2005" available at: </t>
  </si>
  <si>
    <t>Land Prep: Plow, Disc, List (Custom)</t>
  </si>
  <si>
    <t>Plant (labor only)</t>
  </si>
  <si>
    <t>Irrigate</t>
  </si>
  <si>
    <t>Fertilize: In irrigation water (15-15-15) 2X</t>
  </si>
  <si>
    <t>Weed: Hand</t>
  </si>
  <si>
    <t>Crop Protection: Install Plastic Houses</t>
  </si>
  <si>
    <t>Crop Protection: Dismantle Houses</t>
  </si>
  <si>
    <t>Beginning FEB 04</t>
  </si>
  <si>
    <t>Ending MAR 05</t>
  </si>
  <si>
    <t>Pick</t>
  </si>
  <si>
    <t>Harvest Costs</t>
  </si>
  <si>
    <t>Base Unit</t>
  </si>
  <si>
    <t>Box (40 lbs)</t>
  </si>
  <si>
    <t xml:space="preserve">Per Box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</si>
</sst>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_);_(* \(#,##0\);_(* &quot;-&quot;??_);_(@_)"/>
    <numFmt numFmtId="172" formatCode="0.0"/>
    <numFmt numFmtId="173" formatCode="_(* #,##0.0_);_(* \(#,##0.0\);_(* &quot;-&quot;?_);_(@_)"/>
    <numFmt numFmtId="174" formatCode="&quot;$&quot;#,##0.00"/>
    <numFmt numFmtId="175" formatCode="#,##0.0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LinePrinter"/>
      <family val="0"/>
    </font>
    <font>
      <b/>
      <sz val="9"/>
      <name val="LinePrinter"/>
      <family val="0"/>
    </font>
    <font>
      <b/>
      <sz val="8.5"/>
      <name val="Arial"/>
      <family val="2"/>
    </font>
    <font>
      <sz val="8.5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9"/>
      <color indexed="48"/>
      <name val="Arial"/>
      <family val="2"/>
    </font>
    <font>
      <i/>
      <sz val="8"/>
      <color indexed="48"/>
      <name val="Arial"/>
      <family val="2"/>
    </font>
    <font>
      <b/>
      <i/>
      <sz val="8"/>
      <color indexed="48"/>
      <name val="Arial"/>
      <family val="2"/>
    </font>
    <font>
      <i/>
      <sz val="8.5"/>
      <name val="Arial"/>
      <family val="2"/>
    </font>
    <font>
      <i/>
      <sz val="8.5"/>
      <color indexed="48"/>
      <name val="Arial"/>
      <family val="2"/>
    </font>
    <font>
      <sz val="10"/>
      <color indexed="48"/>
      <name val="Arial"/>
      <family val="0"/>
    </font>
    <font>
      <i/>
      <sz val="9"/>
      <color indexed="48"/>
      <name val="LinePrinter"/>
      <family val="0"/>
    </font>
    <font>
      <i/>
      <sz val="10"/>
      <color indexed="48"/>
      <name val="Arial"/>
      <family val="0"/>
    </font>
    <font>
      <b/>
      <sz val="10"/>
      <name val="Arial"/>
      <family val="2"/>
    </font>
    <font>
      <i/>
      <sz val="9"/>
      <name val="LinePrinter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8"/>
      <name val="Times New Roman"/>
      <family val="1"/>
    </font>
    <font>
      <i/>
      <sz val="9"/>
      <name val="Arial"/>
      <family val="2"/>
    </font>
    <font>
      <b/>
      <i/>
      <sz val="10"/>
      <name val="Arial"/>
      <family val="2"/>
    </font>
    <font>
      <i/>
      <sz val="8"/>
      <color indexed="48"/>
      <name val="LinePrinter"/>
      <family val="0"/>
    </font>
    <font>
      <sz val="8"/>
      <color indexed="48"/>
      <name val="Arial"/>
      <family val="0"/>
    </font>
    <font>
      <sz val="8.5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Fill="1" applyBorder="1" applyAlignment="1" applyProtection="1">
      <alignment/>
      <protection locked="0"/>
    </xf>
    <xf numFmtId="1" fontId="10" fillId="0" borderId="0" xfId="0" applyNumberFormat="1" applyFont="1" applyFill="1" applyBorder="1" applyAlignment="1" applyProtection="1">
      <alignment/>
      <protection locked="0"/>
    </xf>
    <xf numFmtId="0" fontId="3" fillId="0" borderId="2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3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4" fontId="7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3" fontId="3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9" fillId="0" borderId="6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0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9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4" fillId="0" borderId="4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Fill="1" applyAlignment="1" applyProtection="1">
      <alignment/>
      <protection/>
    </xf>
    <xf numFmtId="0" fontId="5" fillId="0" borderId="9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2" fontId="3" fillId="0" borderId="0" xfId="0" applyNumberFormat="1" applyFont="1" applyFill="1" applyBorder="1" applyAlignment="1" applyProtection="1">
      <alignment/>
      <protection locked="0"/>
    </xf>
    <xf numFmtId="3" fontId="26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3" fontId="12" fillId="0" borderId="1" xfId="0" applyNumberFormat="1" applyFont="1" applyBorder="1" applyAlignment="1">
      <alignment horizontal="left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3" fontId="25" fillId="0" borderId="10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3" fontId="25" fillId="0" borderId="7" xfId="0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2" xfId="0" applyNumberFormat="1" applyFont="1" applyFill="1" applyBorder="1" applyAlignment="1" quotePrefix="1">
      <alignment horizontal="right"/>
    </xf>
    <xf numFmtId="3" fontId="25" fillId="0" borderId="9" xfId="0" applyNumberFormat="1" applyFont="1" applyBorder="1" applyAlignment="1">
      <alignment horizontal="righ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10" fontId="3" fillId="0" borderId="2" xfId="0" applyNumberFormat="1" applyFont="1" applyBorder="1" applyAlignment="1">
      <alignment/>
    </xf>
    <xf numFmtId="9" fontId="3" fillId="0" borderId="0" xfId="21" applyFont="1" applyAlignment="1">
      <alignment/>
    </xf>
    <xf numFmtId="0" fontId="26" fillId="0" borderId="0" xfId="0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1" xfId="0" applyNumberFormat="1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" fontId="7" fillId="0" borderId="3" xfId="0" applyNumberFormat="1" applyFont="1" applyFill="1" applyBorder="1" applyAlignment="1">
      <alignment/>
    </xf>
    <xf numFmtId="3" fontId="12" fillId="2" borderId="0" xfId="0" applyNumberFormat="1" applyFont="1" applyFill="1" applyBorder="1" applyAlignment="1" applyProtection="1">
      <alignment/>
      <protection locked="0"/>
    </xf>
    <xf numFmtId="2" fontId="12" fillId="2" borderId="0" xfId="0" applyNumberFormat="1" applyFont="1" applyFill="1" applyBorder="1" applyAlignment="1" applyProtection="1">
      <alignment/>
      <protection locked="0"/>
    </xf>
    <xf numFmtId="2" fontId="12" fillId="2" borderId="0" xfId="21" applyNumberFormat="1" applyFont="1" applyFill="1" applyBorder="1" applyAlignment="1" applyProtection="1">
      <alignment/>
      <protection locked="0"/>
    </xf>
    <xf numFmtId="9" fontId="12" fillId="2" borderId="0" xfId="21" applyFont="1" applyFill="1" applyBorder="1" applyAlignment="1" applyProtection="1">
      <alignment/>
      <protection locked="0"/>
    </xf>
    <xf numFmtId="1" fontId="12" fillId="2" borderId="0" xfId="0" applyNumberFormat="1" applyFont="1" applyFill="1" applyBorder="1" applyAlignment="1" applyProtection="1">
      <alignment/>
      <protection locked="0"/>
    </xf>
    <xf numFmtId="1" fontId="3" fillId="2" borderId="0" xfId="0" applyNumberFormat="1" applyFont="1" applyFill="1" applyAlignment="1" applyProtection="1">
      <alignment/>
      <protection locked="0"/>
    </xf>
    <xf numFmtId="1" fontId="12" fillId="2" borderId="0" xfId="21" applyNumberFormat="1" applyFont="1" applyFill="1" applyBorder="1" applyAlignment="1" applyProtection="1">
      <alignment/>
      <protection locked="0"/>
    </xf>
    <xf numFmtId="1" fontId="12" fillId="2" borderId="0" xfId="0" applyNumberFormat="1" applyFont="1" applyFill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0" fontId="3" fillId="2" borderId="0" xfId="0" applyNumberFormat="1" applyFont="1" applyFill="1" applyAlignment="1" applyProtection="1">
      <alignment/>
      <protection locked="0"/>
    </xf>
    <xf numFmtId="3" fontId="26" fillId="2" borderId="8" xfId="0" applyNumberFormat="1" applyFont="1" applyFill="1" applyBorder="1" applyAlignment="1" applyProtection="1">
      <alignment horizontal="right"/>
      <protection locked="0"/>
    </xf>
    <xf numFmtId="3" fontId="26" fillId="2" borderId="4" xfId="0" applyNumberFormat="1" applyFont="1" applyFill="1" applyBorder="1" applyAlignment="1" applyProtection="1">
      <alignment horizontal="right"/>
      <protection locked="0"/>
    </xf>
    <xf numFmtId="10" fontId="12" fillId="2" borderId="6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5" fillId="0" borderId="0" xfId="0" applyFont="1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4" fillId="0" borderId="0" xfId="0" applyFont="1" applyFill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 horizontal="righ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/>
      <protection/>
    </xf>
    <xf numFmtId="44" fontId="12" fillId="0" borderId="0" xfId="17" applyFont="1" applyFill="1" applyBorder="1" applyAlignment="1" applyProtection="1">
      <alignment/>
      <protection/>
    </xf>
    <xf numFmtId="43" fontId="12" fillId="0" borderId="0" xfId="15" applyFont="1" applyFill="1" applyBorder="1" applyAlignment="1" applyProtection="1">
      <alignment/>
      <protection/>
    </xf>
    <xf numFmtId="0" fontId="9" fillId="0" borderId="2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0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10" fontId="3" fillId="0" borderId="1" xfId="0" applyNumberFormat="1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22" fillId="0" borderId="12" xfId="0" applyFont="1" applyBorder="1" applyAlignment="1">
      <alignment horizontal="center"/>
    </xf>
    <xf numFmtId="0" fontId="0" fillId="2" borderId="0" xfId="0" applyFont="1" applyFill="1" applyBorder="1" applyAlignment="1" applyProtection="1">
      <alignment/>
      <protection locked="0"/>
    </xf>
    <xf numFmtId="3" fontId="0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ont="1" applyFill="1" applyBorder="1" applyAlignment="1" applyProtection="1">
      <alignment/>
      <protection locked="0"/>
    </xf>
    <xf numFmtId="174" fontId="0" fillId="2" borderId="0" xfId="0" applyNumberFormat="1" applyFont="1" applyFill="1" applyBorder="1" applyAlignment="1" applyProtection="1">
      <alignment horizontal="right"/>
      <protection locked="0"/>
    </xf>
    <xf numFmtId="3" fontId="27" fillId="0" borderId="5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20" applyAlignment="1">
      <alignment horizontal="left"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0" xfId="0" applyFont="1" applyFill="1" applyAlignment="1" applyProtection="1">
      <alignment horizontal="center"/>
      <protection locked="0"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5" fillId="0" borderId="0" xfId="0" applyFont="1" applyAlignment="1">
      <alignment horizontal="center"/>
    </xf>
    <xf numFmtId="0" fontId="15" fillId="0" borderId="0" xfId="0" applyFont="1" applyFill="1" applyBorder="1" applyAlignment="1" applyProtection="1">
      <alignment horizontal="left"/>
      <protection/>
    </xf>
    <xf numFmtId="0" fontId="27" fillId="0" borderId="0" xfId="0" applyFont="1" applyAlignment="1">
      <alignment horizontal="center"/>
    </xf>
    <xf numFmtId="0" fontId="16" fillId="0" borderId="0" xfId="0" applyFont="1" applyFill="1" applyBorder="1" applyAlignment="1" applyProtection="1">
      <alignment horizontal="left"/>
      <protection/>
    </xf>
    <xf numFmtId="0" fontId="12" fillId="0" borderId="0" xfId="0" applyFont="1" applyAlignment="1">
      <alignment horizontal="right"/>
    </xf>
    <xf numFmtId="0" fontId="14" fillId="0" borderId="0" xfId="0" applyFont="1" applyAlignment="1" applyProtection="1">
      <alignment horizontal="left"/>
      <protection/>
    </xf>
    <xf numFmtId="0" fontId="12" fillId="0" borderId="1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29" fillId="0" borderId="0" xfId="0" applyFont="1" applyFill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 horizontal="left"/>
      <protection/>
    </xf>
    <xf numFmtId="0" fontId="12" fillId="0" borderId="0" xfId="0" applyFont="1" applyFill="1" applyBorder="1" applyAlignment="1">
      <alignment horizontal="right"/>
    </xf>
    <xf numFmtId="0" fontId="3" fillId="0" borderId="1" xfId="0" applyFont="1" applyFill="1" applyBorder="1" applyAlignment="1" applyProtection="1">
      <alignment horizontal="right"/>
      <protection/>
    </xf>
    <xf numFmtId="0" fontId="0" fillId="0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9" fillId="0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1" fillId="0" borderId="9" xfId="0" applyFont="1" applyBorder="1" applyAlignment="1">
      <alignment horizontal="right"/>
    </xf>
    <xf numFmtId="0" fontId="0" fillId="0" borderId="4" xfId="0" applyBorder="1" applyAlignment="1">
      <alignment/>
    </xf>
    <xf numFmtId="3" fontId="31" fillId="2" borderId="0" xfId="15" applyNumberFormat="1" applyFont="1" applyFill="1" applyBorder="1" applyAlignment="1" applyProtection="1">
      <alignment/>
      <protection locked="0"/>
    </xf>
    <xf numFmtId="3" fontId="31" fillId="3" borderId="0" xfId="15" applyNumberFormat="1" applyFont="1" applyFill="1" applyBorder="1" applyAlignment="1" applyProtection="1">
      <alignment/>
      <protection/>
    </xf>
    <xf numFmtId="3" fontId="31" fillId="2" borderId="0" xfId="15" applyNumberFormat="1" applyFont="1" applyFill="1" applyAlignment="1" applyProtection="1">
      <alignment/>
      <protection locked="0"/>
    </xf>
    <xf numFmtId="3" fontId="31" fillId="3" borderId="2" xfId="15" applyNumberFormat="1" applyFont="1" applyFill="1" applyBorder="1" applyAlignment="1" applyProtection="1">
      <alignment/>
      <protection/>
    </xf>
    <xf numFmtId="3" fontId="31" fillId="3" borderId="0" xfId="15" applyNumberFormat="1" applyFont="1" applyFill="1" applyAlignment="1" applyProtection="1">
      <alignment/>
      <protection/>
    </xf>
    <xf numFmtId="3" fontId="31" fillId="2" borderId="0" xfId="0" applyNumberFormat="1" applyFont="1" applyFill="1" applyAlignment="1" applyProtection="1">
      <alignment/>
      <protection locked="0"/>
    </xf>
    <xf numFmtId="3" fontId="31" fillId="3" borderId="0" xfId="0" applyNumberFormat="1" applyFont="1" applyFill="1" applyAlignment="1" applyProtection="1">
      <alignment/>
      <protection/>
    </xf>
    <xf numFmtId="3" fontId="31" fillId="3" borderId="0" xfId="0" applyNumberFormat="1" applyFont="1" applyFill="1" applyAlignment="1" applyProtection="1">
      <alignment/>
      <protection/>
    </xf>
    <xf numFmtId="3" fontId="31" fillId="3" borderId="2" xfId="0" applyNumberFormat="1" applyFont="1" applyFill="1" applyBorder="1" applyAlignment="1" applyProtection="1">
      <alignment/>
      <protection/>
    </xf>
    <xf numFmtId="3" fontId="31" fillId="3" borderId="1" xfId="15" applyNumberFormat="1" applyFont="1" applyFill="1" applyBorder="1" applyAlignment="1" applyProtection="1">
      <alignment/>
      <protection/>
    </xf>
    <xf numFmtId="3" fontId="31" fillId="2" borderId="1" xfId="15" applyNumberFormat="1" applyFont="1" applyFill="1" applyBorder="1" applyAlignment="1" applyProtection="1">
      <alignment/>
      <protection locked="0"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0" fontId="5" fillId="0" borderId="3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7" fillId="0" borderId="3" xfId="0" applyFont="1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0" borderId="2" xfId="0" applyFont="1" applyFill="1" applyBorder="1" applyAlignment="1" applyProtection="1">
      <alignment horizontal="center"/>
      <protection/>
    </xf>
    <xf numFmtId="0" fontId="5" fillId="0" borderId="2" xfId="0" applyFont="1" applyFill="1" applyBorder="1" applyAlignment="1" applyProtection="1" quotePrefix="1">
      <alignment horizontal="center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2" xfId="15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 horizontal="left" indent="4"/>
    </xf>
    <xf numFmtId="3" fontId="3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ststudies.ucdavis.edu/uploads/new_cost_returns/lemongrassvs2005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7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33.140625" style="0" customWidth="1"/>
    <col min="2" max="2" width="65.00390625" style="0" customWidth="1"/>
  </cols>
  <sheetData>
    <row r="1" spans="1:2" ht="12.75">
      <c r="A1" s="190" t="s">
        <v>51</v>
      </c>
      <c r="B1" s="190"/>
    </row>
    <row r="2" spans="1:2" ht="12.75">
      <c r="A2" s="190" t="s">
        <v>138</v>
      </c>
      <c r="B2" s="190"/>
    </row>
    <row r="3" spans="1:2" ht="12.75">
      <c r="A3" s="190" t="s">
        <v>129</v>
      </c>
      <c r="B3" s="190"/>
    </row>
    <row r="4" spans="1:2" ht="12.75">
      <c r="A4" s="191"/>
      <c r="B4" s="191"/>
    </row>
    <row r="5" spans="1:2" ht="12.75">
      <c r="A5" s="189" t="s">
        <v>142</v>
      </c>
      <c r="B5" s="189"/>
    </row>
    <row r="6" spans="1:2" ht="12.75">
      <c r="A6" s="189" t="s">
        <v>120</v>
      </c>
      <c r="B6" s="189"/>
    </row>
    <row r="7" spans="1:2" ht="12.75">
      <c r="A7" s="187"/>
      <c r="B7" s="187"/>
    </row>
    <row r="8" spans="1:2" ht="12.75">
      <c r="A8" s="95" t="s">
        <v>101</v>
      </c>
      <c r="B8" s="94" t="s">
        <v>102</v>
      </c>
    </row>
    <row r="9" ht="12.75">
      <c r="B9" s="94" t="s">
        <v>103</v>
      </c>
    </row>
    <row r="10" spans="1:2" ht="12.75">
      <c r="A10" s="94"/>
      <c r="B10" s="94" t="s">
        <v>104</v>
      </c>
    </row>
    <row r="11" spans="1:2" ht="12.75">
      <c r="A11" s="95" t="s">
        <v>105</v>
      </c>
      <c r="B11" s="94" t="s">
        <v>106</v>
      </c>
    </row>
    <row r="12" spans="1:2" ht="12.75">
      <c r="A12" s="94"/>
      <c r="B12" s="94" t="s">
        <v>107</v>
      </c>
    </row>
    <row r="13" spans="1:2" ht="12.75">
      <c r="A13" s="94"/>
      <c r="B13" s="94" t="s">
        <v>108</v>
      </c>
    </row>
    <row r="14" spans="1:2" ht="12.75">
      <c r="A14" s="95" t="s">
        <v>109</v>
      </c>
      <c r="B14" s="94" t="s">
        <v>110</v>
      </c>
    </row>
    <row r="15" spans="1:2" ht="12.75">
      <c r="A15" s="94"/>
      <c r="B15" s="94" t="s">
        <v>111</v>
      </c>
    </row>
    <row r="16" spans="1:2" ht="12.75">
      <c r="A16" s="94"/>
      <c r="B16" s="94" t="s">
        <v>112</v>
      </c>
    </row>
    <row r="17" spans="1:2" ht="12.75">
      <c r="A17" s="95" t="s">
        <v>64</v>
      </c>
      <c r="B17" s="94" t="s">
        <v>113</v>
      </c>
    </row>
    <row r="18" spans="1:2" ht="12.75">
      <c r="A18" s="94"/>
      <c r="B18" s="94" t="s">
        <v>114</v>
      </c>
    </row>
    <row r="19" spans="1:2" ht="12.75">
      <c r="A19" s="94"/>
      <c r="B19" s="94" t="s">
        <v>115</v>
      </c>
    </row>
    <row r="20" spans="1:2" ht="12.75">
      <c r="A20" s="94"/>
      <c r="B20" s="94" t="s">
        <v>116</v>
      </c>
    </row>
    <row r="21" spans="1:2" ht="12.75">
      <c r="A21" s="94"/>
      <c r="B21" s="94"/>
    </row>
    <row r="22" spans="1:2" ht="12.75">
      <c r="A22" s="186" t="s">
        <v>117</v>
      </c>
      <c r="B22" s="186"/>
    </row>
    <row r="23" spans="1:2" ht="12.75">
      <c r="A23" s="186" t="s">
        <v>118</v>
      </c>
      <c r="B23" s="186"/>
    </row>
    <row r="24" spans="1:2" ht="12.75">
      <c r="A24" s="94"/>
      <c r="B24" s="94"/>
    </row>
    <row r="25" spans="1:2" ht="12.75">
      <c r="A25" s="187" t="s">
        <v>119</v>
      </c>
      <c r="B25" s="187"/>
    </row>
    <row r="26" spans="1:2" ht="12.75">
      <c r="A26" s="187" t="s">
        <v>143</v>
      </c>
      <c r="B26" s="187"/>
    </row>
    <row r="27" spans="1:2" ht="12.75">
      <c r="A27" s="188" t="s">
        <v>137</v>
      </c>
      <c r="B27" s="188"/>
    </row>
  </sheetData>
  <sheetProtection sheet="1" objects="1" scenarios="1"/>
  <mergeCells count="12">
    <mergeCell ref="A1:B1"/>
    <mergeCell ref="A2:B2"/>
    <mergeCell ref="A3:B3"/>
    <mergeCell ref="A4:B4"/>
    <mergeCell ref="A5:B5"/>
    <mergeCell ref="A6:B6"/>
    <mergeCell ref="A7:B7"/>
    <mergeCell ref="A22:B22"/>
    <mergeCell ref="A23:B23"/>
    <mergeCell ref="A25:B25"/>
    <mergeCell ref="A26:B26"/>
    <mergeCell ref="A27:B27"/>
  </mergeCells>
  <hyperlinks>
    <hyperlink ref="A27:B27" r:id="rId1" display="http://coststudies.ucdavis.edu/uploads/new_cost_returns/lemongrassvs2005.pdf"/>
  </hyperlinks>
  <printOptions/>
  <pageMargins left="0.75" right="0.75" top="1" bottom="1" header="0.5" footer="0.5"/>
  <pageSetup fitToHeight="1" fitToWidth="1" horizontalDpi="600" verticalDpi="600" orientation="portrait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3"/>
  <sheetViews>
    <sheetView workbookViewId="0" topLeftCell="A1">
      <selection activeCell="A1" sqref="A1:F1"/>
    </sheetView>
  </sheetViews>
  <sheetFormatPr defaultColWidth="9.140625" defaultRowHeight="12.75"/>
  <cols>
    <col min="1" max="1" width="29.421875" style="4" customWidth="1"/>
    <col min="2" max="2" width="8.28125" style="4" customWidth="1"/>
    <col min="3" max="3" width="8.28125" style="1" customWidth="1"/>
    <col min="4" max="5" width="7.7109375" style="1" customWidth="1"/>
    <col min="6" max="6" width="13.140625" style="15" customWidth="1"/>
    <col min="7" max="7" width="4.8515625" style="1" customWidth="1"/>
    <col min="8" max="8" width="5.7109375" style="1" bestFit="1" customWidth="1"/>
    <col min="9" max="17" width="4.8515625" style="1" customWidth="1"/>
    <col min="18" max="18" width="5.140625" style="1" customWidth="1"/>
    <col min="19" max="19" width="5.421875" style="1" customWidth="1"/>
    <col min="20" max="21" width="5.00390625" style="1" customWidth="1"/>
    <col min="22" max="16384" width="9.140625" style="1" customWidth="1"/>
  </cols>
  <sheetData>
    <row r="1" spans="1:21" ht="12.75" customHeight="1">
      <c r="A1" s="193" t="s">
        <v>51</v>
      </c>
      <c r="B1" s="193"/>
      <c r="C1" s="193"/>
      <c r="D1" s="193"/>
      <c r="E1" s="193"/>
      <c r="F1" s="193"/>
      <c r="G1" s="5"/>
      <c r="H1" s="5"/>
      <c r="U1" s="107"/>
    </row>
    <row r="2" spans="1:21" ht="12.75" customHeight="1">
      <c r="A2" s="193" t="s">
        <v>139</v>
      </c>
      <c r="B2" s="193"/>
      <c r="C2" s="193"/>
      <c r="D2" s="193"/>
      <c r="E2" s="193"/>
      <c r="F2" s="193"/>
      <c r="G2" s="193"/>
      <c r="U2" s="107"/>
    </row>
    <row r="3" spans="1:21" ht="12.75" customHeight="1">
      <c r="A3" s="197" t="str">
        <f>Region_Year</f>
        <v>SAN JOAQUIN VALLEY -SOUTH</v>
      </c>
      <c r="B3" s="197"/>
      <c r="C3" s="197"/>
      <c r="D3" s="197"/>
      <c r="E3" s="197"/>
      <c r="F3" s="197"/>
      <c r="U3" s="107"/>
    </row>
    <row r="4" spans="1:21" ht="12.75" customHeight="1">
      <c r="A4" s="69"/>
      <c r="B4" s="199" t="s">
        <v>71</v>
      </c>
      <c r="C4" s="199"/>
      <c r="D4" s="69"/>
      <c r="E4" s="69"/>
      <c r="F4" s="69"/>
      <c r="U4" s="107"/>
    </row>
    <row r="5" spans="1:21" ht="12">
      <c r="A5" s="195" t="s">
        <v>93</v>
      </c>
      <c r="B5" s="196"/>
      <c r="C5" s="196"/>
      <c r="D5" s="196"/>
      <c r="E5" s="196"/>
      <c r="F5" s="196"/>
      <c r="G5" s="198" t="s">
        <v>54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U5" s="107"/>
    </row>
    <row r="6" spans="1:21" ht="12">
      <c r="A6" s="198" t="s">
        <v>95</v>
      </c>
      <c r="B6" s="198"/>
      <c r="C6" s="198"/>
      <c r="D6" s="198"/>
      <c r="E6" s="198"/>
      <c r="F6" s="198"/>
      <c r="G6" s="198" t="s">
        <v>121</v>
      </c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U6" s="107"/>
    </row>
    <row r="7" spans="1:21" ht="12">
      <c r="A7" s="198" t="s">
        <v>96</v>
      </c>
      <c r="B7" s="198"/>
      <c r="C7" s="198"/>
      <c r="D7" s="198"/>
      <c r="E7" s="198"/>
      <c r="F7" s="198"/>
      <c r="G7" s="198" t="s">
        <v>56</v>
      </c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U7" s="107"/>
    </row>
    <row r="8" spans="1:21" ht="12.75" customHeight="1">
      <c r="A8" s="128" t="s">
        <v>94</v>
      </c>
      <c r="B8" s="129"/>
      <c r="C8" s="130"/>
      <c r="D8" s="130"/>
      <c r="E8" s="130"/>
      <c r="F8" s="130"/>
      <c r="G8" s="194" t="s">
        <v>57</v>
      </c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U8" s="107"/>
    </row>
    <row r="9" spans="1:21" ht="12.75" customHeight="1">
      <c r="A9" s="131" t="s">
        <v>97</v>
      </c>
      <c r="B9" s="132"/>
      <c r="C9" s="132"/>
      <c r="D9" s="132"/>
      <c r="E9" s="132"/>
      <c r="F9" s="133"/>
      <c r="G9" s="194" t="s">
        <v>52</v>
      </c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U9" s="107"/>
    </row>
    <row r="10" spans="1:21" ht="12">
      <c r="A10" s="131" t="s">
        <v>98</v>
      </c>
      <c r="B10" s="132"/>
      <c r="C10" s="132"/>
      <c r="D10" s="132"/>
      <c r="E10" s="132"/>
      <c r="F10" s="133"/>
      <c r="G10" s="194" t="s">
        <v>53</v>
      </c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U10" s="107"/>
    </row>
    <row r="11" ht="12">
      <c r="U11" s="107"/>
    </row>
    <row r="12" spans="1:21" ht="12">
      <c r="A12" s="236"/>
      <c r="B12" s="236"/>
      <c r="C12" s="237"/>
      <c r="D12" s="237"/>
      <c r="E12" s="237"/>
      <c r="F12" s="238" t="s">
        <v>35</v>
      </c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107"/>
    </row>
    <row r="13" spans="1:21" ht="12">
      <c r="A13" s="239"/>
      <c r="B13" s="240" t="s">
        <v>31</v>
      </c>
      <c r="C13" s="240" t="s">
        <v>32</v>
      </c>
      <c r="D13" s="240" t="s">
        <v>33</v>
      </c>
      <c r="E13" s="240" t="s">
        <v>34</v>
      </c>
      <c r="F13" s="241" t="s">
        <v>50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07"/>
    </row>
    <row r="14" spans="1:20" ht="12">
      <c r="A14" s="11" t="s">
        <v>30</v>
      </c>
      <c r="B14" s="75" t="s">
        <v>36</v>
      </c>
      <c r="C14" s="75" t="s">
        <v>37</v>
      </c>
      <c r="D14" s="75" t="s">
        <v>36</v>
      </c>
      <c r="E14" s="75" t="s">
        <v>38</v>
      </c>
      <c r="F14" s="76" t="s">
        <v>36</v>
      </c>
      <c r="G14" s="93" t="s">
        <v>0</v>
      </c>
      <c r="H14" s="93" t="s">
        <v>1</v>
      </c>
      <c r="I14" s="93" t="s">
        <v>2</v>
      </c>
      <c r="J14" s="93" t="s">
        <v>3</v>
      </c>
      <c r="K14" s="93" t="s">
        <v>4</v>
      </c>
      <c r="L14" s="93" t="s">
        <v>5</v>
      </c>
      <c r="M14" s="93" t="s">
        <v>6</v>
      </c>
      <c r="N14" s="93" t="s">
        <v>7</v>
      </c>
      <c r="O14" s="93" t="s">
        <v>8</v>
      </c>
      <c r="P14" s="93" t="s">
        <v>9</v>
      </c>
      <c r="Q14" s="93" t="s">
        <v>10</v>
      </c>
      <c r="R14" s="93" t="s">
        <v>12</v>
      </c>
      <c r="S14" s="93" t="s">
        <v>0</v>
      </c>
      <c r="T14" s="93" t="s">
        <v>1</v>
      </c>
    </row>
    <row r="15" spans="1:6" ht="12">
      <c r="A15" s="4" t="s">
        <v>13</v>
      </c>
      <c r="B15" s="8"/>
      <c r="C15" s="8"/>
      <c r="D15" s="8"/>
      <c r="E15" s="8"/>
      <c r="F15" s="14"/>
    </row>
    <row r="16" spans="1:20" ht="12">
      <c r="A16" s="121" t="s">
        <v>144</v>
      </c>
      <c r="B16" s="225">
        <v>0</v>
      </c>
      <c r="C16" s="225">
        <v>0</v>
      </c>
      <c r="D16" s="225">
        <v>0</v>
      </c>
      <c r="E16" s="225">
        <v>100</v>
      </c>
      <c r="F16" s="226">
        <f>SUM(B16:E16)</f>
        <v>100</v>
      </c>
      <c r="G16" s="117">
        <v>1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ht="12">
      <c r="A17" s="121" t="s">
        <v>145</v>
      </c>
      <c r="B17" s="225">
        <v>149.12</v>
      </c>
      <c r="C17" s="225">
        <v>0</v>
      </c>
      <c r="D17" s="225">
        <v>0</v>
      </c>
      <c r="E17" s="225">
        <v>0</v>
      </c>
      <c r="F17" s="226">
        <f aca="true" t="shared" si="0" ref="F17:F26">SUM(B17:E17)</f>
        <v>149.12</v>
      </c>
      <c r="G17" s="117"/>
      <c r="H17" s="117">
        <v>1</v>
      </c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ht="12">
      <c r="A18" s="121" t="s">
        <v>146</v>
      </c>
      <c r="B18" s="225">
        <v>270.28</v>
      </c>
      <c r="C18" s="225">
        <v>0</v>
      </c>
      <c r="D18" s="225">
        <v>145</v>
      </c>
      <c r="E18" s="225">
        <v>0</v>
      </c>
      <c r="F18" s="226">
        <f t="shared" si="0"/>
        <v>415.28</v>
      </c>
      <c r="G18" s="117"/>
      <c r="H18" s="117">
        <v>1.0344827586206897</v>
      </c>
      <c r="I18" s="117">
        <v>2.0689655172413794</v>
      </c>
      <c r="J18" s="117">
        <v>2.0689655172413794</v>
      </c>
      <c r="K18" s="117">
        <v>5.172413793103448</v>
      </c>
      <c r="L18" s="117">
        <v>5.172413793103448</v>
      </c>
      <c r="M18" s="117">
        <v>5.172413793103448</v>
      </c>
      <c r="N18" s="117">
        <v>5.172413793103448</v>
      </c>
      <c r="O18" s="117">
        <v>2.0689655172413794</v>
      </c>
      <c r="P18" s="117">
        <v>2.0689655172413794</v>
      </c>
      <c r="Q18" s="117"/>
      <c r="R18" s="117"/>
      <c r="S18" s="117"/>
      <c r="T18" s="117"/>
    </row>
    <row r="19" spans="1:20" ht="12">
      <c r="A19" s="121" t="s">
        <v>147</v>
      </c>
      <c r="B19" s="225">
        <v>0</v>
      </c>
      <c r="C19" s="225">
        <v>0</v>
      </c>
      <c r="D19" s="225">
        <v>89.1</v>
      </c>
      <c r="E19" s="225">
        <v>0</v>
      </c>
      <c r="F19" s="226">
        <f t="shared" si="0"/>
        <v>89.1</v>
      </c>
      <c r="G19" s="117"/>
      <c r="H19" s="118"/>
      <c r="I19" s="118">
        <v>1</v>
      </c>
      <c r="J19" s="118"/>
      <c r="K19" s="118">
        <v>1</v>
      </c>
      <c r="L19" s="118"/>
      <c r="M19" s="118"/>
      <c r="N19" s="118"/>
      <c r="O19" s="118"/>
      <c r="P19" s="117"/>
      <c r="Q19" s="117"/>
      <c r="R19" s="117"/>
      <c r="S19" s="117"/>
      <c r="T19" s="117"/>
    </row>
    <row r="20" spans="1:20" ht="12">
      <c r="A20" s="121" t="s">
        <v>148</v>
      </c>
      <c r="B20" s="225">
        <v>223.68</v>
      </c>
      <c r="C20" s="225">
        <v>0</v>
      </c>
      <c r="D20" s="225">
        <v>0</v>
      </c>
      <c r="E20" s="225">
        <v>0</v>
      </c>
      <c r="F20" s="226">
        <f t="shared" si="0"/>
        <v>223.68</v>
      </c>
      <c r="G20" s="117"/>
      <c r="H20" s="117"/>
      <c r="I20" s="119">
        <v>1</v>
      </c>
      <c r="J20" s="119"/>
      <c r="K20" s="119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ht="12">
      <c r="A21" s="121" t="s">
        <v>149</v>
      </c>
      <c r="B21" s="225">
        <v>1584.4</v>
      </c>
      <c r="C21" s="225">
        <v>0</v>
      </c>
      <c r="D21" s="225">
        <v>1559</v>
      </c>
      <c r="E21" s="225">
        <v>0</v>
      </c>
      <c r="F21" s="226">
        <f t="shared" si="0"/>
        <v>3143.4</v>
      </c>
      <c r="G21" s="117"/>
      <c r="H21" s="119"/>
      <c r="I21" s="119"/>
      <c r="J21" s="119"/>
      <c r="K21" s="119"/>
      <c r="L21" s="117"/>
      <c r="M21" s="117"/>
      <c r="N21" s="117"/>
      <c r="O21" s="117"/>
      <c r="P21" s="117">
        <v>1</v>
      </c>
      <c r="Q21" s="117"/>
      <c r="R21" s="117"/>
      <c r="S21" s="117"/>
      <c r="T21" s="117"/>
    </row>
    <row r="22" spans="1:20" ht="12">
      <c r="A22" s="121" t="s">
        <v>150</v>
      </c>
      <c r="B22" s="225">
        <v>178.94</v>
      </c>
      <c r="C22" s="225">
        <v>0</v>
      </c>
      <c r="D22" s="225">
        <v>0</v>
      </c>
      <c r="E22" s="225">
        <v>24.5</v>
      </c>
      <c r="F22" s="226">
        <f t="shared" si="0"/>
        <v>203.44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>
        <v>1</v>
      </c>
    </row>
    <row r="23" spans="1:20" ht="12">
      <c r="A23" s="121" t="s">
        <v>130</v>
      </c>
      <c r="B23" s="225">
        <v>74.52</v>
      </c>
      <c r="C23" s="225">
        <v>58.16</v>
      </c>
      <c r="D23" s="225">
        <v>0</v>
      </c>
      <c r="E23" s="225">
        <v>0</v>
      </c>
      <c r="F23" s="226">
        <f t="shared" si="0"/>
        <v>132.68</v>
      </c>
      <c r="G23" s="117">
        <v>1</v>
      </c>
      <c r="H23" s="117">
        <v>1</v>
      </c>
      <c r="I23" s="117">
        <v>1</v>
      </c>
      <c r="J23" s="117">
        <v>1</v>
      </c>
      <c r="K23" s="117">
        <v>1</v>
      </c>
      <c r="L23" s="117">
        <v>1</v>
      </c>
      <c r="M23" s="117">
        <v>1</v>
      </c>
      <c r="N23" s="117">
        <v>1</v>
      </c>
      <c r="O23" s="117">
        <v>1</v>
      </c>
      <c r="P23" s="117">
        <v>1</v>
      </c>
      <c r="Q23" s="117">
        <v>1</v>
      </c>
      <c r="R23" s="117">
        <v>1</v>
      </c>
      <c r="S23" s="117">
        <v>1</v>
      </c>
      <c r="T23" s="117">
        <v>1</v>
      </c>
    </row>
    <row r="24" spans="1:23" ht="12">
      <c r="A24" s="122" t="s">
        <v>55</v>
      </c>
      <c r="B24" s="227">
        <v>0</v>
      </c>
      <c r="C24" s="227">
        <v>0</v>
      </c>
      <c r="D24" s="227">
        <v>0</v>
      </c>
      <c r="E24" s="227">
        <v>0</v>
      </c>
      <c r="F24" s="226">
        <f t="shared" si="0"/>
        <v>0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06"/>
      <c r="V24" s="106"/>
      <c r="W24" s="106"/>
    </row>
    <row r="25" spans="1:20" ht="12">
      <c r="A25" s="122" t="s">
        <v>55</v>
      </c>
      <c r="B25" s="227">
        <v>0</v>
      </c>
      <c r="C25" s="227">
        <v>0</v>
      </c>
      <c r="D25" s="227">
        <v>0</v>
      </c>
      <c r="E25" s="227">
        <v>0</v>
      </c>
      <c r="F25" s="226">
        <f t="shared" si="0"/>
        <v>0</v>
      </c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</row>
    <row r="26" spans="1:20" ht="12">
      <c r="A26" s="122" t="s">
        <v>55</v>
      </c>
      <c r="B26" s="227">
        <v>0</v>
      </c>
      <c r="C26" s="227">
        <v>0</v>
      </c>
      <c r="D26" s="227">
        <v>0</v>
      </c>
      <c r="E26" s="227">
        <v>0</v>
      </c>
      <c r="F26" s="226">
        <f t="shared" si="0"/>
        <v>0</v>
      </c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</row>
    <row r="27" spans="1:18" ht="12">
      <c r="A27" s="12" t="s">
        <v>17</v>
      </c>
      <c r="B27" s="228">
        <f>SUM(B16:B26)</f>
        <v>2480.94</v>
      </c>
      <c r="C27" s="228">
        <f>SUM(C16:C26)</f>
        <v>58.16</v>
      </c>
      <c r="D27" s="228">
        <f>SUM(D16:D26)</f>
        <v>1793.1</v>
      </c>
      <c r="E27" s="228">
        <f>SUM(E16:E26)</f>
        <v>124.5</v>
      </c>
      <c r="F27" s="228">
        <f>SUM(B27:E27)</f>
        <v>4456.7</v>
      </c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</row>
    <row r="28" spans="1:18" ht="12">
      <c r="A28" s="4" t="s">
        <v>14</v>
      </c>
      <c r="B28" s="8"/>
      <c r="C28" s="8"/>
      <c r="D28" s="8"/>
      <c r="E28" s="8"/>
      <c r="F28" s="77"/>
      <c r="G28" s="101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</row>
    <row r="29" spans="1:20" ht="12">
      <c r="A29" s="121" t="s">
        <v>131</v>
      </c>
      <c r="B29" s="225">
        <v>2143.6</v>
      </c>
      <c r="C29" s="225">
        <v>0</v>
      </c>
      <c r="D29" s="225">
        <v>1551</v>
      </c>
      <c r="E29" s="225">
        <v>0</v>
      </c>
      <c r="F29" s="226">
        <f>SUM(B29:E29)</f>
        <v>3694.6</v>
      </c>
      <c r="G29" s="114"/>
      <c r="H29" s="114"/>
      <c r="I29" s="114"/>
      <c r="J29" s="114"/>
      <c r="K29" s="115"/>
      <c r="L29" s="115"/>
      <c r="M29" s="115"/>
      <c r="N29" s="115"/>
      <c r="O29" s="115"/>
      <c r="P29" s="115"/>
      <c r="Q29" s="114"/>
      <c r="R29" s="116">
        <f>1542/3695</f>
        <v>0.4173207036535859</v>
      </c>
      <c r="S29" s="116">
        <f>1542/3695</f>
        <v>0.4173207036535859</v>
      </c>
      <c r="T29" s="116">
        <f>612/3695</f>
        <v>0.16562922868741542</v>
      </c>
    </row>
    <row r="30" spans="1:20" ht="12">
      <c r="A30" s="121" t="s">
        <v>132</v>
      </c>
      <c r="B30" s="225">
        <v>149.04</v>
      </c>
      <c r="C30" s="225">
        <v>122.92</v>
      </c>
      <c r="D30" s="225">
        <v>0</v>
      </c>
      <c r="E30" s="225">
        <v>0</v>
      </c>
      <c r="F30" s="226">
        <f>SUM(B30:E30)</f>
        <v>271.96</v>
      </c>
      <c r="G30" s="114"/>
      <c r="H30" s="114"/>
      <c r="I30" s="114"/>
      <c r="J30" s="114"/>
      <c r="K30" s="115"/>
      <c r="L30" s="115"/>
      <c r="M30" s="115"/>
      <c r="N30" s="115"/>
      <c r="O30" s="115"/>
      <c r="P30" s="115"/>
      <c r="Q30" s="114"/>
      <c r="R30" s="116">
        <f>109/272</f>
        <v>0.4007352941176471</v>
      </c>
      <c r="S30" s="116">
        <f>109/272</f>
        <v>0.4007352941176471</v>
      </c>
      <c r="T30" s="116">
        <f>54/272</f>
        <v>0.19852941176470587</v>
      </c>
    </row>
    <row r="31" spans="1:18" ht="12">
      <c r="A31" s="12" t="s">
        <v>18</v>
      </c>
      <c r="B31" s="228">
        <f>SUM(B29:B30)</f>
        <v>2292.64</v>
      </c>
      <c r="C31" s="228">
        <f>SUM(C29:C30)</f>
        <v>122.92</v>
      </c>
      <c r="D31" s="228">
        <f>SUM(D29:D30)</f>
        <v>1551</v>
      </c>
      <c r="E31" s="228">
        <f>SUM(E29:E30)</f>
        <v>0</v>
      </c>
      <c r="F31" s="228">
        <f>SUM(B31:E31)</f>
        <v>3966.56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12">
      <c r="A32" s="96" t="s">
        <v>48</v>
      </c>
      <c r="B32" s="192" t="s">
        <v>78</v>
      </c>
      <c r="C32" s="192"/>
      <c r="D32" s="192"/>
      <c r="E32" s="123">
        <v>0.0765</v>
      </c>
      <c r="F32" s="229">
        <f>'MONTHLY COSTS - OUTPUT'!P25</f>
        <v>237.65102219213819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pans="1:18" ht="12">
      <c r="A33" s="97" t="s">
        <v>19</v>
      </c>
      <c r="B33" s="104"/>
      <c r="C33" s="104"/>
      <c r="D33" s="104"/>
      <c r="E33" s="105"/>
      <c r="F33" s="228">
        <f>F27+F31+F32</f>
        <v>8660.911022192138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pans="1:18" ht="12">
      <c r="A34" s="7" t="s">
        <v>15</v>
      </c>
      <c r="B34" s="6"/>
      <c r="C34" s="6"/>
      <c r="D34" s="6"/>
      <c r="E34" s="6"/>
      <c r="F34" s="21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pans="1:20" ht="12">
      <c r="A35" s="121" t="s">
        <v>21</v>
      </c>
      <c r="B35" s="6"/>
      <c r="C35" s="6"/>
      <c r="D35" s="6"/>
      <c r="E35" s="6"/>
      <c r="F35" s="225">
        <v>42.9</v>
      </c>
      <c r="G35" s="113"/>
      <c r="H35" s="113">
        <v>1</v>
      </c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</row>
    <row r="36" spans="1:20" ht="12">
      <c r="A36" s="121" t="s">
        <v>20</v>
      </c>
      <c r="B36" s="6"/>
      <c r="C36" s="6"/>
      <c r="D36" s="6"/>
      <c r="E36" s="6"/>
      <c r="F36" s="225">
        <v>10</v>
      </c>
      <c r="G36" s="113">
        <v>0.71</v>
      </c>
      <c r="H36" s="113">
        <v>0.71</v>
      </c>
      <c r="I36" s="113">
        <v>0.71</v>
      </c>
      <c r="J36" s="113">
        <v>0.71</v>
      </c>
      <c r="K36" s="113">
        <v>0.71</v>
      </c>
      <c r="L36" s="113">
        <v>0.71</v>
      </c>
      <c r="M36" s="113">
        <v>0.71</v>
      </c>
      <c r="N36" s="113">
        <v>0.71</v>
      </c>
      <c r="O36" s="113">
        <v>0.71</v>
      </c>
      <c r="P36" s="113">
        <v>0.71</v>
      </c>
      <c r="Q36" s="113">
        <v>0.71</v>
      </c>
      <c r="R36" s="113">
        <v>0.71</v>
      </c>
      <c r="S36" s="113">
        <v>0.71</v>
      </c>
      <c r="T36" s="113">
        <v>0.71</v>
      </c>
    </row>
    <row r="37" spans="1:20" ht="12">
      <c r="A37" s="121" t="s">
        <v>133</v>
      </c>
      <c r="B37" s="6"/>
      <c r="C37" s="6"/>
      <c r="D37" s="6"/>
      <c r="E37" s="6"/>
      <c r="F37" s="225">
        <v>300</v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>
        <v>1</v>
      </c>
      <c r="R37" s="113"/>
      <c r="S37" s="113"/>
      <c r="T37" s="113"/>
    </row>
    <row r="38" spans="1:20" ht="12">
      <c r="A38" s="121" t="s">
        <v>22</v>
      </c>
      <c r="B38" s="6"/>
      <c r="C38" s="6"/>
      <c r="D38" s="6"/>
      <c r="E38" s="6"/>
      <c r="F38" s="225">
        <v>7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>
        <v>1</v>
      </c>
      <c r="S38" s="113"/>
      <c r="T38" s="113"/>
    </row>
    <row r="39" spans="1:20" ht="12">
      <c r="A39" s="121" t="s">
        <v>23</v>
      </c>
      <c r="B39" s="6"/>
      <c r="C39" s="6"/>
      <c r="D39" s="6"/>
      <c r="E39" s="6"/>
      <c r="F39" s="225">
        <v>5</v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>
        <v>1</v>
      </c>
      <c r="S39" s="113"/>
      <c r="T39" s="113"/>
    </row>
    <row r="40" spans="1:20" ht="12">
      <c r="A40" s="121" t="s">
        <v>24</v>
      </c>
      <c r="B40" s="6"/>
      <c r="C40" s="6"/>
      <c r="D40" s="6"/>
      <c r="E40" s="6"/>
      <c r="F40" s="235">
        <v>2.91</v>
      </c>
      <c r="G40" s="113">
        <v>1</v>
      </c>
      <c r="H40" s="113">
        <v>1</v>
      </c>
      <c r="I40" s="113">
        <v>1</v>
      </c>
      <c r="J40" s="113">
        <v>1</v>
      </c>
      <c r="K40" s="113">
        <v>1</v>
      </c>
      <c r="L40" s="113">
        <v>1</v>
      </c>
      <c r="M40" s="113">
        <v>1</v>
      </c>
      <c r="N40" s="113">
        <v>1</v>
      </c>
      <c r="O40" s="113">
        <v>1</v>
      </c>
      <c r="P40" s="113">
        <v>1</v>
      </c>
      <c r="Q40" s="113">
        <v>1</v>
      </c>
      <c r="R40" s="113">
        <v>1</v>
      </c>
      <c r="S40" s="113"/>
      <c r="T40" s="113"/>
    </row>
    <row r="41" spans="1:18" ht="12">
      <c r="A41" s="12" t="s">
        <v>25</v>
      </c>
      <c r="B41" s="20"/>
      <c r="C41" s="20"/>
      <c r="D41" s="20"/>
      <c r="E41" s="20"/>
      <c r="F41" s="234">
        <f>SUM(F35:F40)</f>
        <v>367.81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">
      <c r="A42" s="12" t="s">
        <v>29</v>
      </c>
      <c r="B42" s="13"/>
      <c r="C42" s="13"/>
      <c r="D42" s="13"/>
      <c r="E42" s="13"/>
      <c r="F42" s="228">
        <f>F33+F41</f>
        <v>9028.721022192138</v>
      </c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5" ht="12">
      <c r="A43" s="9"/>
      <c r="B43" s="10"/>
      <c r="C43" s="10"/>
      <c r="D43" s="10"/>
      <c r="E43" s="10"/>
    </row>
    <row r="44" spans="1:6" ht="12">
      <c r="A44" s="204" t="s">
        <v>136</v>
      </c>
      <c r="B44" s="204"/>
      <c r="C44" s="204"/>
      <c r="D44" s="204"/>
      <c r="E44" s="204"/>
      <c r="F44" s="204"/>
    </row>
    <row r="45" spans="1:8" ht="12">
      <c r="A45" s="205" t="s">
        <v>92</v>
      </c>
      <c r="B45" s="206"/>
      <c r="C45" s="206"/>
      <c r="D45" s="206"/>
      <c r="E45" s="206"/>
      <c r="F45" s="206"/>
      <c r="G45" s="206"/>
      <c r="H45" s="206"/>
    </row>
    <row r="46" spans="1:8" ht="12">
      <c r="A46" s="207" t="s">
        <v>100</v>
      </c>
      <c r="B46" s="207"/>
      <c r="C46" s="207"/>
      <c r="D46" s="207"/>
      <c r="E46" s="207"/>
      <c r="F46" s="207"/>
      <c r="G46" s="207"/>
      <c r="H46" s="134"/>
    </row>
    <row r="47" spans="1:8" ht="12">
      <c r="A47" s="207" t="s">
        <v>99</v>
      </c>
      <c r="B47" s="207"/>
      <c r="C47" s="207"/>
      <c r="D47" s="207"/>
      <c r="E47" s="207"/>
      <c r="F47" s="207"/>
      <c r="G47" s="207"/>
      <c r="H47" s="134"/>
    </row>
    <row r="48" spans="1:8" ht="13.5" thickBot="1">
      <c r="A48" s="185" t="s">
        <v>71</v>
      </c>
      <c r="B48" s="185"/>
      <c r="C48" s="81"/>
      <c r="D48" s="81"/>
      <c r="E48" s="81"/>
      <c r="F48" s="81"/>
      <c r="G48"/>
      <c r="H48"/>
    </row>
    <row r="49" spans="1:8" ht="12.75">
      <c r="A49" s="92" t="s">
        <v>89</v>
      </c>
      <c r="B49" s="124">
        <v>2</v>
      </c>
      <c r="C49" s="80"/>
      <c r="D49" s="80"/>
      <c r="E49" s="80"/>
      <c r="F49" s="80"/>
      <c r="G49"/>
      <c r="H49"/>
    </row>
    <row r="50" spans="1:8" ht="12.75">
      <c r="A50" s="100" t="s">
        <v>128</v>
      </c>
      <c r="B50" s="125">
        <v>1</v>
      </c>
      <c r="C50" s="80"/>
      <c r="D50" s="80"/>
      <c r="E50" s="80"/>
      <c r="F50" s="80"/>
      <c r="G50"/>
      <c r="H50"/>
    </row>
    <row r="51" spans="1:8" ht="13.5" thickBot="1">
      <c r="A51" s="90" t="s">
        <v>91</v>
      </c>
      <c r="B51" s="126">
        <v>0.0765</v>
      </c>
      <c r="C51" s="78"/>
      <c r="D51" s="79"/>
      <c r="E51"/>
      <c r="F51" s="79"/>
      <c r="G51"/>
      <c r="H51"/>
    </row>
    <row r="52" spans="1:8" ht="12.75">
      <c r="A52"/>
      <c r="B52"/>
      <c r="C52" s="127"/>
      <c r="D52"/>
      <c r="E52" s="84" t="s">
        <v>81</v>
      </c>
      <c r="F52"/>
      <c r="G52" s="201" t="s">
        <v>81</v>
      </c>
      <c r="H52" s="201"/>
    </row>
    <row r="53" spans="1:8" ht="12.75" customHeight="1">
      <c r="A53" s="82"/>
      <c r="B53" s="83"/>
      <c r="C53" s="83" t="s">
        <v>79</v>
      </c>
      <c r="D53" s="84" t="s">
        <v>80</v>
      </c>
      <c r="E53" s="84" t="s">
        <v>86</v>
      </c>
      <c r="F53" s="84" t="s">
        <v>81</v>
      </c>
      <c r="G53" s="208" t="s">
        <v>86</v>
      </c>
      <c r="H53" s="208"/>
    </row>
    <row r="54" spans="1:8" ht="12.75" customHeight="1">
      <c r="A54" s="85" t="s">
        <v>82</v>
      </c>
      <c r="B54" s="86" t="s">
        <v>83</v>
      </c>
      <c r="C54" s="86" t="s">
        <v>84</v>
      </c>
      <c r="D54" s="87" t="s">
        <v>85</v>
      </c>
      <c r="E54" s="87" t="s">
        <v>90</v>
      </c>
      <c r="F54" s="87" t="s">
        <v>86</v>
      </c>
      <c r="G54" s="203" t="s">
        <v>73</v>
      </c>
      <c r="H54" s="203"/>
    </row>
    <row r="55" spans="1:8" ht="12.75">
      <c r="A55" s="88" t="s">
        <v>87</v>
      </c>
      <c r="B55" s="89"/>
      <c r="C55" s="82"/>
      <c r="D55" s="83"/>
      <c r="E55" s="83"/>
      <c r="F55" s="83"/>
      <c r="G55"/>
      <c r="H55"/>
    </row>
    <row r="56" spans="1:8" ht="12.75" customHeight="1">
      <c r="A56" s="121" t="s">
        <v>134</v>
      </c>
      <c r="B56" s="230">
        <v>455</v>
      </c>
      <c r="C56" s="230">
        <v>2</v>
      </c>
      <c r="D56" s="230">
        <v>0</v>
      </c>
      <c r="E56" s="231">
        <f>$B$51/(1-POWER((1+$B$51),-C56))</f>
        <v>0.5580795810257643</v>
      </c>
      <c r="F56" s="231">
        <f>((B56-D56)*E56)+(D56*$B$51)</f>
        <v>253.92620936672273</v>
      </c>
      <c r="G56" s="232"/>
      <c r="H56" s="232">
        <f>F56/$B$49</f>
        <v>126.96310468336137</v>
      </c>
    </row>
    <row r="57" spans="1:8" ht="12.75" customHeight="1">
      <c r="A57" s="121" t="s">
        <v>135</v>
      </c>
      <c r="B57" s="230">
        <v>1000</v>
      </c>
      <c r="C57" s="230">
        <v>5</v>
      </c>
      <c r="D57" s="230">
        <v>0</v>
      </c>
      <c r="E57" s="231">
        <f>$B$51/(1-POWER((1+$B$51),-C57))</f>
        <v>0.24815038587106097</v>
      </c>
      <c r="F57" s="231">
        <f>((B57-D57)*E57)+(D57*$B$51)</f>
        <v>248.15038587106096</v>
      </c>
      <c r="G57" s="232"/>
      <c r="H57" s="232">
        <f>F57/$B$49</f>
        <v>124.07519293553048</v>
      </c>
    </row>
    <row r="58" spans="1:8" ht="12.75" customHeight="1">
      <c r="A58" s="91" t="s">
        <v>88</v>
      </c>
      <c r="B58" s="233">
        <f>SUM(B56:B57)</f>
        <v>1455</v>
      </c>
      <c r="C58" s="233"/>
      <c r="D58" s="233">
        <f>SUM(D56:D57)</f>
        <v>0</v>
      </c>
      <c r="E58" s="233"/>
      <c r="F58" s="233">
        <f>SUM(F56:F57)</f>
        <v>502.0765952377837</v>
      </c>
      <c r="G58" s="233"/>
      <c r="H58" s="233">
        <f>SUM(H56:H57)</f>
        <v>251.03829761889185</v>
      </c>
    </row>
    <row r="60" spans="1:2" ht="12">
      <c r="A60" s="1"/>
      <c r="B60" s="1"/>
    </row>
    <row r="61" spans="1:2" ht="12">
      <c r="A61" s="1"/>
      <c r="B61" s="1"/>
    </row>
    <row r="62" spans="1:2" ht="12">
      <c r="A62" s="1"/>
      <c r="B62" s="1"/>
    </row>
    <row r="63" spans="1:2" ht="12">
      <c r="A63" s="1"/>
      <c r="B63" s="1"/>
    </row>
  </sheetData>
  <sheetProtection sheet="1" objects="1" scenarios="1"/>
  <mergeCells count="22">
    <mergeCell ref="G54:H54"/>
    <mergeCell ref="A48:B48"/>
    <mergeCell ref="A44:F44"/>
    <mergeCell ref="A45:H45"/>
    <mergeCell ref="A46:G46"/>
    <mergeCell ref="A47:G47"/>
    <mergeCell ref="G53:H53"/>
    <mergeCell ref="G6:R6"/>
    <mergeCell ref="G7:R7"/>
    <mergeCell ref="G52:H52"/>
    <mergeCell ref="G8:R8"/>
    <mergeCell ref="G10:R10"/>
    <mergeCell ref="B32:D32"/>
    <mergeCell ref="A1:F1"/>
    <mergeCell ref="G9:R9"/>
    <mergeCell ref="A5:F5"/>
    <mergeCell ref="A3:F3"/>
    <mergeCell ref="A2:G2"/>
    <mergeCell ref="A6:F6"/>
    <mergeCell ref="A7:F7"/>
    <mergeCell ref="B4:C4"/>
    <mergeCell ref="G5:R5"/>
  </mergeCells>
  <printOptions/>
  <pageMargins left="0.75" right="0.75" top="1" bottom="1" header="0.5" footer="0.5"/>
  <pageSetup horizontalDpi="600" verticalDpi="600" orientation="landscape" scale="82" r:id="rId1"/>
  <rowBreaks count="1" manualBreakCount="1">
    <brk id="33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A1" sqref="A1:F1"/>
    </sheetView>
  </sheetViews>
  <sheetFormatPr defaultColWidth="9.140625" defaultRowHeight="12.75"/>
  <cols>
    <col min="1" max="1" width="32.00390625" style="127" customWidth="1"/>
    <col min="2" max="16384" width="9.140625" style="127" customWidth="1"/>
  </cols>
  <sheetData>
    <row r="1" spans="1:18" ht="12.75">
      <c r="A1" s="211" t="s">
        <v>51</v>
      </c>
      <c r="B1" s="211"/>
      <c r="C1" s="211"/>
      <c r="D1" s="211"/>
      <c r="E1" s="211"/>
      <c r="F1" s="211"/>
      <c r="G1" s="135"/>
      <c r="H1" s="135"/>
      <c r="I1" s="136"/>
      <c r="J1" s="136"/>
      <c r="K1" s="136"/>
      <c r="L1" s="136"/>
      <c r="M1" s="136"/>
      <c r="N1" s="136"/>
      <c r="O1" s="136"/>
      <c r="P1" s="136"/>
      <c r="Q1" s="136"/>
      <c r="R1" s="136"/>
    </row>
    <row r="2" spans="1:18" ht="12.75">
      <c r="A2" s="211" t="s">
        <v>139</v>
      </c>
      <c r="B2" s="211"/>
      <c r="C2" s="211"/>
      <c r="D2" s="211"/>
      <c r="E2" s="211"/>
      <c r="F2" s="211"/>
      <c r="G2" s="251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2.75">
      <c r="A3" s="212" t="str">
        <f>Region_Year</f>
        <v>SAN JOAQUIN VALLEY -SOUTH</v>
      </c>
      <c r="B3" s="212"/>
      <c r="C3" s="212"/>
      <c r="D3" s="212"/>
      <c r="E3" s="212"/>
      <c r="F3" s="212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18" ht="12.75">
      <c r="A4" s="137"/>
      <c r="B4" s="138"/>
      <c r="C4" s="138"/>
      <c r="D4" s="138"/>
      <c r="E4" s="138"/>
      <c r="F4" s="138"/>
      <c r="G4" s="136"/>
      <c r="M4" s="136"/>
      <c r="N4" s="136"/>
      <c r="O4" s="136"/>
      <c r="P4" s="136"/>
      <c r="Q4" s="136"/>
      <c r="R4" s="136"/>
    </row>
    <row r="5" spans="1:18" ht="12.75">
      <c r="A5" s="242"/>
      <c r="B5" s="245" t="s">
        <v>49</v>
      </c>
      <c r="C5" s="246"/>
      <c r="D5" s="246"/>
      <c r="E5" s="246"/>
      <c r="F5" s="243" t="s">
        <v>35</v>
      </c>
      <c r="G5" s="140"/>
      <c r="H5" s="141"/>
      <c r="I5" s="141"/>
      <c r="J5" s="141"/>
      <c r="K5" s="141"/>
      <c r="L5" s="141"/>
      <c r="M5" s="140"/>
      <c r="N5" s="140"/>
      <c r="O5" s="140"/>
      <c r="P5" s="140"/>
      <c r="Q5" s="140"/>
      <c r="R5" s="140"/>
    </row>
    <row r="6" spans="1:18" ht="12.75">
      <c r="A6" s="157"/>
      <c r="B6" s="244" t="s">
        <v>31</v>
      </c>
      <c r="C6" s="244" t="s">
        <v>32</v>
      </c>
      <c r="D6" s="244" t="s">
        <v>33</v>
      </c>
      <c r="E6" s="244" t="s">
        <v>34</v>
      </c>
      <c r="F6" s="139" t="s">
        <v>50</v>
      </c>
      <c r="G6" s="140"/>
      <c r="H6" s="142"/>
      <c r="I6" s="132"/>
      <c r="J6" s="132"/>
      <c r="K6" s="132"/>
      <c r="L6" s="132"/>
      <c r="M6" s="143"/>
      <c r="N6" s="143"/>
      <c r="O6" s="143"/>
      <c r="P6" s="143"/>
      <c r="Q6" s="143"/>
      <c r="R6" s="143"/>
    </row>
    <row r="7" spans="1:18" ht="12.75">
      <c r="A7" s="144" t="s">
        <v>30</v>
      </c>
      <c r="B7" s="145" t="s">
        <v>36</v>
      </c>
      <c r="C7" s="145" t="s">
        <v>37</v>
      </c>
      <c r="D7" s="145" t="s">
        <v>36</v>
      </c>
      <c r="E7" s="145" t="s">
        <v>38</v>
      </c>
      <c r="F7" s="146" t="s">
        <v>36</v>
      </c>
      <c r="G7" s="133"/>
      <c r="H7" s="142"/>
      <c r="I7" s="132"/>
      <c r="J7" s="132"/>
      <c r="K7" s="132"/>
      <c r="L7" s="132"/>
      <c r="M7" s="133"/>
      <c r="N7" s="133"/>
      <c r="O7" s="133"/>
      <c r="P7" s="133"/>
      <c r="Q7" s="133"/>
      <c r="R7" s="133"/>
    </row>
    <row r="8" spans="1:18" ht="12.75">
      <c r="A8" s="147" t="s">
        <v>13</v>
      </c>
      <c r="B8" s="16"/>
      <c r="C8" s="16"/>
      <c r="D8" s="16"/>
      <c r="E8" s="16"/>
      <c r="F8" s="16"/>
      <c r="G8" s="148"/>
      <c r="H8" s="142"/>
      <c r="I8" s="142"/>
      <c r="J8" s="142"/>
      <c r="K8" s="142"/>
      <c r="L8" s="142"/>
      <c r="M8" s="148"/>
      <c r="N8" s="148"/>
      <c r="O8" s="148"/>
      <c r="P8" s="148"/>
      <c r="Q8" s="148"/>
      <c r="R8" s="148"/>
    </row>
    <row r="9" spans="1:18" ht="12.75">
      <c r="A9" s="147" t="str">
        <f>' COSTS PER ACRE - USER INPUT'!A16</f>
        <v>Land Prep: Plow, Disc, List (Custom)</v>
      </c>
      <c r="B9" s="247">
        <f>' COSTS PER ACRE - USER INPUT'!B16</f>
        <v>0</v>
      </c>
      <c r="C9" s="247">
        <f>' COSTS PER ACRE - USER INPUT'!C16</f>
        <v>0</v>
      </c>
      <c r="D9" s="247">
        <f>' COSTS PER ACRE - USER INPUT'!D16</f>
        <v>0</v>
      </c>
      <c r="E9" s="247">
        <f>' COSTS PER ACRE - USER INPUT'!E16</f>
        <v>100</v>
      </c>
      <c r="F9" s="247">
        <f>' COSTS PER ACRE - USER INPUT'!F16</f>
        <v>100</v>
      </c>
      <c r="G9" s="16"/>
      <c r="H9" s="142"/>
      <c r="I9" s="142"/>
      <c r="J9" s="142"/>
      <c r="K9" s="150"/>
      <c r="L9" s="151"/>
      <c r="M9" s="16"/>
      <c r="N9" s="16"/>
      <c r="O9" s="16"/>
      <c r="P9" s="16"/>
      <c r="Q9" s="16"/>
      <c r="R9" s="16"/>
    </row>
    <row r="10" spans="1:18" ht="12.75">
      <c r="A10" s="147" t="str">
        <f>' COSTS PER ACRE - USER INPUT'!A17</f>
        <v>Plant (labor only)</v>
      </c>
      <c r="B10" s="247">
        <f>' COSTS PER ACRE - USER INPUT'!B17</f>
        <v>149.12</v>
      </c>
      <c r="C10" s="247">
        <f>' COSTS PER ACRE - USER INPUT'!C17</f>
        <v>0</v>
      </c>
      <c r="D10" s="247">
        <f>' COSTS PER ACRE - USER INPUT'!D17</f>
        <v>0</v>
      </c>
      <c r="E10" s="247">
        <f>' COSTS PER ACRE - USER INPUT'!E17</f>
        <v>0</v>
      </c>
      <c r="F10" s="247">
        <f>' COSTS PER ACRE - USER INPUT'!F17</f>
        <v>149.12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147" t="str">
        <f>' COSTS PER ACRE - USER INPUT'!A18</f>
        <v>Irrigate</v>
      </c>
      <c r="B11" s="247">
        <f>' COSTS PER ACRE - USER INPUT'!B18</f>
        <v>270.28</v>
      </c>
      <c r="C11" s="247">
        <f>' COSTS PER ACRE - USER INPUT'!C18</f>
        <v>0</v>
      </c>
      <c r="D11" s="247">
        <f>' COSTS PER ACRE - USER INPUT'!D18</f>
        <v>145</v>
      </c>
      <c r="E11" s="247">
        <f>' COSTS PER ACRE - USER INPUT'!E18</f>
        <v>0</v>
      </c>
      <c r="F11" s="247">
        <f>' COSTS PER ACRE - USER INPUT'!F18</f>
        <v>415.28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147" t="str">
        <f>' COSTS PER ACRE - USER INPUT'!A19</f>
        <v>Fertilize: In irrigation water (15-15-15) 2X</v>
      </c>
      <c r="B12" s="247">
        <f>' COSTS PER ACRE - USER INPUT'!B19</f>
        <v>0</v>
      </c>
      <c r="C12" s="247">
        <f>' COSTS PER ACRE - USER INPUT'!C19</f>
        <v>0</v>
      </c>
      <c r="D12" s="247">
        <f>' COSTS PER ACRE - USER INPUT'!D19</f>
        <v>89.1</v>
      </c>
      <c r="E12" s="247">
        <f>' COSTS PER ACRE - USER INPUT'!E19</f>
        <v>0</v>
      </c>
      <c r="F12" s="247">
        <f>' COSTS PER ACRE - USER INPUT'!F19</f>
        <v>89.1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147" t="str">
        <f>' COSTS PER ACRE - USER INPUT'!A20</f>
        <v>Weed: Hand</v>
      </c>
      <c r="B13" s="247">
        <f>' COSTS PER ACRE - USER INPUT'!B20</f>
        <v>223.68</v>
      </c>
      <c r="C13" s="247">
        <f>' COSTS PER ACRE - USER INPUT'!C20</f>
        <v>0</v>
      </c>
      <c r="D13" s="247">
        <f>' COSTS PER ACRE - USER INPUT'!D20</f>
        <v>0</v>
      </c>
      <c r="E13" s="247">
        <f>' COSTS PER ACRE - USER INPUT'!E20</f>
        <v>0</v>
      </c>
      <c r="F13" s="247">
        <f>' COSTS PER ACRE - USER INPUT'!F20</f>
        <v>223.68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147" t="str">
        <f>' COSTS PER ACRE - USER INPUT'!A21</f>
        <v>Crop Protection: Install Plastic Houses</v>
      </c>
      <c r="B14" s="247">
        <f>' COSTS PER ACRE - USER INPUT'!B21</f>
        <v>1584.4</v>
      </c>
      <c r="C14" s="247">
        <f>' COSTS PER ACRE - USER INPUT'!C21</f>
        <v>0</v>
      </c>
      <c r="D14" s="247">
        <f>' COSTS PER ACRE - USER INPUT'!D21</f>
        <v>1559</v>
      </c>
      <c r="E14" s="247">
        <f>' COSTS PER ACRE - USER INPUT'!E21</f>
        <v>0</v>
      </c>
      <c r="F14" s="247">
        <f>' COSTS PER ACRE - USER INPUT'!F21</f>
        <v>3143.4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147" t="str">
        <f>' COSTS PER ACRE - USER INPUT'!A22</f>
        <v>Crop Protection: Dismantle Houses</v>
      </c>
      <c r="B15" s="247">
        <f>' COSTS PER ACRE - USER INPUT'!B22</f>
        <v>178.94</v>
      </c>
      <c r="C15" s="247">
        <f>' COSTS PER ACRE - USER INPUT'!C22</f>
        <v>0</v>
      </c>
      <c r="D15" s="247">
        <f>' COSTS PER ACRE - USER INPUT'!D22</f>
        <v>0</v>
      </c>
      <c r="E15" s="247">
        <f>' COSTS PER ACRE - USER INPUT'!E22</f>
        <v>24.5</v>
      </c>
      <c r="F15" s="247">
        <f>' COSTS PER ACRE - USER INPUT'!F22</f>
        <v>203.44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147" t="str">
        <f>' COSTS PER ACRE - USER INPUT'!A23</f>
        <v>Miscellaneous Pickup Use</v>
      </c>
      <c r="B16" s="247">
        <f>' COSTS PER ACRE - USER INPUT'!B23</f>
        <v>74.52</v>
      </c>
      <c r="C16" s="247">
        <f>' COSTS PER ACRE - USER INPUT'!C23</f>
        <v>58.16</v>
      </c>
      <c r="D16" s="247">
        <f>' COSTS PER ACRE - USER INPUT'!D23</f>
        <v>0</v>
      </c>
      <c r="E16" s="247">
        <f>' COSTS PER ACRE - USER INPUT'!E23</f>
        <v>0</v>
      </c>
      <c r="F16" s="247">
        <f>' COSTS PER ACRE - USER INPUT'!F23</f>
        <v>132.68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147" t="str">
        <f>' COSTS PER ACRE - USER INPUT'!A24</f>
        <v>Additional operation</v>
      </c>
      <c r="B17" s="247">
        <f>' COSTS PER ACRE - USER INPUT'!B24</f>
        <v>0</v>
      </c>
      <c r="C17" s="247">
        <f>' COSTS PER ACRE - USER INPUT'!C24</f>
        <v>0</v>
      </c>
      <c r="D17" s="247">
        <f>' COSTS PER ACRE - USER INPUT'!D24</f>
        <v>0</v>
      </c>
      <c r="E17" s="247">
        <f>' COSTS PER ACRE - USER INPUT'!E24</f>
        <v>0</v>
      </c>
      <c r="F17" s="247">
        <f>' COSTS PER ACRE - USER INPUT'!F24</f>
        <v>0</v>
      </c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</row>
    <row r="18" spans="1:18" ht="12.75">
      <c r="A18" s="147" t="str">
        <f>' COSTS PER ACRE - USER INPUT'!A25</f>
        <v>Additional operation</v>
      </c>
      <c r="B18" s="247">
        <f>' COSTS PER ACRE - USER INPUT'!B25</f>
        <v>0</v>
      </c>
      <c r="C18" s="247">
        <f>' COSTS PER ACRE - USER INPUT'!C25</f>
        <v>0</v>
      </c>
      <c r="D18" s="247">
        <f>' COSTS PER ACRE - USER INPUT'!D25</f>
        <v>0</v>
      </c>
      <c r="E18" s="247">
        <f>' COSTS PER ACRE - USER INPUT'!E25</f>
        <v>0</v>
      </c>
      <c r="F18" s="247">
        <f>' COSTS PER ACRE - USER INPUT'!F25</f>
        <v>0</v>
      </c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</row>
    <row r="19" spans="1:18" ht="12.75">
      <c r="A19" s="147" t="str">
        <f>' COSTS PER ACRE - USER INPUT'!A26</f>
        <v>Additional operation</v>
      </c>
      <c r="B19" s="247">
        <f>' COSTS PER ACRE - USER INPUT'!B26</f>
        <v>0</v>
      </c>
      <c r="C19" s="247">
        <f>' COSTS PER ACRE - USER INPUT'!C26</f>
        <v>0</v>
      </c>
      <c r="D19" s="247">
        <f>' COSTS PER ACRE - USER INPUT'!D26</f>
        <v>0</v>
      </c>
      <c r="E19" s="247">
        <f>' COSTS PER ACRE - USER INPUT'!E26</f>
        <v>0</v>
      </c>
      <c r="F19" s="247">
        <f>' COSTS PER ACRE - USER INPUT'!F26</f>
        <v>0</v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</row>
    <row r="20" spans="1:18" ht="12.75">
      <c r="A20" s="152" t="s">
        <v>17</v>
      </c>
      <c r="B20" s="248">
        <f>SUM(B9:B19)</f>
        <v>2480.94</v>
      </c>
      <c r="C20" s="248">
        <f>SUM(C9:C19)</f>
        <v>58.16</v>
      </c>
      <c r="D20" s="248">
        <f>SUM(D9:D19)</f>
        <v>1793.1</v>
      </c>
      <c r="E20" s="248">
        <f>SUM(E9:E19)</f>
        <v>124.5</v>
      </c>
      <c r="F20" s="248">
        <f>SUM(F9:F19)</f>
        <v>4456.7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ht="12.75">
      <c r="A21" s="147" t="s">
        <v>14</v>
      </c>
      <c r="B21" s="16"/>
      <c r="C21" s="16"/>
      <c r="D21" s="16"/>
      <c r="E21" s="16"/>
      <c r="F21" s="154"/>
      <c r="G21" s="155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</row>
    <row r="22" spans="1:18" ht="12.75">
      <c r="A22" s="147" t="str">
        <f>' COSTS PER ACRE - USER INPUT'!A29</f>
        <v>Hand Pick, Wash &amp; Pack</v>
      </c>
      <c r="B22" s="247">
        <f>' COSTS PER ACRE - USER INPUT'!B29</f>
        <v>2143.6</v>
      </c>
      <c r="C22" s="247">
        <f>' COSTS PER ACRE - USER INPUT'!C29</f>
        <v>0</v>
      </c>
      <c r="D22" s="247">
        <f>' COSTS PER ACRE - USER INPUT'!D29</f>
        <v>1551</v>
      </c>
      <c r="E22" s="247">
        <f>' COSTS PER ACRE - USER INPUT'!E29</f>
        <v>0</v>
      </c>
      <c r="F22" s="247">
        <f>' COSTS PER ACRE - USER INPUT'!F29</f>
        <v>3694.6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147" t="str">
        <f>' COSTS PER ACRE - USER INPUT'!A30</f>
        <v>Haul</v>
      </c>
      <c r="B23" s="247">
        <f>' COSTS PER ACRE - USER INPUT'!B30</f>
        <v>149.04</v>
      </c>
      <c r="C23" s="247">
        <f>' COSTS PER ACRE - USER INPUT'!C30</f>
        <v>122.92</v>
      </c>
      <c r="D23" s="247">
        <f>' COSTS PER ACRE - USER INPUT'!D30</f>
        <v>0</v>
      </c>
      <c r="E23" s="247">
        <f>' COSTS PER ACRE - USER INPUT'!E30</f>
        <v>0</v>
      </c>
      <c r="F23" s="247">
        <f>' COSTS PER ACRE - USER INPUT'!F30</f>
        <v>271.96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152" t="s">
        <v>18</v>
      </c>
      <c r="B24" s="248">
        <f>SUM(B22:B23)</f>
        <v>2292.64</v>
      </c>
      <c r="C24" s="248">
        <f>SUM(C22:C23)</f>
        <v>122.92</v>
      </c>
      <c r="D24" s="248">
        <f>SUM(D22:D23)</f>
        <v>1551</v>
      </c>
      <c r="E24" s="248">
        <f>SUM(E22:E23)</f>
        <v>0</v>
      </c>
      <c r="F24" s="248">
        <f>SUM(B24:E24)</f>
        <v>3966.56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157" t="s">
        <v>77</v>
      </c>
      <c r="B25" s="209" t="s">
        <v>78</v>
      </c>
      <c r="C25" s="209"/>
      <c r="D25" s="210"/>
      <c r="E25" s="158">
        <f>' COSTS PER ACRE - USER INPUT'!E32</f>
        <v>0.0765</v>
      </c>
      <c r="F25" s="247">
        <f>' COSTS PER ACRE - USER INPUT'!F32</f>
        <v>237.65102219213819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152" t="s">
        <v>19</v>
      </c>
      <c r="B26" s="248">
        <f>B20+B24</f>
        <v>4773.58</v>
      </c>
      <c r="C26" s="248">
        <f>C20+C24</f>
        <v>181.07999999999998</v>
      </c>
      <c r="D26" s="248">
        <f>D20+D24</f>
        <v>3344.1</v>
      </c>
      <c r="E26" s="248">
        <f>E20+E24</f>
        <v>124.5</v>
      </c>
      <c r="F26" s="248">
        <f>F20+F24+F25</f>
        <v>8660.911022192138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157" t="s">
        <v>15</v>
      </c>
      <c r="B27" s="16"/>
      <c r="C27" s="16"/>
      <c r="D27" s="16"/>
      <c r="E27" s="16"/>
      <c r="F27" s="149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147" t="str">
        <f>' COSTS PER ACRE - USER INPUT'!A35</f>
        <v>Liability Insurance</v>
      </c>
      <c r="B28" s="16"/>
      <c r="C28" s="16"/>
      <c r="D28" s="16"/>
      <c r="E28" s="16"/>
      <c r="F28" s="159">
        <f>' COSTS PER ACRE - USER INPUT'!F35</f>
        <v>42.9</v>
      </c>
      <c r="G28" s="148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47" t="str">
        <f>' COSTS PER ACRE - USER INPUT'!A36</f>
        <v>Office Expense</v>
      </c>
      <c r="B29" s="16"/>
      <c r="C29" s="16"/>
      <c r="D29" s="16"/>
      <c r="E29" s="16"/>
      <c r="F29" s="159">
        <f>' COSTS PER ACRE - USER INPUT'!F36</f>
        <v>10</v>
      </c>
      <c r="G29" s="148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47" t="str">
        <f>' COSTS PER ACRE - USER INPUT'!A37</f>
        <v>Land Rent</v>
      </c>
      <c r="B30" s="16"/>
      <c r="C30" s="16"/>
      <c r="D30" s="16"/>
      <c r="E30" s="16"/>
      <c r="F30" s="159">
        <f>' COSTS PER ACRE - USER INPUT'!F37</f>
        <v>300</v>
      </c>
      <c r="G30" s="148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47" t="str">
        <f>' COSTS PER ACRE - USER INPUT'!A38</f>
        <v>Property Taxes</v>
      </c>
      <c r="B31" s="16"/>
      <c r="C31" s="16"/>
      <c r="D31" s="16"/>
      <c r="E31" s="16"/>
      <c r="F31" s="159">
        <f>' COSTS PER ACRE - USER INPUT'!F38</f>
        <v>7</v>
      </c>
      <c r="G31" s="148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47" t="str">
        <f>' COSTS PER ACRE - USER INPUT'!A39</f>
        <v>Property Insurance</v>
      </c>
      <c r="B32" s="16"/>
      <c r="C32" s="16"/>
      <c r="D32" s="16"/>
      <c r="E32" s="16"/>
      <c r="F32" s="159">
        <f>' COSTS PER ACRE - USER INPUT'!F39</f>
        <v>5</v>
      </c>
      <c r="G32" s="148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147" t="str">
        <f>' COSTS PER ACRE - USER INPUT'!A40</f>
        <v>Investment Repairs</v>
      </c>
      <c r="B33" s="16"/>
      <c r="C33" s="16"/>
      <c r="D33" s="16"/>
      <c r="E33" s="16"/>
      <c r="F33" s="159">
        <f>' COSTS PER ACRE - USER INPUT'!F40</f>
        <v>2.91</v>
      </c>
      <c r="G33" s="148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ht="12.75">
      <c r="A34" s="152" t="s">
        <v>25</v>
      </c>
      <c r="B34" s="22"/>
      <c r="C34" s="22"/>
      <c r="D34" s="22"/>
      <c r="E34" s="22"/>
      <c r="F34" s="248">
        <f>SUM(F28:F33)</f>
        <v>367.81</v>
      </c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</row>
    <row r="35" spans="1:18" ht="12.75">
      <c r="A35" s="152" t="s">
        <v>29</v>
      </c>
      <c r="B35" s="22"/>
      <c r="C35" s="22"/>
      <c r="D35" s="22"/>
      <c r="E35" s="22"/>
      <c r="F35" s="248">
        <f>F26+F34</f>
        <v>9028.721022192138</v>
      </c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</row>
    <row r="36" spans="1:18" ht="12.75">
      <c r="A36" s="161"/>
      <c r="B36" s="148"/>
      <c r="C36" s="148"/>
      <c r="D36" s="148"/>
      <c r="E36" s="148"/>
      <c r="F36" s="162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12.75">
      <c r="A37" s="152" t="s">
        <v>16</v>
      </c>
      <c r="B37" s="163"/>
      <c r="C37" s="164"/>
      <c r="D37" s="163"/>
      <c r="E37" s="163"/>
      <c r="F37" s="16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1:18" ht="12.75">
      <c r="A38" s="157" t="s">
        <v>26</v>
      </c>
      <c r="B38" s="166"/>
      <c r="C38" s="167"/>
      <c r="D38" s="166"/>
      <c r="E38" s="166"/>
      <c r="F38" s="249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18" ht="12.75">
      <c r="A39" s="168" t="str">
        <f>' COSTS PER ACRE - USER INPUT'!A56</f>
        <v>Irrigation Flat Pipe</v>
      </c>
      <c r="B39" s="16"/>
      <c r="C39" s="16"/>
      <c r="D39" s="16"/>
      <c r="E39" s="16"/>
      <c r="F39" s="247">
        <f>' COSTS PER ACRE - USER INPUT'!H56</f>
        <v>126.96310468336137</v>
      </c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18" ht="11.25" customHeight="1">
      <c r="A40" s="147" t="str">
        <f>' COSTS PER ACRE - USER INPUT'!A57</f>
        <v>Miscellaneous Field Tools</v>
      </c>
      <c r="B40" s="16"/>
      <c r="C40" s="148"/>
      <c r="D40" s="16"/>
      <c r="E40" s="148"/>
      <c r="F40" s="247">
        <f>' COSTS PER ACRE - USER INPUT'!H57</f>
        <v>124.07519293553048</v>
      </c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 ht="12.75">
      <c r="A41" s="152" t="s">
        <v>27</v>
      </c>
      <c r="B41" s="22"/>
      <c r="C41" s="23"/>
      <c r="D41" s="22"/>
      <c r="E41" s="22"/>
      <c r="F41" s="248">
        <f>SUM(F39:F40)</f>
        <v>251.03829761889185</v>
      </c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12.75">
      <c r="A42" s="144" t="s">
        <v>28</v>
      </c>
      <c r="B42" s="169"/>
      <c r="C42" s="169"/>
      <c r="D42" s="169"/>
      <c r="E42" s="169"/>
      <c r="F42" s="250">
        <f>F35+F41</f>
        <v>9279.75931981103</v>
      </c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</sheetData>
  <sheetProtection sheet="1" objects="1" scenarios="1"/>
  <mergeCells count="5">
    <mergeCell ref="B25:D25"/>
    <mergeCell ref="B5:E5"/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6"/>
  <sheetViews>
    <sheetView workbookViewId="0" topLeftCell="A1">
      <selection activeCell="A1" sqref="A1:P1"/>
    </sheetView>
  </sheetViews>
  <sheetFormatPr defaultColWidth="9.140625" defaultRowHeight="12.75"/>
  <cols>
    <col min="1" max="1" width="30.00390625" style="148" bestFit="1" customWidth="1"/>
    <col min="2" max="15" width="7.140625" style="148" customWidth="1"/>
    <col min="16" max="16" width="7.57421875" style="148" bestFit="1" customWidth="1"/>
    <col min="17" max="16384" width="9.140625" style="148" customWidth="1"/>
  </cols>
  <sheetData>
    <row r="1" spans="1:16" ht="11.25" customHeight="1">
      <c r="A1" s="211" t="s">
        <v>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</row>
    <row r="2" spans="1:16" ht="11.25" customHeight="1">
      <c r="A2" s="211" t="s">
        <v>140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</row>
    <row r="3" spans="1:16" ht="12.75" customHeight="1">
      <c r="A3" s="211" t="str">
        <f>County_Region</f>
        <v>SAN JOAQUIN VALLEY -SOUTH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s="173" customFormat="1" ht="12.75" customHeight="1">
      <c r="A4" s="170"/>
      <c r="B4" s="171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</row>
    <row r="5" spans="1:16" ht="11.25" customHeight="1">
      <c r="A5" s="174" t="s">
        <v>151</v>
      </c>
      <c r="B5" s="175" t="s">
        <v>0</v>
      </c>
      <c r="C5" s="175" t="s">
        <v>1</v>
      </c>
      <c r="D5" s="175" t="s">
        <v>2</v>
      </c>
      <c r="E5" s="175" t="s">
        <v>3</v>
      </c>
      <c r="F5" s="175" t="s">
        <v>4</v>
      </c>
      <c r="G5" s="175" t="s">
        <v>5</v>
      </c>
      <c r="H5" s="175" t="s">
        <v>6</v>
      </c>
      <c r="I5" s="175" t="s">
        <v>7</v>
      </c>
      <c r="J5" s="175" t="s">
        <v>8</v>
      </c>
      <c r="K5" s="175" t="s">
        <v>9</v>
      </c>
      <c r="L5" s="175" t="s">
        <v>10</v>
      </c>
      <c r="M5" s="175" t="s">
        <v>12</v>
      </c>
      <c r="N5" s="175" t="s">
        <v>0</v>
      </c>
      <c r="O5" s="175" t="s">
        <v>1</v>
      </c>
      <c r="P5" s="175" t="s">
        <v>11</v>
      </c>
    </row>
    <row r="6" spans="1:16" ht="11.25" customHeight="1">
      <c r="A6" s="174" t="s">
        <v>152</v>
      </c>
      <c r="B6" s="175">
        <v>2004</v>
      </c>
      <c r="C6" s="175">
        <v>2004</v>
      </c>
      <c r="D6" s="175">
        <v>2004</v>
      </c>
      <c r="E6" s="175">
        <v>2004</v>
      </c>
      <c r="F6" s="175">
        <v>2004</v>
      </c>
      <c r="G6" s="175">
        <v>2004</v>
      </c>
      <c r="H6" s="175">
        <v>2004</v>
      </c>
      <c r="I6" s="175">
        <v>2004</v>
      </c>
      <c r="J6" s="175">
        <v>2004</v>
      </c>
      <c r="K6" s="175">
        <v>2004</v>
      </c>
      <c r="L6" s="175">
        <v>2004</v>
      </c>
      <c r="M6" s="175">
        <v>2004</v>
      </c>
      <c r="N6" s="175">
        <v>2005</v>
      </c>
      <c r="O6" s="175">
        <v>2005</v>
      </c>
      <c r="P6" s="175"/>
    </row>
    <row r="7" ht="11.25" customHeight="1">
      <c r="A7" s="148" t="s">
        <v>13</v>
      </c>
    </row>
    <row r="8" spans="1:16" ht="11.25" customHeight="1">
      <c r="A8" s="157" t="str">
        <f>' COSTS PER ACRE - USER INPUT'!A16</f>
        <v>Land Prep: Plow, Disc, List (Custom)</v>
      </c>
      <c r="B8" s="247">
        <f>(' COSTS PER ACRE - USER INPUT'!$F16/SUM(' COSTS PER ACRE - USER INPUT'!$G16:$T16)*' COSTS PER ACRE - USER INPUT'!G16)</f>
        <v>100</v>
      </c>
      <c r="C8" s="247">
        <f>(' COSTS PER ACRE - USER INPUT'!$F16/SUM(' COSTS PER ACRE - USER INPUT'!$G16:$T16)*' COSTS PER ACRE - USER INPUT'!H16)</f>
        <v>0</v>
      </c>
      <c r="D8" s="247">
        <f>(' COSTS PER ACRE - USER INPUT'!$F16/SUM(' COSTS PER ACRE - USER INPUT'!$G16:$T16)*' COSTS PER ACRE - USER INPUT'!I16)</f>
        <v>0</v>
      </c>
      <c r="E8" s="247">
        <f>(' COSTS PER ACRE - USER INPUT'!$F16/SUM(' COSTS PER ACRE - USER INPUT'!$G16:$T16)*' COSTS PER ACRE - USER INPUT'!J16)</f>
        <v>0</v>
      </c>
      <c r="F8" s="247">
        <f>(' COSTS PER ACRE - USER INPUT'!$F16/SUM(' COSTS PER ACRE - USER INPUT'!$G16:$T16)*' COSTS PER ACRE - USER INPUT'!K16)</f>
        <v>0</v>
      </c>
      <c r="G8" s="247">
        <f>(' COSTS PER ACRE - USER INPUT'!$F16/SUM(' COSTS PER ACRE - USER INPUT'!$G16:$T16)*' COSTS PER ACRE - USER INPUT'!L16)</f>
        <v>0</v>
      </c>
      <c r="H8" s="247">
        <f>(' COSTS PER ACRE - USER INPUT'!$F16/SUM(' COSTS PER ACRE - USER INPUT'!$G16:$T16)*' COSTS PER ACRE - USER INPUT'!M16)</f>
        <v>0</v>
      </c>
      <c r="I8" s="247">
        <f>(' COSTS PER ACRE - USER INPUT'!$F16/SUM(' COSTS PER ACRE - USER INPUT'!$G16:$T16)*' COSTS PER ACRE - USER INPUT'!N16)</f>
        <v>0</v>
      </c>
      <c r="J8" s="247">
        <f>(' COSTS PER ACRE - USER INPUT'!$F16/SUM(' COSTS PER ACRE - USER INPUT'!$G16:$T16)*' COSTS PER ACRE - USER INPUT'!O16)</f>
        <v>0</v>
      </c>
      <c r="K8" s="247">
        <f>(' COSTS PER ACRE - USER INPUT'!$F16/SUM(' COSTS PER ACRE - USER INPUT'!$G16:$T16)*' COSTS PER ACRE - USER INPUT'!P16)</f>
        <v>0</v>
      </c>
      <c r="L8" s="247">
        <f>(' COSTS PER ACRE - USER INPUT'!$F16/SUM(' COSTS PER ACRE - USER INPUT'!$G16:$T16)*' COSTS PER ACRE - USER INPUT'!Q16)</f>
        <v>0</v>
      </c>
      <c r="M8" s="247">
        <f>(' COSTS PER ACRE - USER INPUT'!$F16/SUM(' COSTS PER ACRE - USER INPUT'!$G16:$T16)*' COSTS PER ACRE - USER INPUT'!R16)</f>
        <v>0</v>
      </c>
      <c r="N8" s="247">
        <f>(' COSTS PER ACRE - USER INPUT'!$F16/SUM(' COSTS PER ACRE - USER INPUT'!$G16:$T16)*' COSTS PER ACRE - USER INPUT'!S16)</f>
        <v>0</v>
      </c>
      <c r="O8" s="247">
        <f>(' COSTS PER ACRE - USER INPUT'!$F16/SUM(' COSTS PER ACRE - USER INPUT'!$G16:$T16)*' COSTS PER ACRE - USER INPUT'!T16)</f>
        <v>0</v>
      </c>
      <c r="P8" s="247">
        <f>SUM(B8:O8)</f>
        <v>100</v>
      </c>
    </row>
    <row r="9" spans="1:16" ht="11.25" customHeight="1">
      <c r="A9" s="157" t="str">
        <f>' COSTS PER ACRE - USER INPUT'!A17</f>
        <v>Plant (labor only)</v>
      </c>
      <c r="B9" s="247">
        <f>(' COSTS PER ACRE - USER INPUT'!$F17/SUM(' COSTS PER ACRE - USER INPUT'!$G17:$T17)*' COSTS PER ACRE - USER INPUT'!G17)</f>
        <v>0</v>
      </c>
      <c r="C9" s="247">
        <f>(' COSTS PER ACRE - USER INPUT'!$F17/SUM(' COSTS PER ACRE - USER INPUT'!$G17:$T17)*' COSTS PER ACRE - USER INPUT'!H17)</f>
        <v>149.12</v>
      </c>
      <c r="D9" s="247">
        <f>(' COSTS PER ACRE - USER INPUT'!$F17/SUM(' COSTS PER ACRE - USER INPUT'!$G17:$T17)*' COSTS PER ACRE - USER INPUT'!I17)</f>
        <v>0</v>
      </c>
      <c r="E9" s="247">
        <f>(' COSTS PER ACRE - USER INPUT'!$F17/SUM(' COSTS PER ACRE - USER INPUT'!$G17:$T17)*' COSTS PER ACRE - USER INPUT'!J17)</f>
        <v>0</v>
      </c>
      <c r="F9" s="247">
        <f>(' COSTS PER ACRE - USER INPUT'!$F17/SUM(' COSTS PER ACRE - USER INPUT'!$G17:$T17)*' COSTS PER ACRE - USER INPUT'!K17)</f>
        <v>0</v>
      </c>
      <c r="G9" s="247">
        <f>(' COSTS PER ACRE - USER INPUT'!$F17/SUM(' COSTS PER ACRE - USER INPUT'!$G17:$T17)*' COSTS PER ACRE - USER INPUT'!L17)</f>
        <v>0</v>
      </c>
      <c r="H9" s="247">
        <f>(' COSTS PER ACRE - USER INPUT'!$F17/SUM(' COSTS PER ACRE - USER INPUT'!$G17:$T17)*' COSTS PER ACRE - USER INPUT'!M17)</f>
        <v>0</v>
      </c>
      <c r="I9" s="247">
        <f>(' COSTS PER ACRE - USER INPUT'!$F17/SUM(' COSTS PER ACRE - USER INPUT'!$G17:$T17)*' COSTS PER ACRE - USER INPUT'!N17)</f>
        <v>0</v>
      </c>
      <c r="J9" s="247">
        <f>(' COSTS PER ACRE - USER INPUT'!$F17/SUM(' COSTS PER ACRE - USER INPUT'!$G17:$T17)*' COSTS PER ACRE - USER INPUT'!O17)</f>
        <v>0</v>
      </c>
      <c r="K9" s="247">
        <f>(' COSTS PER ACRE - USER INPUT'!$F17/SUM(' COSTS PER ACRE - USER INPUT'!$G17:$T17)*' COSTS PER ACRE - USER INPUT'!P17)</f>
        <v>0</v>
      </c>
      <c r="L9" s="247">
        <f>(' COSTS PER ACRE - USER INPUT'!$F17/SUM(' COSTS PER ACRE - USER INPUT'!$G17:$T17)*' COSTS PER ACRE - USER INPUT'!Q17)</f>
        <v>0</v>
      </c>
      <c r="M9" s="247">
        <f>(' COSTS PER ACRE - USER INPUT'!$F17/SUM(' COSTS PER ACRE - USER INPUT'!$G17:$T17)*' COSTS PER ACRE - USER INPUT'!R17)</f>
        <v>0</v>
      </c>
      <c r="N9" s="247">
        <f>(' COSTS PER ACRE - USER INPUT'!$F17/SUM(' COSTS PER ACRE - USER INPUT'!$G17:$T17)*' COSTS PER ACRE - USER INPUT'!S17)</f>
        <v>0</v>
      </c>
      <c r="O9" s="247">
        <f>(' COSTS PER ACRE - USER INPUT'!$F17/SUM(' COSTS PER ACRE - USER INPUT'!$G17:$T17)*' COSTS PER ACRE - USER INPUT'!T17)</f>
        <v>0</v>
      </c>
      <c r="P9" s="247">
        <f aca="true" t="shared" si="0" ref="P9:P18">SUM(B9:O9)</f>
        <v>149.12</v>
      </c>
    </row>
    <row r="10" spans="1:16" ht="11.25" customHeight="1">
      <c r="A10" s="157" t="str">
        <f>' COSTS PER ACRE - USER INPUT'!A18</f>
        <v>Irrigate</v>
      </c>
      <c r="B10" s="247">
        <f>(' COSTS PER ACRE - USER INPUT'!$F18/SUM(' COSTS PER ACRE - USER INPUT'!$G18:$T18)*' COSTS PER ACRE - USER INPUT'!G18)</f>
        <v>0</v>
      </c>
      <c r="C10" s="247">
        <f>(' COSTS PER ACRE - USER INPUT'!$F18/SUM(' COSTS PER ACRE - USER INPUT'!$G18:$T18)*' COSTS PER ACRE - USER INPUT'!H18)</f>
        <v>14.319999999999999</v>
      </c>
      <c r="D10" s="247">
        <f>(' COSTS PER ACRE - USER INPUT'!$F18/SUM(' COSTS PER ACRE - USER INPUT'!$G18:$T18)*' COSTS PER ACRE - USER INPUT'!I18)</f>
        <v>28.639999999999997</v>
      </c>
      <c r="E10" s="247">
        <f>(' COSTS PER ACRE - USER INPUT'!$F18/SUM(' COSTS PER ACRE - USER INPUT'!$G18:$T18)*' COSTS PER ACRE - USER INPUT'!J18)</f>
        <v>28.639999999999997</v>
      </c>
      <c r="F10" s="247">
        <f>(' COSTS PER ACRE - USER INPUT'!$F18/SUM(' COSTS PER ACRE - USER INPUT'!$G18:$T18)*' COSTS PER ACRE - USER INPUT'!K18)</f>
        <v>71.6</v>
      </c>
      <c r="G10" s="247">
        <f>(' COSTS PER ACRE - USER INPUT'!$F18/SUM(' COSTS PER ACRE - USER INPUT'!$G18:$T18)*' COSTS PER ACRE - USER INPUT'!L18)</f>
        <v>71.6</v>
      </c>
      <c r="H10" s="247">
        <f>(' COSTS PER ACRE - USER INPUT'!$F18/SUM(' COSTS PER ACRE - USER INPUT'!$G18:$T18)*' COSTS PER ACRE - USER INPUT'!M18)</f>
        <v>71.6</v>
      </c>
      <c r="I10" s="247">
        <f>(' COSTS PER ACRE - USER INPUT'!$F18/SUM(' COSTS PER ACRE - USER INPUT'!$G18:$T18)*' COSTS PER ACRE - USER INPUT'!N18)</f>
        <v>71.6</v>
      </c>
      <c r="J10" s="247">
        <f>(' COSTS PER ACRE - USER INPUT'!$F18/SUM(' COSTS PER ACRE - USER INPUT'!$G18:$T18)*' COSTS PER ACRE - USER INPUT'!O18)</f>
        <v>28.639999999999997</v>
      </c>
      <c r="K10" s="247">
        <f>(' COSTS PER ACRE - USER INPUT'!$F18/SUM(' COSTS PER ACRE - USER INPUT'!$G18:$T18)*' COSTS PER ACRE - USER INPUT'!P18)</f>
        <v>28.639999999999997</v>
      </c>
      <c r="L10" s="247">
        <f>(' COSTS PER ACRE - USER INPUT'!$F18/SUM(' COSTS PER ACRE - USER INPUT'!$G18:$T18)*' COSTS PER ACRE - USER INPUT'!Q18)</f>
        <v>0</v>
      </c>
      <c r="M10" s="247">
        <f>(' COSTS PER ACRE - USER INPUT'!$F18/SUM(' COSTS PER ACRE - USER INPUT'!$G18:$T18)*' COSTS PER ACRE - USER INPUT'!R18)</f>
        <v>0</v>
      </c>
      <c r="N10" s="247">
        <f>(' COSTS PER ACRE - USER INPUT'!$F18/SUM(' COSTS PER ACRE - USER INPUT'!$G18:$T18)*' COSTS PER ACRE - USER INPUT'!S18)</f>
        <v>0</v>
      </c>
      <c r="O10" s="247">
        <f>(' COSTS PER ACRE - USER INPUT'!$F18/SUM(' COSTS PER ACRE - USER INPUT'!$G18:$T18)*' COSTS PER ACRE - USER INPUT'!T18)</f>
        <v>0</v>
      </c>
      <c r="P10" s="247">
        <f t="shared" si="0"/>
        <v>415.28</v>
      </c>
    </row>
    <row r="11" spans="1:16" ht="11.25" customHeight="1">
      <c r="A11" s="157" t="str">
        <f>' COSTS PER ACRE - USER INPUT'!A19</f>
        <v>Fertilize: In irrigation water (15-15-15) 2X</v>
      </c>
      <c r="B11" s="247">
        <f>(' COSTS PER ACRE - USER INPUT'!$F19/SUM(' COSTS PER ACRE - USER INPUT'!$G19:$T19)*' COSTS PER ACRE - USER INPUT'!G19)</f>
        <v>0</v>
      </c>
      <c r="C11" s="247">
        <f>(' COSTS PER ACRE - USER INPUT'!$F19/SUM(' COSTS PER ACRE - USER INPUT'!$G19:$T19)*' COSTS PER ACRE - USER INPUT'!H19)</f>
        <v>0</v>
      </c>
      <c r="D11" s="247">
        <f>(' COSTS PER ACRE - USER INPUT'!$F19/SUM(' COSTS PER ACRE - USER INPUT'!$G19:$T19)*' COSTS PER ACRE - USER INPUT'!I19)</f>
        <v>44.55</v>
      </c>
      <c r="E11" s="247">
        <f>(' COSTS PER ACRE - USER INPUT'!$F19/SUM(' COSTS PER ACRE - USER INPUT'!$G19:$T19)*' COSTS PER ACRE - USER INPUT'!J19)</f>
        <v>0</v>
      </c>
      <c r="F11" s="247">
        <f>(' COSTS PER ACRE - USER INPUT'!$F19/SUM(' COSTS PER ACRE - USER INPUT'!$G19:$T19)*' COSTS PER ACRE - USER INPUT'!K19)</f>
        <v>44.55</v>
      </c>
      <c r="G11" s="247">
        <f>(' COSTS PER ACRE - USER INPUT'!$F19/SUM(' COSTS PER ACRE - USER INPUT'!$G19:$T19)*' COSTS PER ACRE - USER INPUT'!L19)</f>
        <v>0</v>
      </c>
      <c r="H11" s="247">
        <f>(' COSTS PER ACRE - USER INPUT'!$F19/SUM(' COSTS PER ACRE - USER INPUT'!$G19:$T19)*' COSTS PER ACRE - USER INPUT'!M19)</f>
        <v>0</v>
      </c>
      <c r="I11" s="247">
        <f>(' COSTS PER ACRE - USER INPUT'!$F19/SUM(' COSTS PER ACRE - USER INPUT'!$G19:$T19)*' COSTS PER ACRE - USER INPUT'!N19)</f>
        <v>0</v>
      </c>
      <c r="J11" s="247">
        <f>(' COSTS PER ACRE - USER INPUT'!$F19/SUM(' COSTS PER ACRE - USER INPUT'!$G19:$T19)*' COSTS PER ACRE - USER INPUT'!O19)</f>
        <v>0</v>
      </c>
      <c r="K11" s="247">
        <f>(' COSTS PER ACRE - USER INPUT'!$F19/SUM(' COSTS PER ACRE - USER INPUT'!$G19:$T19)*' COSTS PER ACRE - USER INPUT'!P19)</f>
        <v>0</v>
      </c>
      <c r="L11" s="247">
        <f>(' COSTS PER ACRE - USER INPUT'!$F19/SUM(' COSTS PER ACRE - USER INPUT'!$G19:$T19)*' COSTS PER ACRE - USER INPUT'!Q19)</f>
        <v>0</v>
      </c>
      <c r="M11" s="247">
        <f>(' COSTS PER ACRE - USER INPUT'!$F19/SUM(' COSTS PER ACRE - USER INPUT'!$G19:$T19)*' COSTS PER ACRE - USER INPUT'!R19)</f>
        <v>0</v>
      </c>
      <c r="N11" s="247">
        <f>(' COSTS PER ACRE - USER INPUT'!$F19/SUM(' COSTS PER ACRE - USER INPUT'!$G19:$T19)*' COSTS PER ACRE - USER INPUT'!S19)</f>
        <v>0</v>
      </c>
      <c r="O11" s="247">
        <f>(' COSTS PER ACRE - USER INPUT'!$F19/SUM(' COSTS PER ACRE - USER INPUT'!$G19:$T19)*' COSTS PER ACRE - USER INPUT'!T19)</f>
        <v>0</v>
      </c>
      <c r="P11" s="247">
        <f t="shared" si="0"/>
        <v>89.1</v>
      </c>
    </row>
    <row r="12" spans="1:16" ht="11.25" customHeight="1">
      <c r="A12" s="157" t="str">
        <f>' COSTS PER ACRE - USER INPUT'!A20</f>
        <v>Weed: Hand</v>
      </c>
      <c r="B12" s="247">
        <f>(' COSTS PER ACRE - USER INPUT'!$F20/SUM(' COSTS PER ACRE - USER INPUT'!$G20:$T20)*' COSTS PER ACRE - USER INPUT'!G20)</f>
        <v>0</v>
      </c>
      <c r="C12" s="247">
        <f>(' COSTS PER ACRE - USER INPUT'!$F20/SUM(' COSTS PER ACRE - USER INPUT'!$G20:$T20)*' COSTS PER ACRE - USER INPUT'!H20)</f>
        <v>0</v>
      </c>
      <c r="D12" s="247">
        <f>(' COSTS PER ACRE - USER INPUT'!$F20/SUM(' COSTS PER ACRE - USER INPUT'!$G20:$T20)*' COSTS PER ACRE - USER INPUT'!I20)</f>
        <v>223.68</v>
      </c>
      <c r="E12" s="247">
        <f>(' COSTS PER ACRE - USER INPUT'!$F20/SUM(' COSTS PER ACRE - USER INPUT'!$G20:$T20)*' COSTS PER ACRE - USER INPUT'!J20)</f>
        <v>0</v>
      </c>
      <c r="F12" s="247">
        <f>(' COSTS PER ACRE - USER INPUT'!$F20/SUM(' COSTS PER ACRE - USER INPUT'!$G20:$T20)*' COSTS PER ACRE - USER INPUT'!K20)</f>
        <v>0</v>
      </c>
      <c r="G12" s="247">
        <f>(' COSTS PER ACRE - USER INPUT'!$F20/SUM(' COSTS PER ACRE - USER INPUT'!$G20:$T20)*' COSTS PER ACRE - USER INPUT'!L20)</f>
        <v>0</v>
      </c>
      <c r="H12" s="247">
        <f>(' COSTS PER ACRE - USER INPUT'!$F20/SUM(' COSTS PER ACRE - USER INPUT'!$G20:$T20)*' COSTS PER ACRE - USER INPUT'!M20)</f>
        <v>0</v>
      </c>
      <c r="I12" s="247">
        <f>(' COSTS PER ACRE - USER INPUT'!$F20/SUM(' COSTS PER ACRE - USER INPUT'!$G20:$T20)*' COSTS PER ACRE - USER INPUT'!N20)</f>
        <v>0</v>
      </c>
      <c r="J12" s="247">
        <f>(' COSTS PER ACRE - USER INPUT'!$F20/SUM(' COSTS PER ACRE - USER INPUT'!$G20:$T20)*' COSTS PER ACRE - USER INPUT'!O20)</f>
        <v>0</v>
      </c>
      <c r="K12" s="247">
        <f>(' COSTS PER ACRE - USER INPUT'!$F20/SUM(' COSTS PER ACRE - USER INPUT'!$G20:$T20)*' COSTS PER ACRE - USER INPUT'!P20)</f>
        <v>0</v>
      </c>
      <c r="L12" s="247">
        <f>(' COSTS PER ACRE - USER INPUT'!$F20/SUM(' COSTS PER ACRE - USER INPUT'!$G20:$T20)*' COSTS PER ACRE - USER INPUT'!Q20)</f>
        <v>0</v>
      </c>
      <c r="M12" s="247">
        <f>(' COSTS PER ACRE - USER INPUT'!$F20/SUM(' COSTS PER ACRE - USER INPUT'!$G20:$T20)*' COSTS PER ACRE - USER INPUT'!R20)</f>
        <v>0</v>
      </c>
      <c r="N12" s="247">
        <f>(' COSTS PER ACRE - USER INPUT'!$F20/SUM(' COSTS PER ACRE - USER INPUT'!$G20:$T20)*' COSTS PER ACRE - USER INPUT'!S20)</f>
        <v>0</v>
      </c>
      <c r="O12" s="247">
        <f>(' COSTS PER ACRE - USER INPUT'!$F20/SUM(' COSTS PER ACRE - USER INPUT'!$G20:$T20)*' COSTS PER ACRE - USER INPUT'!T20)</f>
        <v>0</v>
      </c>
      <c r="P12" s="247">
        <f t="shared" si="0"/>
        <v>223.68</v>
      </c>
    </row>
    <row r="13" spans="1:16" ht="11.25" customHeight="1">
      <c r="A13" s="157" t="str">
        <f>' COSTS PER ACRE - USER INPUT'!A21</f>
        <v>Crop Protection: Install Plastic Houses</v>
      </c>
      <c r="B13" s="247">
        <f>(' COSTS PER ACRE - USER INPUT'!$F21/SUM(' COSTS PER ACRE - USER INPUT'!$G21:$T21)*' COSTS PER ACRE - USER INPUT'!G21)</f>
        <v>0</v>
      </c>
      <c r="C13" s="247">
        <f>(' COSTS PER ACRE - USER INPUT'!$F21/SUM(' COSTS PER ACRE - USER INPUT'!$G21:$T21)*' COSTS PER ACRE - USER INPUT'!H21)</f>
        <v>0</v>
      </c>
      <c r="D13" s="247">
        <f>(' COSTS PER ACRE - USER INPUT'!$F21/SUM(' COSTS PER ACRE - USER INPUT'!$G21:$T21)*' COSTS PER ACRE - USER INPUT'!I21)</f>
        <v>0</v>
      </c>
      <c r="E13" s="247">
        <f>(' COSTS PER ACRE - USER INPUT'!$F21/SUM(' COSTS PER ACRE - USER INPUT'!$G21:$T21)*' COSTS PER ACRE - USER INPUT'!J21)</f>
        <v>0</v>
      </c>
      <c r="F13" s="247">
        <f>(' COSTS PER ACRE - USER INPUT'!$F21/SUM(' COSTS PER ACRE - USER INPUT'!$G21:$T21)*' COSTS PER ACRE - USER INPUT'!K21)</f>
        <v>0</v>
      </c>
      <c r="G13" s="247">
        <f>(' COSTS PER ACRE - USER INPUT'!$F21/SUM(' COSTS PER ACRE - USER INPUT'!$G21:$T21)*' COSTS PER ACRE - USER INPUT'!L21)</f>
        <v>0</v>
      </c>
      <c r="H13" s="247">
        <f>(' COSTS PER ACRE - USER INPUT'!$F21/SUM(' COSTS PER ACRE - USER INPUT'!$G21:$T21)*' COSTS PER ACRE - USER INPUT'!M21)</f>
        <v>0</v>
      </c>
      <c r="I13" s="247">
        <f>(' COSTS PER ACRE - USER INPUT'!$F21/SUM(' COSTS PER ACRE - USER INPUT'!$G21:$T21)*' COSTS PER ACRE - USER INPUT'!N21)</f>
        <v>0</v>
      </c>
      <c r="J13" s="247">
        <f>(' COSTS PER ACRE - USER INPUT'!$F21/SUM(' COSTS PER ACRE - USER INPUT'!$G21:$T21)*' COSTS PER ACRE - USER INPUT'!O21)</f>
        <v>0</v>
      </c>
      <c r="K13" s="247">
        <f>(' COSTS PER ACRE - USER INPUT'!$F21/SUM(' COSTS PER ACRE - USER INPUT'!$G21:$T21)*' COSTS PER ACRE - USER INPUT'!P21)</f>
        <v>3143.4</v>
      </c>
      <c r="L13" s="247">
        <f>(' COSTS PER ACRE - USER INPUT'!$F21/SUM(' COSTS PER ACRE - USER INPUT'!$G21:$T21)*' COSTS PER ACRE - USER INPUT'!Q21)</f>
        <v>0</v>
      </c>
      <c r="M13" s="247">
        <f>(' COSTS PER ACRE - USER INPUT'!$F21/SUM(' COSTS PER ACRE - USER INPUT'!$G21:$T21)*' COSTS PER ACRE - USER INPUT'!R21)</f>
        <v>0</v>
      </c>
      <c r="N13" s="247">
        <f>(' COSTS PER ACRE - USER INPUT'!$F21/SUM(' COSTS PER ACRE - USER INPUT'!$G21:$T21)*' COSTS PER ACRE - USER INPUT'!S21)</f>
        <v>0</v>
      </c>
      <c r="O13" s="247">
        <f>(' COSTS PER ACRE - USER INPUT'!$F21/SUM(' COSTS PER ACRE - USER INPUT'!$G21:$T21)*' COSTS PER ACRE - USER INPUT'!T21)</f>
        <v>0</v>
      </c>
      <c r="P13" s="247">
        <f t="shared" si="0"/>
        <v>3143.4</v>
      </c>
    </row>
    <row r="14" spans="1:16" ht="11.25" customHeight="1">
      <c r="A14" s="157" t="str">
        <f>' COSTS PER ACRE - USER INPUT'!A22</f>
        <v>Crop Protection: Dismantle Houses</v>
      </c>
      <c r="B14" s="247">
        <f>(' COSTS PER ACRE - USER INPUT'!$F22/SUM(' COSTS PER ACRE - USER INPUT'!$G22:$T22)*' COSTS PER ACRE - USER INPUT'!G22)</f>
        <v>0</v>
      </c>
      <c r="C14" s="247">
        <f>(' COSTS PER ACRE - USER INPUT'!$F22/SUM(' COSTS PER ACRE - USER INPUT'!$G22:$T22)*' COSTS PER ACRE - USER INPUT'!H22)</f>
        <v>0</v>
      </c>
      <c r="D14" s="247">
        <f>(' COSTS PER ACRE - USER INPUT'!$F22/SUM(' COSTS PER ACRE - USER INPUT'!$G22:$T22)*' COSTS PER ACRE - USER INPUT'!I22)</f>
        <v>0</v>
      </c>
      <c r="E14" s="247">
        <f>(' COSTS PER ACRE - USER INPUT'!$F22/SUM(' COSTS PER ACRE - USER INPUT'!$G22:$T22)*' COSTS PER ACRE - USER INPUT'!J22)</f>
        <v>0</v>
      </c>
      <c r="F14" s="247">
        <f>(' COSTS PER ACRE - USER INPUT'!$F22/SUM(' COSTS PER ACRE - USER INPUT'!$G22:$T22)*' COSTS PER ACRE - USER INPUT'!K22)</f>
        <v>0</v>
      </c>
      <c r="G14" s="247">
        <f>(' COSTS PER ACRE - USER INPUT'!$F22/SUM(' COSTS PER ACRE - USER INPUT'!$G22:$T22)*' COSTS PER ACRE - USER INPUT'!L22)</f>
        <v>0</v>
      </c>
      <c r="H14" s="247">
        <f>(' COSTS PER ACRE - USER INPUT'!$F22/SUM(' COSTS PER ACRE - USER INPUT'!$G22:$T22)*' COSTS PER ACRE - USER INPUT'!M22)</f>
        <v>0</v>
      </c>
      <c r="I14" s="247">
        <f>(' COSTS PER ACRE - USER INPUT'!$F22/SUM(' COSTS PER ACRE - USER INPUT'!$G22:$T22)*' COSTS PER ACRE - USER INPUT'!N22)</f>
        <v>0</v>
      </c>
      <c r="J14" s="247">
        <f>(' COSTS PER ACRE - USER INPUT'!$F22/SUM(' COSTS PER ACRE - USER INPUT'!$G22:$T22)*' COSTS PER ACRE - USER INPUT'!O22)</f>
        <v>0</v>
      </c>
      <c r="K14" s="247">
        <f>(' COSTS PER ACRE - USER INPUT'!$F22/SUM(' COSTS PER ACRE - USER INPUT'!$G22:$T22)*' COSTS PER ACRE - USER INPUT'!P22)</f>
        <v>0</v>
      </c>
      <c r="L14" s="247">
        <f>(' COSTS PER ACRE - USER INPUT'!$F22/SUM(' COSTS PER ACRE - USER INPUT'!$G22:$T22)*' COSTS PER ACRE - USER INPUT'!Q22)</f>
        <v>0</v>
      </c>
      <c r="M14" s="247">
        <f>(' COSTS PER ACRE - USER INPUT'!$F22/SUM(' COSTS PER ACRE - USER INPUT'!$G22:$T22)*' COSTS PER ACRE - USER INPUT'!R22)</f>
        <v>0</v>
      </c>
      <c r="N14" s="247">
        <f>(' COSTS PER ACRE - USER INPUT'!$F22/SUM(' COSTS PER ACRE - USER INPUT'!$G22:$T22)*' COSTS PER ACRE - USER INPUT'!S22)</f>
        <v>0</v>
      </c>
      <c r="O14" s="247">
        <f>(' COSTS PER ACRE - USER INPUT'!$F22/SUM(' COSTS PER ACRE - USER INPUT'!$G22:$T22)*' COSTS PER ACRE - USER INPUT'!T22)</f>
        <v>203.44</v>
      </c>
      <c r="P14" s="247">
        <f t="shared" si="0"/>
        <v>203.44</v>
      </c>
    </row>
    <row r="15" spans="1:16" ht="11.25" customHeight="1">
      <c r="A15" s="157" t="str">
        <f>' COSTS PER ACRE - USER INPUT'!A23</f>
        <v>Miscellaneous Pickup Use</v>
      </c>
      <c r="B15" s="247">
        <f>(' COSTS PER ACRE - USER INPUT'!$F23/SUM(' COSTS PER ACRE - USER INPUT'!$G23:$T23)*' COSTS PER ACRE - USER INPUT'!G23)</f>
        <v>9.477142857142857</v>
      </c>
      <c r="C15" s="247">
        <f>(' COSTS PER ACRE - USER INPUT'!$F23/SUM(' COSTS PER ACRE - USER INPUT'!$G23:$T23)*' COSTS PER ACRE - USER INPUT'!H23)</f>
        <v>9.477142857142857</v>
      </c>
      <c r="D15" s="247">
        <f>(' COSTS PER ACRE - USER INPUT'!$F23/SUM(' COSTS PER ACRE - USER INPUT'!$G23:$T23)*' COSTS PER ACRE - USER INPUT'!I23)</f>
        <v>9.477142857142857</v>
      </c>
      <c r="E15" s="247">
        <f>(' COSTS PER ACRE - USER INPUT'!$F23/SUM(' COSTS PER ACRE - USER INPUT'!$G23:$T23)*' COSTS PER ACRE - USER INPUT'!J23)</f>
        <v>9.477142857142857</v>
      </c>
      <c r="F15" s="247">
        <f>(' COSTS PER ACRE - USER INPUT'!$F23/SUM(' COSTS PER ACRE - USER INPUT'!$G23:$T23)*' COSTS PER ACRE - USER INPUT'!K23)</f>
        <v>9.477142857142857</v>
      </c>
      <c r="G15" s="247">
        <f>(' COSTS PER ACRE - USER INPUT'!$F23/SUM(' COSTS PER ACRE - USER INPUT'!$G23:$T23)*' COSTS PER ACRE - USER INPUT'!L23)</f>
        <v>9.477142857142857</v>
      </c>
      <c r="H15" s="247">
        <f>(' COSTS PER ACRE - USER INPUT'!$F23/SUM(' COSTS PER ACRE - USER INPUT'!$G23:$T23)*' COSTS PER ACRE - USER INPUT'!M23)</f>
        <v>9.477142857142857</v>
      </c>
      <c r="I15" s="247">
        <f>(' COSTS PER ACRE - USER INPUT'!$F23/SUM(' COSTS PER ACRE - USER INPUT'!$G23:$T23)*' COSTS PER ACRE - USER INPUT'!N23)</f>
        <v>9.477142857142857</v>
      </c>
      <c r="J15" s="247">
        <f>(' COSTS PER ACRE - USER INPUT'!$F23/SUM(' COSTS PER ACRE - USER INPUT'!$G23:$T23)*' COSTS PER ACRE - USER INPUT'!O23)</f>
        <v>9.477142857142857</v>
      </c>
      <c r="K15" s="247">
        <f>(' COSTS PER ACRE - USER INPUT'!$F23/SUM(' COSTS PER ACRE - USER INPUT'!$G23:$T23)*' COSTS PER ACRE - USER INPUT'!P23)</f>
        <v>9.477142857142857</v>
      </c>
      <c r="L15" s="247">
        <f>(' COSTS PER ACRE - USER INPUT'!$F23/SUM(' COSTS PER ACRE - USER INPUT'!$G23:$T23)*' COSTS PER ACRE - USER INPUT'!Q23)</f>
        <v>9.477142857142857</v>
      </c>
      <c r="M15" s="247">
        <f>(' COSTS PER ACRE - USER INPUT'!$F23/SUM(' COSTS PER ACRE - USER INPUT'!$G23:$T23)*' COSTS PER ACRE - USER INPUT'!R23)</f>
        <v>9.477142857142857</v>
      </c>
      <c r="N15" s="247">
        <f>(' COSTS PER ACRE - USER INPUT'!$F23/SUM(' COSTS PER ACRE - USER INPUT'!$G23:$T23)*' COSTS PER ACRE - USER INPUT'!S23)</f>
        <v>9.477142857142857</v>
      </c>
      <c r="O15" s="247">
        <f>(' COSTS PER ACRE - USER INPUT'!$F23/SUM(' COSTS PER ACRE - USER INPUT'!$G23:$T23)*' COSTS PER ACRE - USER INPUT'!T23)</f>
        <v>9.477142857142857</v>
      </c>
      <c r="P15" s="247">
        <f t="shared" si="0"/>
        <v>132.67999999999998</v>
      </c>
    </row>
    <row r="16" spans="1:16" ht="11.25" customHeight="1">
      <c r="A16" s="176" t="str">
        <f>' COSTS PER ACRE - USER INPUT'!A24</f>
        <v>Additional operation</v>
      </c>
      <c r="B16" s="247">
        <f>IF(SUM(' COSTS PER ACRE - USER INPUT'!G24:T24)=0,0,(' COSTS PER ACRE - USER INPUT'!$F24/SUM(' COSTS PER ACRE - USER INPUT'!$G24:$T24)*' COSTS PER ACRE - USER INPUT'!G24))</f>
        <v>0</v>
      </c>
      <c r="C16" s="247">
        <f>IF(SUM(' COSTS PER ACRE - USER INPUT'!H24:U24)=0,0,(' COSTS PER ACRE - USER INPUT'!$F24/SUM(' COSTS PER ACRE - USER INPUT'!$G24:$T24)*' COSTS PER ACRE - USER INPUT'!H24))</f>
        <v>0</v>
      </c>
      <c r="D16" s="247">
        <f>IF(SUM(' COSTS PER ACRE - USER INPUT'!I24:V24)=0,0,(' COSTS PER ACRE - USER INPUT'!$F24/SUM(' COSTS PER ACRE - USER INPUT'!$G24:$T24)*' COSTS PER ACRE - USER INPUT'!I24))</f>
        <v>0</v>
      </c>
      <c r="E16" s="247">
        <f>IF(SUM(' COSTS PER ACRE - USER INPUT'!J24:W24)=0,0,(' COSTS PER ACRE - USER INPUT'!$F24/SUM(' COSTS PER ACRE - USER INPUT'!$G24:$T24)*' COSTS PER ACRE - USER INPUT'!J24))</f>
        <v>0</v>
      </c>
      <c r="F16" s="247">
        <f>IF(SUM(' COSTS PER ACRE - USER INPUT'!K24:X24)=0,0,(' COSTS PER ACRE - USER INPUT'!$F24/SUM(' COSTS PER ACRE - USER INPUT'!$G24:$T24)*' COSTS PER ACRE - USER INPUT'!K24))</f>
        <v>0</v>
      </c>
      <c r="G16" s="247">
        <f>IF(SUM(' COSTS PER ACRE - USER INPUT'!L24:Y24)=0,0,(' COSTS PER ACRE - USER INPUT'!$F24/SUM(' COSTS PER ACRE - USER INPUT'!$G24:$T24)*' COSTS PER ACRE - USER INPUT'!L24))</f>
        <v>0</v>
      </c>
      <c r="H16" s="247">
        <f>IF(SUM(' COSTS PER ACRE - USER INPUT'!M24:Z24)=0,0,(' COSTS PER ACRE - USER INPUT'!$F24/SUM(' COSTS PER ACRE - USER INPUT'!$G24:$T24)*' COSTS PER ACRE - USER INPUT'!M24))</f>
        <v>0</v>
      </c>
      <c r="I16" s="247">
        <f>IF(SUM(' COSTS PER ACRE - USER INPUT'!N24:AA24)=0,0,(' COSTS PER ACRE - USER INPUT'!$F24/SUM(' COSTS PER ACRE - USER INPUT'!$G24:$T24)*' COSTS PER ACRE - USER INPUT'!N24))</f>
        <v>0</v>
      </c>
      <c r="J16" s="247">
        <f>IF(SUM(' COSTS PER ACRE - USER INPUT'!O24:AB24)=0,0,(' COSTS PER ACRE - USER INPUT'!$F24/SUM(' COSTS PER ACRE - USER INPUT'!$G24:$T24)*' COSTS PER ACRE - USER INPUT'!O24))</f>
        <v>0</v>
      </c>
      <c r="K16" s="247">
        <f>IF(SUM(' COSTS PER ACRE - USER INPUT'!P24:AC24)=0,0,(' COSTS PER ACRE - USER INPUT'!$F24/SUM(' COSTS PER ACRE - USER INPUT'!$G24:$T24)*' COSTS PER ACRE - USER INPUT'!P24))</f>
        <v>0</v>
      </c>
      <c r="L16" s="247">
        <f>IF(SUM(' COSTS PER ACRE - USER INPUT'!Q24:AD24)=0,0,(' COSTS PER ACRE - USER INPUT'!$F24/SUM(' COSTS PER ACRE - USER INPUT'!$G24:$T24)*' COSTS PER ACRE - USER INPUT'!Q24))</f>
        <v>0</v>
      </c>
      <c r="M16" s="247">
        <f>IF(SUM(' COSTS PER ACRE - USER INPUT'!R24:AE24)=0,0,(' COSTS PER ACRE - USER INPUT'!$F24/SUM(' COSTS PER ACRE - USER INPUT'!$G24:$T24)*' COSTS PER ACRE - USER INPUT'!R24))</f>
        <v>0</v>
      </c>
      <c r="N16" s="247">
        <f>IF(SUM(' COSTS PER ACRE - USER INPUT'!S24:AF24)=0,0,(' COSTS PER ACRE - USER INPUT'!$F24/SUM(' COSTS PER ACRE - USER INPUT'!$G24:$T24)*' COSTS PER ACRE - USER INPUT'!S24))</f>
        <v>0</v>
      </c>
      <c r="O16" s="247">
        <f>IF(SUM(' COSTS PER ACRE - USER INPUT'!T24:AG24)=0,0,(' COSTS PER ACRE - USER INPUT'!$F24/SUM(' COSTS PER ACRE - USER INPUT'!$G24:$T24)*' COSTS PER ACRE - USER INPUT'!T24))</f>
        <v>0</v>
      </c>
      <c r="P16" s="247">
        <f t="shared" si="0"/>
        <v>0</v>
      </c>
    </row>
    <row r="17" spans="1:16" ht="11.25" customHeight="1">
      <c r="A17" s="176" t="str">
        <f>' COSTS PER ACRE - USER INPUT'!A25</f>
        <v>Additional operation</v>
      </c>
      <c r="B17" s="247">
        <f>IF(SUM(' COSTS PER ACRE - USER INPUT'!G25:T25)=0,0,(' COSTS PER ACRE - USER INPUT'!$F25/SUM(' COSTS PER ACRE - USER INPUT'!$G25:$T25)*' COSTS PER ACRE - USER INPUT'!G25))</f>
        <v>0</v>
      </c>
      <c r="C17" s="247">
        <f>IF(SUM(' COSTS PER ACRE - USER INPUT'!H25:U25)=0,0,(' COSTS PER ACRE - USER INPUT'!$F25/SUM(' COSTS PER ACRE - USER INPUT'!$G25:$T25)*' COSTS PER ACRE - USER INPUT'!H25))</f>
        <v>0</v>
      </c>
      <c r="D17" s="247">
        <f>IF(SUM(' COSTS PER ACRE - USER INPUT'!I25:V25)=0,0,(' COSTS PER ACRE - USER INPUT'!$F25/SUM(' COSTS PER ACRE - USER INPUT'!$G25:$T25)*' COSTS PER ACRE - USER INPUT'!I25))</f>
        <v>0</v>
      </c>
      <c r="E17" s="247">
        <f>IF(SUM(' COSTS PER ACRE - USER INPUT'!J25:W25)=0,0,(' COSTS PER ACRE - USER INPUT'!$F25/SUM(' COSTS PER ACRE - USER INPUT'!$G25:$T25)*' COSTS PER ACRE - USER INPUT'!J25))</f>
        <v>0</v>
      </c>
      <c r="F17" s="247">
        <f>IF(SUM(' COSTS PER ACRE - USER INPUT'!K25:X25)=0,0,(' COSTS PER ACRE - USER INPUT'!$F25/SUM(' COSTS PER ACRE - USER INPUT'!$G25:$T25)*' COSTS PER ACRE - USER INPUT'!K25))</f>
        <v>0</v>
      </c>
      <c r="G17" s="247">
        <f>IF(SUM(' COSTS PER ACRE - USER INPUT'!L25:Y25)=0,0,(' COSTS PER ACRE - USER INPUT'!$F25/SUM(' COSTS PER ACRE - USER INPUT'!$G25:$T25)*' COSTS PER ACRE - USER INPUT'!L25))</f>
        <v>0</v>
      </c>
      <c r="H17" s="247">
        <f>IF(SUM(' COSTS PER ACRE - USER INPUT'!M25:Z25)=0,0,(' COSTS PER ACRE - USER INPUT'!$F25/SUM(' COSTS PER ACRE - USER INPUT'!$G25:$T25)*' COSTS PER ACRE - USER INPUT'!M25))</f>
        <v>0</v>
      </c>
      <c r="I17" s="247">
        <f>IF(SUM(' COSTS PER ACRE - USER INPUT'!N25:AA25)=0,0,(' COSTS PER ACRE - USER INPUT'!$F25/SUM(' COSTS PER ACRE - USER INPUT'!$G25:$T25)*' COSTS PER ACRE - USER INPUT'!N25))</f>
        <v>0</v>
      </c>
      <c r="J17" s="247">
        <f>IF(SUM(' COSTS PER ACRE - USER INPUT'!O25:AB25)=0,0,(' COSTS PER ACRE - USER INPUT'!$F25/SUM(' COSTS PER ACRE - USER INPUT'!$G25:$T25)*' COSTS PER ACRE - USER INPUT'!O25))</f>
        <v>0</v>
      </c>
      <c r="K17" s="247">
        <f>IF(SUM(' COSTS PER ACRE - USER INPUT'!P25:AC25)=0,0,(' COSTS PER ACRE - USER INPUT'!$F25/SUM(' COSTS PER ACRE - USER INPUT'!$G25:$T25)*' COSTS PER ACRE - USER INPUT'!P25))</f>
        <v>0</v>
      </c>
      <c r="L17" s="247">
        <f>IF(SUM(' COSTS PER ACRE - USER INPUT'!Q25:AD25)=0,0,(' COSTS PER ACRE - USER INPUT'!$F25/SUM(' COSTS PER ACRE - USER INPUT'!$G25:$T25)*' COSTS PER ACRE - USER INPUT'!Q25))</f>
        <v>0</v>
      </c>
      <c r="M17" s="247">
        <f>IF(SUM(' COSTS PER ACRE - USER INPUT'!R25:AE25)=0,0,(' COSTS PER ACRE - USER INPUT'!$F25/SUM(' COSTS PER ACRE - USER INPUT'!$G25:$T25)*' COSTS PER ACRE - USER INPUT'!R25))</f>
        <v>0</v>
      </c>
      <c r="N17" s="247">
        <f>IF(SUM(' COSTS PER ACRE - USER INPUT'!S25:AF25)=0,0,(' COSTS PER ACRE - USER INPUT'!$F25/SUM(' COSTS PER ACRE - USER INPUT'!$G25:$T25)*' COSTS PER ACRE - USER INPUT'!S25))</f>
        <v>0</v>
      </c>
      <c r="O17" s="247">
        <f>IF(SUM(' COSTS PER ACRE - USER INPUT'!T25:AG25)=0,0,(' COSTS PER ACRE - USER INPUT'!$F25/SUM(' COSTS PER ACRE - USER INPUT'!$G25:$T25)*' COSTS PER ACRE - USER INPUT'!T25))</f>
        <v>0</v>
      </c>
      <c r="P17" s="247">
        <f t="shared" si="0"/>
        <v>0</v>
      </c>
    </row>
    <row r="18" spans="1:16" ht="11.25" customHeight="1">
      <c r="A18" s="176" t="str">
        <f>' COSTS PER ACRE - USER INPUT'!A26</f>
        <v>Additional operation</v>
      </c>
      <c r="B18" s="247">
        <f>IF(SUM(' COSTS PER ACRE - USER INPUT'!G26:T26)=0,0,(' COSTS PER ACRE - USER INPUT'!$F26/SUM(' COSTS PER ACRE - USER INPUT'!$G26:$T26)*' COSTS PER ACRE - USER INPUT'!G26))</f>
        <v>0</v>
      </c>
      <c r="C18" s="247">
        <f>IF(SUM(' COSTS PER ACRE - USER INPUT'!H26:U26)=0,0,(' COSTS PER ACRE - USER INPUT'!$F26/SUM(' COSTS PER ACRE - USER INPUT'!$G26:$T26)*' COSTS PER ACRE - USER INPUT'!H26))</f>
        <v>0</v>
      </c>
      <c r="D18" s="247">
        <f>IF(SUM(' COSTS PER ACRE - USER INPUT'!I26:V26)=0,0,(' COSTS PER ACRE - USER INPUT'!$F26/SUM(' COSTS PER ACRE - USER INPUT'!$G26:$T26)*' COSTS PER ACRE - USER INPUT'!I26))</f>
        <v>0</v>
      </c>
      <c r="E18" s="247">
        <f>IF(SUM(' COSTS PER ACRE - USER INPUT'!J26:W26)=0,0,(' COSTS PER ACRE - USER INPUT'!$F26/SUM(' COSTS PER ACRE - USER INPUT'!$G26:$T26)*' COSTS PER ACRE - USER INPUT'!J26))</f>
        <v>0</v>
      </c>
      <c r="F18" s="247">
        <f>IF(SUM(' COSTS PER ACRE - USER INPUT'!K26:X26)=0,0,(' COSTS PER ACRE - USER INPUT'!$F26/SUM(' COSTS PER ACRE - USER INPUT'!$G26:$T26)*' COSTS PER ACRE - USER INPUT'!K26))</f>
        <v>0</v>
      </c>
      <c r="G18" s="247">
        <f>IF(SUM(' COSTS PER ACRE - USER INPUT'!L26:Y26)=0,0,(' COSTS PER ACRE - USER INPUT'!$F26/SUM(' COSTS PER ACRE - USER INPUT'!$G26:$T26)*' COSTS PER ACRE - USER INPUT'!L26))</f>
        <v>0</v>
      </c>
      <c r="H18" s="247">
        <f>IF(SUM(' COSTS PER ACRE - USER INPUT'!M26:Z26)=0,0,(' COSTS PER ACRE - USER INPUT'!$F26/SUM(' COSTS PER ACRE - USER INPUT'!$G26:$T26)*' COSTS PER ACRE - USER INPUT'!M26))</f>
        <v>0</v>
      </c>
      <c r="I18" s="247">
        <f>IF(SUM(' COSTS PER ACRE - USER INPUT'!N26:AA26)=0,0,(' COSTS PER ACRE - USER INPUT'!$F26/SUM(' COSTS PER ACRE - USER INPUT'!$G26:$T26)*' COSTS PER ACRE - USER INPUT'!N26))</f>
        <v>0</v>
      </c>
      <c r="J18" s="247">
        <f>IF(SUM(' COSTS PER ACRE - USER INPUT'!O26:AB26)=0,0,(' COSTS PER ACRE - USER INPUT'!$F26/SUM(' COSTS PER ACRE - USER INPUT'!$G26:$T26)*' COSTS PER ACRE - USER INPUT'!O26))</f>
        <v>0</v>
      </c>
      <c r="K18" s="247">
        <f>IF(SUM(' COSTS PER ACRE - USER INPUT'!P26:AC26)=0,0,(' COSTS PER ACRE - USER INPUT'!$F26/SUM(' COSTS PER ACRE - USER INPUT'!$G26:$T26)*' COSTS PER ACRE - USER INPUT'!P26))</f>
        <v>0</v>
      </c>
      <c r="L18" s="247">
        <f>IF(SUM(' COSTS PER ACRE - USER INPUT'!Q26:AD26)=0,0,(' COSTS PER ACRE - USER INPUT'!$F26/SUM(' COSTS PER ACRE - USER INPUT'!$G26:$T26)*' COSTS PER ACRE - USER INPUT'!Q26))</f>
        <v>0</v>
      </c>
      <c r="M18" s="247">
        <f>IF(SUM(' COSTS PER ACRE - USER INPUT'!R26:AE26)=0,0,(' COSTS PER ACRE - USER INPUT'!$F26/SUM(' COSTS PER ACRE - USER INPUT'!$G26:$T26)*' COSTS PER ACRE - USER INPUT'!R26))</f>
        <v>0</v>
      </c>
      <c r="N18" s="247">
        <f>IF(SUM(' COSTS PER ACRE - USER INPUT'!S26:AF26)=0,0,(' COSTS PER ACRE - USER INPUT'!$F26/SUM(' COSTS PER ACRE - USER INPUT'!$G26:$T26)*' COSTS PER ACRE - USER INPUT'!S26))</f>
        <v>0</v>
      </c>
      <c r="O18" s="247">
        <f>IF(SUM(' COSTS PER ACRE - USER INPUT'!T26:AG26)=0,0,(' COSTS PER ACRE - USER INPUT'!$F26/SUM(' COSTS PER ACRE - USER INPUT'!$G26:$T26)*' COSTS PER ACRE - USER INPUT'!T26))</f>
        <v>0</v>
      </c>
      <c r="P18" s="247">
        <f t="shared" si="0"/>
        <v>0</v>
      </c>
    </row>
    <row r="19" spans="1:16" ht="11.25" customHeight="1">
      <c r="A19" s="22" t="s">
        <v>17</v>
      </c>
      <c r="B19" s="252">
        <f>SUM(B8:B18)</f>
        <v>109.47714285714285</v>
      </c>
      <c r="C19" s="252">
        <f aca="true" t="shared" si="1" ref="C19:P19">SUM(C8:C18)</f>
        <v>172.91714285714286</v>
      </c>
      <c r="D19" s="252">
        <f t="shared" si="1"/>
        <v>306.34714285714284</v>
      </c>
      <c r="E19" s="252">
        <f t="shared" si="1"/>
        <v>38.11714285714285</v>
      </c>
      <c r="F19" s="252">
        <f t="shared" si="1"/>
        <v>125.62714285714284</v>
      </c>
      <c r="G19" s="252">
        <f t="shared" si="1"/>
        <v>81.07714285714285</v>
      </c>
      <c r="H19" s="252">
        <f t="shared" si="1"/>
        <v>81.07714285714285</v>
      </c>
      <c r="I19" s="252">
        <f t="shared" si="1"/>
        <v>81.07714285714285</v>
      </c>
      <c r="J19" s="252">
        <f t="shared" si="1"/>
        <v>38.11714285714285</v>
      </c>
      <c r="K19" s="252">
        <f t="shared" si="1"/>
        <v>3181.517142857143</v>
      </c>
      <c r="L19" s="252">
        <f t="shared" si="1"/>
        <v>9.477142857142857</v>
      </c>
      <c r="M19" s="252">
        <f t="shared" si="1"/>
        <v>9.477142857142857</v>
      </c>
      <c r="N19" s="252">
        <f t="shared" si="1"/>
        <v>9.477142857142857</v>
      </c>
      <c r="O19" s="252">
        <f t="shared" si="1"/>
        <v>212.91714285714286</v>
      </c>
      <c r="P19" s="252">
        <f t="shared" si="1"/>
        <v>4456.7</v>
      </c>
    </row>
    <row r="20" spans="1:16" ht="11.25" customHeight="1">
      <c r="A20" s="16"/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7"/>
      <c r="M20" s="247"/>
      <c r="N20" s="247"/>
      <c r="O20" s="247"/>
      <c r="P20" s="247"/>
    </row>
    <row r="21" spans="1:16" ht="11.25" customHeight="1">
      <c r="A21" s="70" t="s">
        <v>14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</row>
    <row r="22" spans="1:16" ht="11.25" customHeight="1">
      <c r="A22" s="157" t="str">
        <f>' COSTS PER ACRE - USER INPUT'!A29</f>
        <v>Hand Pick, Wash &amp; Pack</v>
      </c>
      <c r="B22" s="247">
        <f>(' COSTS PER ACRE - USER INPUT'!$F29/SUM(' COSTS PER ACRE - USER INPUT'!$G29:$T29)*' COSTS PER ACRE - USER INPUT'!G29)</f>
        <v>0</v>
      </c>
      <c r="C22" s="247">
        <f>(' COSTS PER ACRE - USER INPUT'!$F29/SUM(' COSTS PER ACRE - USER INPUT'!$G29:$T29)*' COSTS PER ACRE - USER INPUT'!H29)</f>
        <v>0</v>
      </c>
      <c r="D22" s="247">
        <f>(' COSTS PER ACRE - USER INPUT'!$F29/SUM(' COSTS PER ACRE - USER INPUT'!$G29:$T29)*' COSTS PER ACRE - USER INPUT'!I29)</f>
        <v>0</v>
      </c>
      <c r="E22" s="247">
        <f>(' COSTS PER ACRE - USER INPUT'!$F29/SUM(' COSTS PER ACRE - USER INPUT'!$G29:$T29)*' COSTS PER ACRE - USER INPUT'!J29)</f>
        <v>0</v>
      </c>
      <c r="F22" s="247">
        <f>(' COSTS PER ACRE - USER INPUT'!$F29/SUM(' COSTS PER ACRE - USER INPUT'!$G29:$T29)*' COSTS PER ACRE - USER INPUT'!K29)</f>
        <v>0</v>
      </c>
      <c r="G22" s="247">
        <f>(' COSTS PER ACRE - USER INPUT'!$F29/SUM(' COSTS PER ACRE - USER INPUT'!$G29:$T29)*' COSTS PER ACRE - USER INPUT'!L29)</f>
        <v>0</v>
      </c>
      <c r="H22" s="247">
        <f>(' COSTS PER ACRE - USER INPUT'!$F29/SUM(' COSTS PER ACRE - USER INPUT'!$G29:$T29)*' COSTS PER ACRE - USER INPUT'!M29)</f>
        <v>0</v>
      </c>
      <c r="I22" s="247">
        <f>(' COSTS PER ACRE - USER INPUT'!$F29/SUM(' COSTS PER ACRE - USER INPUT'!$G29:$T29)*' COSTS PER ACRE - USER INPUT'!N29)</f>
        <v>0</v>
      </c>
      <c r="J22" s="247">
        <f>(' COSTS PER ACRE - USER INPUT'!$F29/SUM(' COSTS PER ACRE - USER INPUT'!$G29:$T29)*' COSTS PER ACRE - USER INPUT'!O29)</f>
        <v>0</v>
      </c>
      <c r="K22" s="247">
        <f>(' COSTS PER ACRE - USER INPUT'!$F29/SUM(' COSTS PER ACRE - USER INPUT'!$G29:$T29)*' COSTS PER ACRE - USER INPUT'!P29)</f>
        <v>0</v>
      </c>
      <c r="L22" s="247">
        <f>(' COSTS PER ACRE - USER INPUT'!$F29/SUM(' COSTS PER ACRE - USER INPUT'!$G29:$T29)*' COSTS PER ACRE - USER INPUT'!Q29)</f>
        <v>0</v>
      </c>
      <c r="M22" s="247">
        <f>(' COSTS PER ACRE - USER INPUT'!$F29/SUM(' COSTS PER ACRE - USER INPUT'!$G29:$T29)*' COSTS PER ACRE - USER INPUT'!R29)</f>
        <v>1541.415909090909</v>
      </c>
      <c r="N22" s="247">
        <f>(' COSTS PER ACRE - USER INPUT'!$F29/SUM(' COSTS PER ACRE - USER INPUT'!$G29:$T29)*' COSTS PER ACRE - USER INPUT'!S29)</f>
        <v>1541.415909090909</v>
      </c>
      <c r="O22" s="247">
        <f>(' COSTS PER ACRE - USER INPUT'!$F29/SUM(' COSTS PER ACRE - USER INPUT'!$G29:$T29)*' COSTS PER ACRE - USER INPUT'!T29)</f>
        <v>611.7681818181818</v>
      </c>
      <c r="P22" s="247">
        <f>SUM(B22:O22)</f>
        <v>3694.6</v>
      </c>
    </row>
    <row r="23" spans="1:16" ht="11.25" customHeight="1">
      <c r="A23" s="157" t="str">
        <f>' COSTS PER ACRE - USER INPUT'!A30</f>
        <v>Haul</v>
      </c>
      <c r="B23" s="247">
        <f>(' COSTS PER ACRE - USER INPUT'!$F30/SUM(' COSTS PER ACRE - USER INPUT'!$G30:$T30)*' COSTS PER ACRE - USER INPUT'!G30)</f>
        <v>0</v>
      </c>
      <c r="C23" s="247">
        <f>(' COSTS PER ACRE - USER INPUT'!$F30/SUM(' COSTS PER ACRE - USER INPUT'!$G30:$T30)*' COSTS PER ACRE - USER INPUT'!H30)</f>
        <v>0</v>
      </c>
      <c r="D23" s="247">
        <f>(' COSTS PER ACRE - USER INPUT'!$F30/SUM(' COSTS PER ACRE - USER INPUT'!$G30:$T30)*' COSTS PER ACRE - USER INPUT'!I30)</f>
        <v>0</v>
      </c>
      <c r="E23" s="247">
        <f>(' COSTS PER ACRE - USER INPUT'!$F30/SUM(' COSTS PER ACRE - USER INPUT'!$G30:$T30)*' COSTS PER ACRE - USER INPUT'!J30)</f>
        <v>0</v>
      </c>
      <c r="F23" s="247">
        <f>(' COSTS PER ACRE - USER INPUT'!$F30/SUM(' COSTS PER ACRE - USER INPUT'!$G30:$T30)*' COSTS PER ACRE - USER INPUT'!K30)</f>
        <v>0</v>
      </c>
      <c r="G23" s="247">
        <f>(' COSTS PER ACRE - USER INPUT'!$F30/SUM(' COSTS PER ACRE - USER INPUT'!$G30:$T30)*' COSTS PER ACRE - USER INPUT'!L30)</f>
        <v>0</v>
      </c>
      <c r="H23" s="247">
        <f>(' COSTS PER ACRE - USER INPUT'!$F30/SUM(' COSTS PER ACRE - USER INPUT'!$G30:$T30)*' COSTS PER ACRE - USER INPUT'!M30)</f>
        <v>0</v>
      </c>
      <c r="I23" s="247">
        <f>(' COSTS PER ACRE - USER INPUT'!$F30/SUM(' COSTS PER ACRE - USER INPUT'!$G30:$T30)*' COSTS PER ACRE - USER INPUT'!N30)</f>
        <v>0</v>
      </c>
      <c r="J23" s="247">
        <f>(' COSTS PER ACRE - USER INPUT'!$F30/SUM(' COSTS PER ACRE - USER INPUT'!$G30:$T30)*' COSTS PER ACRE - USER INPUT'!O30)</f>
        <v>0</v>
      </c>
      <c r="K23" s="247">
        <f>(' COSTS PER ACRE - USER INPUT'!$F30/SUM(' COSTS PER ACRE - USER INPUT'!$G30:$T30)*' COSTS PER ACRE - USER INPUT'!P30)</f>
        <v>0</v>
      </c>
      <c r="L23" s="247">
        <f>(' COSTS PER ACRE - USER INPUT'!$F30/SUM(' COSTS PER ACRE - USER INPUT'!$G30:$T30)*' COSTS PER ACRE - USER INPUT'!Q30)</f>
        <v>0</v>
      </c>
      <c r="M23" s="247">
        <f>(' COSTS PER ACRE - USER INPUT'!$F30/SUM(' COSTS PER ACRE - USER INPUT'!$G30:$T30)*' COSTS PER ACRE - USER INPUT'!R30)</f>
        <v>108.9839705882353</v>
      </c>
      <c r="N23" s="247">
        <f>(' COSTS PER ACRE - USER INPUT'!$F30/SUM(' COSTS PER ACRE - USER INPUT'!$G30:$T30)*' COSTS PER ACRE - USER INPUT'!S30)</f>
        <v>108.9839705882353</v>
      </c>
      <c r="O23" s="247">
        <f>(' COSTS PER ACRE - USER INPUT'!$F30/SUM(' COSTS PER ACRE - USER INPUT'!$G30:$T30)*' COSTS PER ACRE - USER INPUT'!T30)</f>
        <v>53.992058823529405</v>
      </c>
      <c r="P23" s="247">
        <f>SUM(B23:O23)</f>
        <v>271.96</v>
      </c>
    </row>
    <row r="24" spans="1:16" ht="11.25" customHeight="1">
      <c r="A24" s="152" t="str">
        <f>' COSTS PER ACRE - USER INPUT'!A31</f>
        <v>TOTAL HARVEST COSTS</v>
      </c>
      <c r="B24" s="248">
        <f>SUM(B22:B23)</f>
        <v>0</v>
      </c>
      <c r="C24" s="248">
        <f aca="true" t="shared" si="2" ref="C24:P24">SUM(C22:C23)</f>
        <v>0</v>
      </c>
      <c r="D24" s="248">
        <f t="shared" si="2"/>
        <v>0</v>
      </c>
      <c r="E24" s="248">
        <f t="shared" si="2"/>
        <v>0</v>
      </c>
      <c r="F24" s="248">
        <f t="shared" si="2"/>
        <v>0</v>
      </c>
      <c r="G24" s="248">
        <f t="shared" si="2"/>
        <v>0</v>
      </c>
      <c r="H24" s="248">
        <f t="shared" si="2"/>
        <v>0</v>
      </c>
      <c r="I24" s="248">
        <f t="shared" si="2"/>
        <v>0</v>
      </c>
      <c r="J24" s="248">
        <f t="shared" si="2"/>
        <v>0</v>
      </c>
      <c r="K24" s="248">
        <f t="shared" si="2"/>
        <v>0</v>
      </c>
      <c r="L24" s="248">
        <f t="shared" si="2"/>
        <v>0</v>
      </c>
      <c r="M24" s="248">
        <f t="shared" si="2"/>
        <v>1650.3998796791443</v>
      </c>
      <c r="N24" s="248">
        <f t="shared" si="2"/>
        <v>1650.3998796791443</v>
      </c>
      <c r="O24" s="248">
        <f t="shared" si="2"/>
        <v>665.7602406417112</v>
      </c>
      <c r="P24" s="248">
        <f t="shared" si="2"/>
        <v>3966.56</v>
      </c>
    </row>
    <row r="25" spans="1:16" ht="11.25" customHeight="1">
      <c r="A25" s="152" t="s">
        <v>48</v>
      </c>
      <c r="B25" s="248">
        <f>' COSTS PER ACRE - USER INPUT'!$E$32/14*'MONTHLY COSTS - OUTPUT'!B19</f>
        <v>0.5982143877551019</v>
      </c>
      <c r="C25" s="248">
        <f>IF(B24&gt;0,-' COSTS PER ACRE - USER INPUT'!$E$32/14*SUM(C19:M19),' COSTS PER ACRE - USER INPUT'!$E$32/12*(SUM(B19:C19)+C24))</f>
        <v>1.8002635714285715</v>
      </c>
      <c r="D25" s="248">
        <f>IF(C24&gt;0,-' COSTS PER ACRE - USER INPUT'!$E$32/14*SUM(D19:M19),' COSTS PER ACRE - USER INPUT'!$E$32/12*(SUM(B19:D19)+D24))</f>
        <v>3.7532266071428566</v>
      </c>
      <c r="E25" s="248">
        <f>IF(D24&gt;0,-' COSTS PER ACRE - USER INPUT'!$E$32/14*SUM(E19:M19),' COSTS PER ACRE - USER INPUT'!$E$32/12*(SUM(B19:E19)+E24))</f>
        <v>3.9962233928571425</v>
      </c>
      <c r="F25" s="248">
        <f>IF(E24&gt;0,-' COSTS PER ACRE - USER INPUT'!$E$32/14*SUM(F19:P19),' COSTS PER ACRE - USER INPUT'!$E$32/12*(SUM(B19:F19)+F24))</f>
        <v>4.797096428571428</v>
      </c>
      <c r="G25" s="248">
        <f>IF(F24&gt;0,-' COSTS PER ACRE - USER INPUT'!$E$32/14*SUM(G19:P19),' COSTS PER ACRE - USER INPUT'!$E$32/12*(SUM(B19:G19)+G24))</f>
        <v>5.313963214285714</v>
      </c>
      <c r="H25" s="248">
        <f>IF(G24&gt;0,-' COSTS PER ACRE - USER INPUT'!$E$32/14*SUM(H19:P19),' COSTS PER ACRE - USER INPUT'!$E$32/12*(SUM(B19:H19)+H24))</f>
        <v>5.830829999999999</v>
      </c>
      <c r="I25" s="248">
        <f>IF(H24&gt;0,-' COSTS PER ACRE - USER INPUT'!$E$32/14*SUM(I19:O19),' COSTS PER ACRE - USER INPUT'!$E$32/12*(SUM(B19:I19)+I24))</f>
        <v>6.347696785714284</v>
      </c>
      <c r="J25" s="248">
        <f>IF(I24&gt;0,-' COSTS PER ACRE - USER INPUT'!$E$32/14*SUM(J19:O19),' COSTS PER ACRE - USER INPUT'!$E$32/12*(SUM(B19:J19)+J24))</f>
        <v>6.590693571428569</v>
      </c>
      <c r="K25" s="248">
        <f>IF(J24&gt;0,-' COSTS PER ACRE - USER INPUT'!$E$32/14*SUM(K19:O19),' COSTS PER ACRE - USER INPUT'!$E$32/12*(SUM(B19:K19)+K24))</f>
        <v>26.872865357142853</v>
      </c>
      <c r="L25" s="248">
        <f>IF(K24&gt;0,-' COSTS PER ACRE - USER INPUT'!$E$32/14*SUM(L19:O19),' COSTS PER ACRE - USER INPUT'!$E$32/12*(SUM(B19:L19)+L24))</f>
        <v>26.93328214285714</v>
      </c>
      <c r="M25" s="248">
        <f>IF(L24&gt;0,-' COSTS PER ACRE - USER INPUT'!$E$32/14*SUM(M19:O19),' COSTS PER ACRE - USER INPUT'!$E$32/12*(SUM(B19:M19)+M24))</f>
        <v>37.514998161525966</v>
      </c>
      <c r="N25" s="248">
        <f>' COSTS PER ACRE - USER INPUT'!$E$32/3*(SUM(M19:N19)+N24)</f>
        <v>42.56853121753247</v>
      </c>
      <c r="O25" s="248">
        <f>' COSTS PER ACRE - USER INPUT'!$E$32/3*(SUM(N19:O19)+SUM(N24:O24))</f>
        <v>64.7331373538961</v>
      </c>
      <c r="P25" s="248">
        <f>SUM(B25:O25)</f>
        <v>237.65102219213819</v>
      </c>
    </row>
    <row r="26" spans="1:16" ht="11.25" customHeight="1">
      <c r="A26" s="22" t="s">
        <v>19</v>
      </c>
      <c r="B26" s="252">
        <f>B19+B24+B25</f>
        <v>110.07535724489796</v>
      </c>
      <c r="C26" s="252">
        <f aca="true" t="shared" si="3" ref="C26:M26">C19+C24+C25</f>
        <v>174.71740642857142</v>
      </c>
      <c r="D26" s="252">
        <f t="shared" si="3"/>
        <v>310.1003694642857</v>
      </c>
      <c r="E26" s="252">
        <f t="shared" si="3"/>
        <v>42.11336624999999</v>
      </c>
      <c r="F26" s="252">
        <f t="shared" si="3"/>
        <v>130.42423928571426</v>
      </c>
      <c r="G26" s="252">
        <f t="shared" si="3"/>
        <v>86.39110607142857</v>
      </c>
      <c r="H26" s="252">
        <f t="shared" si="3"/>
        <v>86.90797285714285</v>
      </c>
      <c r="I26" s="252">
        <f t="shared" si="3"/>
        <v>87.42483964285714</v>
      </c>
      <c r="J26" s="252">
        <f t="shared" si="3"/>
        <v>44.70783642857142</v>
      </c>
      <c r="K26" s="252">
        <f t="shared" si="3"/>
        <v>3208.390008214286</v>
      </c>
      <c r="L26" s="252">
        <f t="shared" si="3"/>
        <v>36.410425</v>
      </c>
      <c r="M26" s="252">
        <f t="shared" si="3"/>
        <v>1697.392020697813</v>
      </c>
      <c r="N26" s="252">
        <f>N19+N24+N25</f>
        <v>1702.4455537538195</v>
      </c>
      <c r="O26" s="252">
        <f>O19+O24+O25</f>
        <v>943.4105208527501</v>
      </c>
      <c r="P26" s="252">
        <f>P19+P24+P25</f>
        <v>8660.911022192138</v>
      </c>
    </row>
    <row r="27" spans="1:16" ht="11.25" customHeight="1">
      <c r="A27" s="148" t="s">
        <v>40</v>
      </c>
      <c r="B27" s="247"/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</row>
    <row r="28" spans="1:16" ht="11.25" customHeight="1">
      <c r="A28" s="157" t="str">
        <f>' COSTS PER ACRE - USER INPUT'!A35</f>
        <v>Liability Insurance</v>
      </c>
      <c r="B28" s="247">
        <f>(' COSTS PER ACRE - USER INPUT'!$F35/SUM(' COSTS PER ACRE - USER INPUT'!$G35:$T35)*' COSTS PER ACRE - USER INPUT'!G35)</f>
        <v>0</v>
      </c>
      <c r="C28" s="247">
        <f>(' COSTS PER ACRE - USER INPUT'!$F35/SUM(' COSTS PER ACRE - USER INPUT'!$G35:$T35)*' COSTS PER ACRE - USER INPUT'!H35)</f>
        <v>42.9</v>
      </c>
      <c r="D28" s="247">
        <f>(' COSTS PER ACRE - USER INPUT'!$F35/SUM(' COSTS PER ACRE - USER INPUT'!$G35:$T35)*' COSTS PER ACRE - USER INPUT'!I35)</f>
        <v>0</v>
      </c>
      <c r="E28" s="247">
        <f>(' COSTS PER ACRE - USER INPUT'!$F35/SUM(' COSTS PER ACRE - USER INPUT'!$G35:$T35)*' COSTS PER ACRE - USER INPUT'!J35)</f>
        <v>0</v>
      </c>
      <c r="F28" s="247">
        <f>(' COSTS PER ACRE - USER INPUT'!$F35/SUM(' COSTS PER ACRE - USER INPUT'!$G35:$T35)*' COSTS PER ACRE - USER INPUT'!K35)</f>
        <v>0</v>
      </c>
      <c r="G28" s="247">
        <f>(' COSTS PER ACRE - USER INPUT'!$F35/SUM(' COSTS PER ACRE - USER INPUT'!$G35:$T35)*' COSTS PER ACRE - USER INPUT'!L35)</f>
        <v>0</v>
      </c>
      <c r="H28" s="247">
        <f>(' COSTS PER ACRE - USER INPUT'!$F35/SUM(' COSTS PER ACRE - USER INPUT'!$G35:$T35)*' COSTS PER ACRE - USER INPUT'!M35)</f>
        <v>0</v>
      </c>
      <c r="I28" s="247">
        <f>(' COSTS PER ACRE - USER INPUT'!$F35/SUM(' COSTS PER ACRE - USER INPUT'!$G35:$T35)*' COSTS PER ACRE - USER INPUT'!N35)</f>
        <v>0</v>
      </c>
      <c r="J28" s="247">
        <f>(' COSTS PER ACRE - USER INPUT'!$F35/SUM(' COSTS PER ACRE - USER INPUT'!$G35:$T35)*' COSTS PER ACRE - USER INPUT'!O35)</f>
        <v>0</v>
      </c>
      <c r="K28" s="247">
        <f>(' COSTS PER ACRE - USER INPUT'!$F35/SUM(' COSTS PER ACRE - USER INPUT'!$G35:$T35)*' COSTS PER ACRE - USER INPUT'!P35)</f>
        <v>0</v>
      </c>
      <c r="L28" s="247">
        <f>(' COSTS PER ACRE - USER INPUT'!$F35/SUM(' COSTS PER ACRE - USER INPUT'!$G35:$T35)*' COSTS PER ACRE - USER INPUT'!Q35)</f>
        <v>0</v>
      </c>
      <c r="M28" s="247">
        <f>(' COSTS PER ACRE - USER INPUT'!$F35/SUM(' COSTS PER ACRE - USER INPUT'!$G35:$T35)*' COSTS PER ACRE - USER INPUT'!R35)</f>
        <v>0</v>
      </c>
      <c r="N28" s="247">
        <f>(' COSTS PER ACRE - USER INPUT'!$F35/SUM(' COSTS PER ACRE - USER INPUT'!$G35:$T35)*' COSTS PER ACRE - USER INPUT'!S35)</f>
        <v>0</v>
      </c>
      <c r="O28" s="247">
        <f>(' COSTS PER ACRE - USER INPUT'!$F35/SUM(' COSTS PER ACRE - USER INPUT'!$G35:$T35)*' COSTS PER ACRE - USER INPUT'!T35)</f>
        <v>0</v>
      </c>
      <c r="P28" s="247">
        <f aca="true" t="shared" si="4" ref="P28:P33">SUM(B28:O28)</f>
        <v>42.9</v>
      </c>
    </row>
    <row r="29" spans="1:16" ht="11.25" customHeight="1">
      <c r="A29" s="157" t="str">
        <f>' COSTS PER ACRE - USER INPUT'!A36</f>
        <v>Office Expense</v>
      </c>
      <c r="B29" s="247">
        <f>(' COSTS PER ACRE - USER INPUT'!$F36/SUM(' COSTS PER ACRE - USER INPUT'!$G36:$T36)*' COSTS PER ACRE - USER INPUT'!G36)</f>
        <v>0.7142857142857142</v>
      </c>
      <c r="C29" s="247">
        <f>(' COSTS PER ACRE - USER INPUT'!$F36/SUM(' COSTS PER ACRE - USER INPUT'!$G36:$T36)*' COSTS PER ACRE - USER INPUT'!H36)</f>
        <v>0.7142857142857142</v>
      </c>
      <c r="D29" s="247">
        <f>(' COSTS PER ACRE - USER INPUT'!$F36/SUM(' COSTS PER ACRE - USER INPUT'!$G36:$T36)*' COSTS PER ACRE - USER INPUT'!I36)</f>
        <v>0.7142857142857142</v>
      </c>
      <c r="E29" s="247">
        <f>(' COSTS PER ACRE - USER INPUT'!$F36/SUM(' COSTS PER ACRE - USER INPUT'!$G36:$T36)*' COSTS PER ACRE - USER INPUT'!J36)</f>
        <v>0.7142857142857142</v>
      </c>
      <c r="F29" s="247">
        <f>(' COSTS PER ACRE - USER INPUT'!$F36/SUM(' COSTS PER ACRE - USER INPUT'!$G36:$T36)*' COSTS PER ACRE - USER INPUT'!K36)</f>
        <v>0.7142857142857142</v>
      </c>
      <c r="G29" s="247">
        <f>(' COSTS PER ACRE - USER INPUT'!$F36/SUM(' COSTS PER ACRE - USER INPUT'!$G36:$T36)*' COSTS PER ACRE - USER INPUT'!L36)</f>
        <v>0.7142857142857142</v>
      </c>
      <c r="H29" s="247">
        <f>(' COSTS PER ACRE - USER INPUT'!$F36/SUM(' COSTS PER ACRE - USER INPUT'!$G36:$T36)*' COSTS PER ACRE - USER INPUT'!M36)</f>
        <v>0.7142857142857142</v>
      </c>
      <c r="I29" s="247">
        <f>(' COSTS PER ACRE - USER INPUT'!$F36/SUM(' COSTS PER ACRE - USER INPUT'!$G36:$T36)*' COSTS PER ACRE - USER INPUT'!N36)</f>
        <v>0.7142857142857142</v>
      </c>
      <c r="J29" s="247">
        <f>(' COSTS PER ACRE - USER INPUT'!$F36/SUM(' COSTS PER ACRE - USER INPUT'!$G36:$T36)*' COSTS PER ACRE - USER INPUT'!O36)</f>
        <v>0.7142857142857142</v>
      </c>
      <c r="K29" s="247">
        <f>(' COSTS PER ACRE - USER INPUT'!$F36/SUM(' COSTS PER ACRE - USER INPUT'!$G36:$T36)*' COSTS PER ACRE - USER INPUT'!P36)</f>
        <v>0.7142857142857142</v>
      </c>
      <c r="L29" s="247">
        <f>(' COSTS PER ACRE - USER INPUT'!$F36/SUM(' COSTS PER ACRE - USER INPUT'!$G36:$T36)*' COSTS PER ACRE - USER INPUT'!Q36)</f>
        <v>0.7142857142857142</v>
      </c>
      <c r="M29" s="247">
        <f>(' COSTS PER ACRE - USER INPUT'!$F36/SUM(' COSTS PER ACRE - USER INPUT'!$G36:$T36)*' COSTS PER ACRE - USER INPUT'!R36)</f>
        <v>0.7142857142857142</v>
      </c>
      <c r="N29" s="247">
        <f>(' COSTS PER ACRE - USER INPUT'!$F36/SUM(' COSTS PER ACRE - USER INPUT'!$G36:$T36)*' COSTS PER ACRE - USER INPUT'!S36)</f>
        <v>0.7142857142857142</v>
      </c>
      <c r="O29" s="247">
        <f>(' COSTS PER ACRE - USER INPUT'!$F36/SUM(' COSTS PER ACRE - USER INPUT'!$G36:$T36)*' COSTS PER ACRE - USER INPUT'!T36)</f>
        <v>0.7142857142857142</v>
      </c>
      <c r="P29" s="247">
        <f t="shared" si="4"/>
        <v>9.999999999999998</v>
      </c>
    </row>
    <row r="30" spans="1:16" ht="11.25" customHeight="1">
      <c r="A30" s="157" t="str">
        <f>' COSTS PER ACRE - USER INPUT'!A37</f>
        <v>Land Rent</v>
      </c>
      <c r="B30" s="247">
        <f>(' COSTS PER ACRE - USER INPUT'!$F37/SUM(' COSTS PER ACRE - USER INPUT'!$G37:$T37)*' COSTS PER ACRE - USER INPUT'!G37)</f>
        <v>0</v>
      </c>
      <c r="C30" s="247">
        <f>(' COSTS PER ACRE - USER INPUT'!$F37/SUM(' COSTS PER ACRE - USER INPUT'!$G37:$T37)*' COSTS PER ACRE - USER INPUT'!H37)</f>
        <v>0</v>
      </c>
      <c r="D30" s="247">
        <f>(' COSTS PER ACRE - USER INPUT'!$F37/SUM(' COSTS PER ACRE - USER INPUT'!$G37:$T37)*' COSTS PER ACRE - USER INPUT'!I37)</f>
        <v>0</v>
      </c>
      <c r="E30" s="247">
        <f>(' COSTS PER ACRE - USER INPUT'!$F37/SUM(' COSTS PER ACRE - USER INPUT'!$G37:$T37)*' COSTS PER ACRE - USER INPUT'!J37)</f>
        <v>0</v>
      </c>
      <c r="F30" s="247">
        <f>(' COSTS PER ACRE - USER INPUT'!$F37/SUM(' COSTS PER ACRE - USER INPUT'!$G37:$T37)*' COSTS PER ACRE - USER INPUT'!K37)</f>
        <v>0</v>
      </c>
      <c r="G30" s="247">
        <f>(' COSTS PER ACRE - USER INPUT'!$F37/SUM(' COSTS PER ACRE - USER INPUT'!$G37:$T37)*' COSTS PER ACRE - USER INPUT'!L37)</f>
        <v>0</v>
      </c>
      <c r="H30" s="247">
        <f>(' COSTS PER ACRE - USER INPUT'!$F37/SUM(' COSTS PER ACRE - USER INPUT'!$G37:$T37)*' COSTS PER ACRE - USER INPUT'!M37)</f>
        <v>0</v>
      </c>
      <c r="I30" s="247">
        <f>(' COSTS PER ACRE - USER INPUT'!$F37/SUM(' COSTS PER ACRE - USER INPUT'!$G37:$T37)*' COSTS PER ACRE - USER INPUT'!N37)</f>
        <v>0</v>
      </c>
      <c r="J30" s="247">
        <f>(' COSTS PER ACRE - USER INPUT'!$F37/SUM(' COSTS PER ACRE - USER INPUT'!$G37:$T37)*' COSTS PER ACRE - USER INPUT'!O37)</f>
        <v>0</v>
      </c>
      <c r="K30" s="247">
        <f>(' COSTS PER ACRE - USER INPUT'!$F37/SUM(' COSTS PER ACRE - USER INPUT'!$G37:$T37)*' COSTS PER ACRE - USER INPUT'!P37)</f>
        <v>0</v>
      </c>
      <c r="L30" s="247">
        <f>(' COSTS PER ACRE - USER INPUT'!$F37/SUM(' COSTS PER ACRE - USER INPUT'!$G37:$T37)*' COSTS PER ACRE - USER INPUT'!Q37)</f>
        <v>300</v>
      </c>
      <c r="M30" s="247">
        <f>(' COSTS PER ACRE - USER INPUT'!$F37/SUM(' COSTS PER ACRE - USER INPUT'!$G37:$T37)*' COSTS PER ACRE - USER INPUT'!R37)</f>
        <v>0</v>
      </c>
      <c r="N30" s="247">
        <f>(' COSTS PER ACRE - USER INPUT'!$F37/SUM(' COSTS PER ACRE - USER INPUT'!$G37:$T37)*' COSTS PER ACRE - USER INPUT'!S37)</f>
        <v>0</v>
      </c>
      <c r="O30" s="247">
        <f>(' COSTS PER ACRE - USER INPUT'!$F37/SUM(' COSTS PER ACRE - USER INPUT'!$G37:$T37)*' COSTS PER ACRE - USER INPUT'!T37)</f>
        <v>0</v>
      </c>
      <c r="P30" s="247">
        <f t="shared" si="4"/>
        <v>300</v>
      </c>
    </row>
    <row r="31" spans="1:16" ht="12">
      <c r="A31" s="157" t="str">
        <f>' COSTS PER ACRE - USER INPUT'!A38</f>
        <v>Property Taxes</v>
      </c>
      <c r="B31" s="247">
        <f>(' COSTS PER ACRE - USER INPUT'!$F38/SUM(' COSTS PER ACRE - USER INPUT'!$G38:$T38)*' COSTS PER ACRE - USER INPUT'!G38)</f>
        <v>0</v>
      </c>
      <c r="C31" s="247">
        <f>(' COSTS PER ACRE - USER INPUT'!$F38/SUM(' COSTS PER ACRE - USER INPUT'!$G38:$T38)*' COSTS PER ACRE - USER INPUT'!H38)</f>
        <v>0</v>
      </c>
      <c r="D31" s="247">
        <f>(' COSTS PER ACRE - USER INPUT'!$F38/SUM(' COSTS PER ACRE - USER INPUT'!$G38:$T38)*' COSTS PER ACRE - USER INPUT'!I38)</f>
        <v>0</v>
      </c>
      <c r="E31" s="247">
        <f>(' COSTS PER ACRE - USER INPUT'!$F38/SUM(' COSTS PER ACRE - USER INPUT'!$G38:$T38)*' COSTS PER ACRE - USER INPUT'!J38)</f>
        <v>0</v>
      </c>
      <c r="F31" s="247">
        <f>(' COSTS PER ACRE - USER INPUT'!$F38/SUM(' COSTS PER ACRE - USER INPUT'!$G38:$T38)*' COSTS PER ACRE - USER INPUT'!K38)</f>
        <v>0</v>
      </c>
      <c r="G31" s="247">
        <f>(' COSTS PER ACRE - USER INPUT'!$F38/SUM(' COSTS PER ACRE - USER INPUT'!$G38:$T38)*' COSTS PER ACRE - USER INPUT'!L38)</f>
        <v>0</v>
      </c>
      <c r="H31" s="247">
        <f>(' COSTS PER ACRE - USER INPUT'!$F38/SUM(' COSTS PER ACRE - USER INPUT'!$G38:$T38)*' COSTS PER ACRE - USER INPUT'!M38)</f>
        <v>0</v>
      </c>
      <c r="I31" s="247">
        <f>(' COSTS PER ACRE - USER INPUT'!$F38/SUM(' COSTS PER ACRE - USER INPUT'!$G38:$T38)*' COSTS PER ACRE - USER INPUT'!N38)</f>
        <v>0</v>
      </c>
      <c r="J31" s="247">
        <f>(' COSTS PER ACRE - USER INPUT'!$F38/SUM(' COSTS PER ACRE - USER INPUT'!$G38:$T38)*' COSTS PER ACRE - USER INPUT'!O38)</f>
        <v>0</v>
      </c>
      <c r="K31" s="247">
        <f>(' COSTS PER ACRE - USER INPUT'!$F38/SUM(' COSTS PER ACRE - USER INPUT'!$G38:$T38)*' COSTS PER ACRE - USER INPUT'!P38)</f>
        <v>0</v>
      </c>
      <c r="L31" s="247">
        <f>(' COSTS PER ACRE - USER INPUT'!$F38/SUM(' COSTS PER ACRE - USER INPUT'!$G38:$T38)*' COSTS PER ACRE - USER INPUT'!Q38)</f>
        <v>0</v>
      </c>
      <c r="M31" s="247">
        <f>(' COSTS PER ACRE - USER INPUT'!$F38/SUM(' COSTS PER ACRE - USER INPUT'!$G38:$T38)*' COSTS PER ACRE - USER INPUT'!R38)</f>
        <v>7</v>
      </c>
      <c r="N31" s="247">
        <f>(' COSTS PER ACRE - USER INPUT'!$F38/SUM(' COSTS PER ACRE - USER INPUT'!$G38:$T38)*' COSTS PER ACRE - USER INPUT'!S38)</f>
        <v>0</v>
      </c>
      <c r="O31" s="247">
        <f>(' COSTS PER ACRE - USER INPUT'!$F38/SUM(' COSTS PER ACRE - USER INPUT'!$G38:$T38)*' COSTS PER ACRE - USER INPUT'!T38)</f>
        <v>0</v>
      </c>
      <c r="P31" s="247">
        <f t="shared" si="4"/>
        <v>7</v>
      </c>
    </row>
    <row r="32" spans="1:16" ht="12">
      <c r="A32" s="157" t="str">
        <f>' COSTS PER ACRE - USER INPUT'!A39</f>
        <v>Property Insurance</v>
      </c>
      <c r="B32" s="247">
        <f>(' COSTS PER ACRE - USER INPUT'!$F39/SUM(' COSTS PER ACRE - USER INPUT'!$G39:$T39)*' COSTS PER ACRE - USER INPUT'!G39)</f>
        <v>0</v>
      </c>
      <c r="C32" s="247">
        <f>(' COSTS PER ACRE - USER INPUT'!$F39/SUM(' COSTS PER ACRE - USER INPUT'!$G39:$T39)*' COSTS PER ACRE - USER INPUT'!H39)</f>
        <v>0</v>
      </c>
      <c r="D32" s="247">
        <f>(' COSTS PER ACRE - USER INPUT'!$F39/SUM(' COSTS PER ACRE - USER INPUT'!$G39:$T39)*' COSTS PER ACRE - USER INPUT'!I39)</f>
        <v>0</v>
      </c>
      <c r="E32" s="247">
        <f>(' COSTS PER ACRE - USER INPUT'!$F39/SUM(' COSTS PER ACRE - USER INPUT'!$G39:$T39)*' COSTS PER ACRE - USER INPUT'!J39)</f>
        <v>0</v>
      </c>
      <c r="F32" s="247">
        <f>(' COSTS PER ACRE - USER INPUT'!$F39/SUM(' COSTS PER ACRE - USER INPUT'!$G39:$T39)*' COSTS PER ACRE - USER INPUT'!K39)</f>
        <v>0</v>
      </c>
      <c r="G32" s="247">
        <f>(' COSTS PER ACRE - USER INPUT'!$F39/SUM(' COSTS PER ACRE - USER INPUT'!$G39:$T39)*' COSTS PER ACRE - USER INPUT'!L39)</f>
        <v>0</v>
      </c>
      <c r="H32" s="247">
        <f>(' COSTS PER ACRE - USER INPUT'!$F39/SUM(' COSTS PER ACRE - USER INPUT'!$G39:$T39)*' COSTS PER ACRE - USER INPUT'!M39)</f>
        <v>0</v>
      </c>
      <c r="I32" s="247">
        <f>(' COSTS PER ACRE - USER INPUT'!$F39/SUM(' COSTS PER ACRE - USER INPUT'!$G39:$T39)*' COSTS PER ACRE - USER INPUT'!N39)</f>
        <v>0</v>
      </c>
      <c r="J32" s="247">
        <f>(' COSTS PER ACRE - USER INPUT'!$F39/SUM(' COSTS PER ACRE - USER INPUT'!$G39:$T39)*' COSTS PER ACRE - USER INPUT'!O39)</f>
        <v>0</v>
      </c>
      <c r="K32" s="247">
        <f>(' COSTS PER ACRE - USER INPUT'!$F39/SUM(' COSTS PER ACRE - USER INPUT'!$G39:$T39)*' COSTS PER ACRE - USER INPUT'!P39)</f>
        <v>0</v>
      </c>
      <c r="L32" s="247">
        <f>(' COSTS PER ACRE - USER INPUT'!$F39/SUM(' COSTS PER ACRE - USER INPUT'!$G39:$T39)*' COSTS PER ACRE - USER INPUT'!Q39)</f>
        <v>0</v>
      </c>
      <c r="M32" s="247">
        <f>(' COSTS PER ACRE - USER INPUT'!$F39/SUM(' COSTS PER ACRE - USER INPUT'!$G39:$T39)*' COSTS PER ACRE - USER INPUT'!R39)</f>
        <v>5</v>
      </c>
      <c r="N32" s="247">
        <f>(' COSTS PER ACRE - USER INPUT'!$F39/SUM(' COSTS PER ACRE - USER INPUT'!$G39:$T39)*' COSTS PER ACRE - USER INPUT'!S39)</f>
        <v>0</v>
      </c>
      <c r="O32" s="247">
        <f>(' COSTS PER ACRE - USER INPUT'!$F39/SUM(' COSTS PER ACRE - USER INPUT'!$G39:$T39)*' COSTS PER ACRE - USER INPUT'!T39)</f>
        <v>0</v>
      </c>
      <c r="P32" s="247">
        <f t="shared" si="4"/>
        <v>5</v>
      </c>
    </row>
    <row r="33" spans="1:16" ht="12">
      <c r="A33" s="157" t="str">
        <f>' COSTS PER ACRE - USER INPUT'!A40</f>
        <v>Investment Repairs</v>
      </c>
      <c r="B33" s="247">
        <f>(' COSTS PER ACRE - USER INPUT'!$F40/SUM(' COSTS PER ACRE - USER INPUT'!$G40:$T40)*' COSTS PER ACRE - USER INPUT'!G40)</f>
        <v>0.24250000000000002</v>
      </c>
      <c r="C33" s="247">
        <f>(' COSTS PER ACRE - USER INPUT'!$F40/SUM(' COSTS PER ACRE - USER INPUT'!$G40:$T40)*' COSTS PER ACRE - USER INPUT'!H40)</f>
        <v>0.24250000000000002</v>
      </c>
      <c r="D33" s="247">
        <f>(' COSTS PER ACRE - USER INPUT'!$F40/SUM(' COSTS PER ACRE - USER INPUT'!$G40:$T40)*' COSTS PER ACRE - USER INPUT'!I40)</f>
        <v>0.24250000000000002</v>
      </c>
      <c r="E33" s="247">
        <f>(' COSTS PER ACRE - USER INPUT'!$F40/SUM(' COSTS PER ACRE - USER INPUT'!$G40:$T40)*' COSTS PER ACRE - USER INPUT'!J40)</f>
        <v>0.24250000000000002</v>
      </c>
      <c r="F33" s="247">
        <f>(' COSTS PER ACRE - USER INPUT'!$F40/SUM(' COSTS PER ACRE - USER INPUT'!$G40:$T40)*' COSTS PER ACRE - USER INPUT'!K40)</f>
        <v>0.24250000000000002</v>
      </c>
      <c r="G33" s="247">
        <f>(' COSTS PER ACRE - USER INPUT'!$F40/SUM(' COSTS PER ACRE - USER INPUT'!$G40:$T40)*' COSTS PER ACRE - USER INPUT'!L40)</f>
        <v>0.24250000000000002</v>
      </c>
      <c r="H33" s="247">
        <f>(' COSTS PER ACRE - USER INPUT'!$F40/SUM(' COSTS PER ACRE - USER INPUT'!$G40:$T40)*' COSTS PER ACRE - USER INPUT'!M40)</f>
        <v>0.24250000000000002</v>
      </c>
      <c r="I33" s="247">
        <f>(' COSTS PER ACRE - USER INPUT'!$F40/SUM(' COSTS PER ACRE - USER INPUT'!$G40:$T40)*' COSTS PER ACRE - USER INPUT'!N40)</f>
        <v>0.24250000000000002</v>
      </c>
      <c r="J33" s="247">
        <f>(' COSTS PER ACRE - USER INPUT'!$F40/SUM(' COSTS PER ACRE - USER INPUT'!$G40:$T40)*' COSTS PER ACRE - USER INPUT'!O40)</f>
        <v>0.24250000000000002</v>
      </c>
      <c r="K33" s="247">
        <f>(' COSTS PER ACRE - USER INPUT'!$F40/SUM(' COSTS PER ACRE - USER INPUT'!$G40:$T40)*' COSTS PER ACRE - USER INPUT'!P40)</f>
        <v>0.24250000000000002</v>
      </c>
      <c r="L33" s="247">
        <f>(' COSTS PER ACRE - USER INPUT'!$F40/SUM(' COSTS PER ACRE - USER INPUT'!$G40:$T40)*' COSTS PER ACRE - USER INPUT'!Q40)</f>
        <v>0.24250000000000002</v>
      </c>
      <c r="M33" s="247">
        <f>(' COSTS PER ACRE - USER INPUT'!$F40/SUM(' COSTS PER ACRE - USER INPUT'!$G40:$T40)*' COSTS PER ACRE - USER INPUT'!R40)</f>
        <v>0.24250000000000002</v>
      </c>
      <c r="N33" s="247">
        <f>(' COSTS PER ACRE - USER INPUT'!$F40/SUM(' COSTS PER ACRE - USER INPUT'!$G40:$T40)*' COSTS PER ACRE - USER INPUT'!S40)</f>
        <v>0</v>
      </c>
      <c r="O33" s="247">
        <f>(' COSTS PER ACRE - USER INPUT'!$F40/SUM(' COSTS PER ACRE - USER INPUT'!$G40:$T40)*' COSTS PER ACRE - USER INPUT'!T40)</f>
        <v>0</v>
      </c>
      <c r="P33" s="247">
        <f t="shared" si="4"/>
        <v>2.9100000000000006</v>
      </c>
    </row>
    <row r="34" spans="1:16" ht="12">
      <c r="A34" s="22" t="s">
        <v>25</v>
      </c>
      <c r="B34" s="248">
        <f>SUM(B28:B33)</f>
        <v>0.9567857142857142</v>
      </c>
      <c r="C34" s="248">
        <f aca="true" t="shared" si="5" ref="C34:P34">SUM(C28:C33)</f>
        <v>43.856785714285714</v>
      </c>
      <c r="D34" s="248">
        <f t="shared" si="5"/>
        <v>0.9567857142857142</v>
      </c>
      <c r="E34" s="248">
        <f t="shared" si="5"/>
        <v>0.9567857142857142</v>
      </c>
      <c r="F34" s="248">
        <f t="shared" si="5"/>
        <v>0.9567857142857142</v>
      </c>
      <c r="G34" s="248">
        <f t="shared" si="5"/>
        <v>0.9567857142857142</v>
      </c>
      <c r="H34" s="248">
        <f t="shared" si="5"/>
        <v>0.9567857142857142</v>
      </c>
      <c r="I34" s="248">
        <f t="shared" si="5"/>
        <v>0.9567857142857142</v>
      </c>
      <c r="J34" s="248">
        <f t="shared" si="5"/>
        <v>0.9567857142857142</v>
      </c>
      <c r="K34" s="248">
        <f t="shared" si="5"/>
        <v>0.9567857142857142</v>
      </c>
      <c r="L34" s="248">
        <f t="shared" si="5"/>
        <v>300.95678571428573</v>
      </c>
      <c r="M34" s="248">
        <f t="shared" si="5"/>
        <v>12.956785714285715</v>
      </c>
      <c r="N34" s="248">
        <f t="shared" si="5"/>
        <v>0.7142857142857142</v>
      </c>
      <c r="O34" s="248">
        <f t="shared" si="5"/>
        <v>0.7142857142857142</v>
      </c>
      <c r="P34" s="248">
        <f t="shared" si="5"/>
        <v>367.81</v>
      </c>
    </row>
    <row r="35" spans="1:16" ht="12">
      <c r="A35" s="22" t="s">
        <v>29</v>
      </c>
      <c r="B35" s="248">
        <f>B26+B34</f>
        <v>111.03214295918367</v>
      </c>
      <c r="C35" s="248">
        <f aca="true" t="shared" si="6" ref="C35:O35">C26+C34</f>
        <v>218.57419214285713</v>
      </c>
      <c r="D35" s="248">
        <f t="shared" si="6"/>
        <v>311.0571551785714</v>
      </c>
      <c r="E35" s="248">
        <f t="shared" si="6"/>
        <v>43.07015196428571</v>
      </c>
      <c r="F35" s="248">
        <f t="shared" si="6"/>
        <v>131.38102499999997</v>
      </c>
      <c r="G35" s="248">
        <f t="shared" si="6"/>
        <v>87.34789178571428</v>
      </c>
      <c r="H35" s="248">
        <f t="shared" si="6"/>
        <v>87.86475857142857</v>
      </c>
      <c r="I35" s="248">
        <f t="shared" si="6"/>
        <v>88.38162535714285</v>
      </c>
      <c r="J35" s="248">
        <f t="shared" si="6"/>
        <v>45.664622142857134</v>
      </c>
      <c r="K35" s="248">
        <f t="shared" si="6"/>
        <v>3209.3467939285715</v>
      </c>
      <c r="L35" s="248">
        <f t="shared" si="6"/>
        <v>337.3672107142857</v>
      </c>
      <c r="M35" s="248">
        <f t="shared" si="6"/>
        <v>1710.3488064120986</v>
      </c>
      <c r="N35" s="248">
        <f t="shared" si="6"/>
        <v>1703.1598394681052</v>
      </c>
      <c r="O35" s="248">
        <f t="shared" si="6"/>
        <v>944.1248065670358</v>
      </c>
      <c r="P35" s="248">
        <f>P26+P34</f>
        <v>9028.721022192138</v>
      </c>
    </row>
    <row r="36" spans="1:16" ht="12">
      <c r="A36" s="157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ht="12">
      <c r="A37" s="15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ht="12">
      <c r="A38" s="157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ht="12">
      <c r="A39" s="157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ht="12">
      <c r="A40" s="15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ht="12">
      <c r="A41" s="157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 ht="12">
      <c r="A42" s="157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2">
      <c r="A43" s="157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ht="12">
      <c r="A44" s="15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ht="12">
      <c r="A45" s="15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 ht="12">
      <c r="A46" s="157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 ht="12">
      <c r="A47" s="15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 ht="12">
      <c r="A48" s="157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1:16" ht="12">
      <c r="A49" s="15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1:16" ht="12">
      <c r="A50" s="157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">
      <c r="A51" s="157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">
      <c r="A52" s="177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">
      <c r="A53" s="15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">
      <c r="A54" s="157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">
      <c r="A55" s="157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78"/>
    </row>
    <row r="56" spans="1:16" ht="12">
      <c r="A56" s="15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">
      <c r="A57" s="15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">
      <c r="A58" s="157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">
      <c r="A59" s="15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">
      <c r="A60" s="157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">
      <c r="A62" s="16"/>
      <c r="B62" s="178"/>
      <c r="C62" s="178"/>
      <c r="D62" s="178"/>
      <c r="E62" s="178"/>
      <c r="F62" s="178"/>
      <c r="G62" s="178"/>
      <c r="H62" s="178"/>
      <c r="I62" s="16"/>
      <c r="J62" s="178"/>
      <c r="K62" s="178"/>
      <c r="L62" s="178"/>
      <c r="M62" s="178"/>
      <c r="N62" s="178"/>
      <c r="O62" s="178"/>
      <c r="P62" s="16"/>
    </row>
    <row r="63" spans="1:16" ht="12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1:16" ht="1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1:16" ht="12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ht="1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1:16" ht="12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1:16" ht="1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1:16" ht="12">
      <c r="A74" s="16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</row>
    <row r="75" spans="1:16" ht="12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1:16" ht="1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</sheetData>
  <sheetProtection sheet="1" objects="1" scenarios="1"/>
  <mergeCells count="3">
    <mergeCell ref="A1:P1"/>
    <mergeCell ref="A3:P3"/>
    <mergeCell ref="A2:P2"/>
  </mergeCells>
  <printOptions/>
  <pageMargins left="0.75" right="0.75" top="0.25" bottom="0" header="0.5" footer="0.5"/>
  <pageSetup fitToHeight="1" fitToWidth="1" horizontalDpi="600" verticalDpi="600" orientation="landscape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9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2" customWidth="1"/>
    <col min="2" max="3" width="10.28125" style="2" customWidth="1"/>
    <col min="4" max="6" width="8.28125" style="2" customWidth="1"/>
    <col min="7" max="7" width="9.28125" style="2" customWidth="1"/>
    <col min="8" max="8" width="10.28125" style="2" customWidth="1"/>
    <col min="9" max="16384" width="9.140625" style="2" customWidth="1"/>
  </cols>
  <sheetData>
    <row r="1" spans="1:8" ht="12.75" customHeight="1">
      <c r="A1" s="49" t="s">
        <v>62</v>
      </c>
      <c r="B1" s="48"/>
      <c r="C1" s="48"/>
      <c r="D1" s="48"/>
      <c r="E1" s="48"/>
      <c r="F1" s="48"/>
      <c r="G1" s="48"/>
      <c r="H1" s="48"/>
    </row>
    <row r="2" spans="1:8" ht="12">
      <c r="A2" s="213" t="s">
        <v>74</v>
      </c>
      <c r="B2" s="214"/>
      <c r="C2" s="214"/>
      <c r="D2" s="214"/>
      <c r="E2" s="214"/>
      <c r="F2" s="214"/>
      <c r="G2" s="214"/>
      <c r="H2" s="214"/>
    </row>
    <row r="3" spans="1:8" ht="12">
      <c r="A3" s="213" t="s">
        <v>122</v>
      </c>
      <c r="B3" s="215"/>
      <c r="C3" s="215"/>
      <c r="D3" s="215"/>
      <c r="E3" s="215"/>
      <c r="F3" s="215"/>
      <c r="G3" s="215"/>
      <c r="H3" s="215"/>
    </row>
    <row r="4" spans="1:8" ht="12">
      <c r="A4" s="213" t="s">
        <v>123</v>
      </c>
      <c r="B4" s="215"/>
      <c r="C4" s="215"/>
      <c r="D4" s="215"/>
      <c r="E4" s="215"/>
      <c r="F4" s="215"/>
      <c r="G4" s="215"/>
      <c r="H4" s="215"/>
    </row>
    <row r="5" spans="1:8" ht="12">
      <c r="A5" s="213" t="s">
        <v>75</v>
      </c>
      <c r="B5" s="215"/>
      <c r="C5" s="215"/>
      <c r="D5" s="215"/>
      <c r="E5" s="215"/>
      <c r="F5" s="215"/>
      <c r="G5" s="215"/>
      <c r="H5" s="215"/>
    </row>
    <row r="6" spans="1:8" ht="12">
      <c r="A6" s="213" t="s">
        <v>72</v>
      </c>
      <c r="B6" s="216"/>
      <c r="C6" s="216"/>
      <c r="D6" s="216"/>
      <c r="E6" s="216"/>
      <c r="F6" s="216"/>
      <c r="G6" s="216"/>
      <c r="H6" s="216"/>
    </row>
    <row r="7" spans="1:8" ht="12">
      <c r="A7" s="213" t="s">
        <v>65</v>
      </c>
      <c r="B7" s="215"/>
      <c r="C7" s="215"/>
      <c r="D7" s="215"/>
      <c r="E7" s="215"/>
      <c r="F7" s="215"/>
      <c r="G7" s="215"/>
      <c r="H7" s="215"/>
    </row>
    <row r="8" spans="1:8" ht="12.75">
      <c r="A8" s="217"/>
      <c r="B8" s="218"/>
      <c r="C8" s="218"/>
      <c r="D8" s="218"/>
      <c r="E8" s="218"/>
      <c r="F8" s="218"/>
      <c r="G8" s="218"/>
      <c r="H8" s="218"/>
    </row>
    <row r="9" spans="1:8" ht="13.5" thickBot="1">
      <c r="A9" s="219" t="s">
        <v>71</v>
      </c>
      <c r="B9" s="219"/>
      <c r="C9" s="219"/>
      <c r="D9" s="219"/>
      <c r="E9" s="46"/>
      <c r="F9" s="46"/>
      <c r="G9" s="46"/>
      <c r="H9" s="46"/>
    </row>
    <row r="10" spans="1:8" ht="12.75">
      <c r="A10" s="63"/>
      <c r="B10" s="180" t="s">
        <v>70</v>
      </c>
      <c r="C10" s="180" t="s">
        <v>63</v>
      </c>
      <c r="D10" s="64"/>
      <c r="E10" s="46"/>
      <c r="F10" s="46"/>
      <c r="G10" s="46"/>
      <c r="H10" s="46"/>
    </row>
    <row r="11" spans="1:8" ht="12.75">
      <c r="A11" s="71" t="s">
        <v>155</v>
      </c>
      <c r="B11" s="181"/>
      <c r="C11" s="181" t="s">
        <v>156</v>
      </c>
      <c r="D11" s="65"/>
      <c r="E11" s="46"/>
      <c r="F11" s="46"/>
      <c r="G11" s="46"/>
      <c r="H11" s="46"/>
    </row>
    <row r="12" spans="1:8" ht="12.75">
      <c r="A12" s="71" t="s">
        <v>66</v>
      </c>
      <c r="B12" s="182">
        <v>1210</v>
      </c>
      <c r="C12" s="59" t="str">
        <f>C11</f>
        <v>Box (40 lbs)</v>
      </c>
      <c r="D12" s="65"/>
      <c r="E12" s="46"/>
      <c r="F12" s="46"/>
      <c r="G12" s="46"/>
      <c r="H12" s="46"/>
    </row>
    <row r="13" spans="1:8" ht="12.75">
      <c r="A13" s="71" t="s">
        <v>67</v>
      </c>
      <c r="B13" s="182">
        <v>100</v>
      </c>
      <c r="C13" s="59" t="str">
        <f>C11</f>
        <v>Box (40 lbs)</v>
      </c>
      <c r="D13" s="65"/>
      <c r="E13" s="46"/>
      <c r="F13" s="46"/>
      <c r="G13" s="46"/>
      <c r="H13" s="46"/>
    </row>
    <row r="14" spans="1:8" ht="12.75">
      <c r="A14" s="71" t="s">
        <v>68</v>
      </c>
      <c r="B14" s="182">
        <v>10</v>
      </c>
      <c r="C14" s="51" t="str">
        <f>CONCATENATE("$/",$C$11)</f>
        <v>$/Box (40 lbs)</v>
      </c>
      <c r="D14" s="65"/>
      <c r="E14" s="46"/>
      <c r="F14" s="46"/>
      <c r="G14" s="46"/>
      <c r="H14" s="46"/>
    </row>
    <row r="15" spans="1:8" ht="12.75">
      <c r="A15" s="71" t="s">
        <v>69</v>
      </c>
      <c r="B15" s="182">
        <v>2</v>
      </c>
      <c r="C15" s="51" t="str">
        <f>CONCATENATE("$/",$C$11)</f>
        <v>$/Box (40 lbs)</v>
      </c>
      <c r="D15" s="65"/>
      <c r="E15" s="46"/>
      <c r="F15" s="46"/>
      <c r="G15" s="46"/>
      <c r="H15" s="46"/>
    </row>
    <row r="16" spans="1:8" ht="12.75">
      <c r="A16" s="72"/>
      <c r="B16" s="51"/>
      <c r="C16" s="52"/>
      <c r="D16" s="53"/>
      <c r="E16" s="46"/>
      <c r="F16" s="46"/>
      <c r="G16" s="46"/>
      <c r="H16" s="46"/>
    </row>
    <row r="17" spans="1:8" ht="12.75">
      <c r="A17" s="71" t="s">
        <v>47</v>
      </c>
      <c r="B17" s="56" t="s">
        <v>73</v>
      </c>
      <c r="C17" s="56" t="s">
        <v>157</v>
      </c>
      <c r="D17" s="53"/>
      <c r="E17" s="46"/>
      <c r="F17" s="60"/>
      <c r="G17" s="56"/>
      <c r="H17" s="56"/>
    </row>
    <row r="18" spans="1:8" ht="12.75">
      <c r="A18" s="223" t="s">
        <v>76</v>
      </c>
      <c r="B18" s="218"/>
      <c r="C18" s="218"/>
      <c r="D18" s="224"/>
      <c r="E18" s="46"/>
      <c r="F18" s="60"/>
      <c r="G18" s="56"/>
      <c r="H18" s="56"/>
    </row>
    <row r="19" spans="1:8" ht="12.75">
      <c r="A19" s="66" t="s">
        <v>153</v>
      </c>
      <c r="B19" s="183"/>
      <c r="C19" s="184">
        <v>2.619</v>
      </c>
      <c r="D19" s="68" t="str">
        <f>IF(AND(B19&gt;0,C19&gt;0),"WARNING: Either enter cost per pound or per acre but not both"," ")</f>
        <v> </v>
      </c>
      <c r="E19" s="46"/>
      <c r="F19" s="60"/>
      <c r="G19" s="56"/>
      <c r="H19" s="56"/>
    </row>
    <row r="20" spans="1:8" ht="12.75">
      <c r="A20" s="66" t="s">
        <v>132</v>
      </c>
      <c r="B20" s="183"/>
      <c r="C20" s="184">
        <v>0.193</v>
      </c>
      <c r="D20" s="68" t="str">
        <f>IF(AND(B20&gt;0,C20&gt;0),"WARNING: Either enter cost per pound or per acre but not both"," ")</f>
        <v> </v>
      </c>
      <c r="E20" s="46"/>
      <c r="F20" s="57"/>
      <c r="G20" s="61"/>
      <c r="H20" s="62"/>
    </row>
    <row r="21" spans="1:8" ht="13.5" thickBot="1">
      <c r="A21" s="67"/>
      <c r="B21" s="54"/>
      <c r="C21" s="54"/>
      <c r="D21" s="55"/>
      <c r="E21" s="46"/>
      <c r="F21" s="46"/>
      <c r="G21" s="46"/>
      <c r="H21" s="46"/>
    </row>
    <row r="22" spans="1:8" ht="12.75">
      <c r="A22" s="57"/>
      <c r="B22" s="51"/>
      <c r="C22" s="51"/>
      <c r="D22" s="52"/>
      <c r="E22" s="46"/>
      <c r="F22" s="46"/>
      <c r="G22" s="46"/>
      <c r="H22" s="46"/>
    </row>
    <row r="23" spans="1:8" ht="12.75" customHeight="1">
      <c r="A23" s="222" t="s">
        <v>39</v>
      </c>
      <c r="B23" s="222"/>
      <c r="C23" s="222"/>
      <c r="D23" s="222"/>
      <c r="E23" s="222"/>
      <c r="F23" s="222"/>
      <c r="G23" s="222"/>
      <c r="H23" s="222"/>
    </row>
    <row r="24" spans="1:8" ht="12">
      <c r="A24" s="25" t="s">
        <v>41</v>
      </c>
      <c r="B24" s="197" t="s">
        <v>124</v>
      </c>
      <c r="C24" s="197"/>
      <c r="D24" s="197"/>
      <c r="E24" s="26"/>
      <c r="F24" s="26"/>
      <c r="G24" s="26"/>
      <c r="H24" s="26"/>
    </row>
    <row r="25" spans="1:8" ht="12.75" customHeight="1">
      <c r="A25" s="222" t="str">
        <f>County_Region</f>
        <v>SAN JOAQUIN VALLEY -SOUTH</v>
      </c>
      <c r="B25" s="222"/>
      <c r="C25" s="222"/>
      <c r="D25" s="222"/>
      <c r="E25" s="222"/>
      <c r="F25" s="222"/>
      <c r="G25" s="222"/>
      <c r="H25" s="222"/>
    </row>
    <row r="26" spans="2:8" ht="12.75" customHeight="1">
      <c r="B26" s="24"/>
      <c r="C26" s="24"/>
      <c r="D26" s="24"/>
      <c r="E26" s="24"/>
      <c r="F26" s="24"/>
      <c r="G26" s="24"/>
      <c r="H26" s="24"/>
    </row>
    <row r="27" spans="1:8" ht="12.75">
      <c r="A27" s="50"/>
      <c r="B27" s="46"/>
      <c r="C27" s="46"/>
      <c r="D27" s="46"/>
      <c r="E27" s="46"/>
      <c r="F27" s="46"/>
      <c r="G27" s="46"/>
      <c r="H27" s="46"/>
    </row>
    <row r="28" spans="1:8" ht="12">
      <c r="A28" s="221" t="s">
        <v>141</v>
      </c>
      <c r="B28" s="221"/>
      <c r="C28" s="221"/>
      <c r="D28" s="221"/>
      <c r="E28" s="221"/>
      <c r="F28" s="221"/>
      <c r="G28" s="221"/>
      <c r="H28" s="221"/>
    </row>
    <row r="29" spans="1:8" ht="12">
      <c r="A29" s="29"/>
      <c r="B29" s="29"/>
      <c r="C29" s="29"/>
      <c r="D29" s="29"/>
      <c r="E29" s="30" t="str">
        <f>CONCATENATE("YIELD (",C11,"/acre)")</f>
        <v>YIELD (Box (40 lbs)/acre)</v>
      </c>
      <c r="F29" s="29"/>
      <c r="G29" s="29"/>
      <c r="H29" s="29"/>
    </row>
    <row r="30" spans="1:8" ht="12">
      <c r="A30" s="31"/>
      <c r="B30" s="98">
        <f>B12-2*B13</f>
        <v>1010</v>
      </c>
      <c r="C30" s="98">
        <f>B12-B13</f>
        <v>1110</v>
      </c>
      <c r="D30" s="98">
        <f>B12</f>
        <v>1210</v>
      </c>
      <c r="E30" s="99">
        <f>B12+B13</f>
        <v>1310</v>
      </c>
      <c r="F30" s="98">
        <f>B12+2*B13</f>
        <v>1410</v>
      </c>
      <c r="G30" s="98">
        <f>B12+3*B13</f>
        <v>1510</v>
      </c>
      <c r="H30" s="98">
        <f>B12+4*B13</f>
        <v>1610</v>
      </c>
    </row>
    <row r="31" spans="1:8" ht="12">
      <c r="A31" s="27" t="s">
        <v>42</v>
      </c>
      <c r="B31" s="32"/>
      <c r="C31" s="32"/>
      <c r="D31" s="32"/>
      <c r="E31" s="32"/>
      <c r="F31" s="32"/>
      <c r="G31" s="32"/>
      <c r="H31" s="32"/>
    </row>
    <row r="32" spans="1:8" ht="12">
      <c r="A32" s="27" t="s">
        <v>61</v>
      </c>
      <c r="B32" s="32">
        <f>' COSTS PER ACRE - USER INPUT'!$F$27</f>
        <v>4456.7</v>
      </c>
      <c r="C32" s="32">
        <f>' COSTS PER ACRE - USER INPUT'!$F$27</f>
        <v>4456.7</v>
      </c>
      <c r="D32" s="32">
        <f>' COSTS PER ACRE - USER INPUT'!$F$27</f>
        <v>4456.7</v>
      </c>
      <c r="E32" s="32">
        <f>' COSTS PER ACRE - USER INPUT'!$F$27</f>
        <v>4456.7</v>
      </c>
      <c r="F32" s="32">
        <f>' COSTS PER ACRE - USER INPUT'!$F$27</f>
        <v>4456.7</v>
      </c>
      <c r="G32" s="32">
        <f>' COSTS PER ACRE - USER INPUT'!$F$27</f>
        <v>4456.7</v>
      </c>
      <c r="H32" s="32">
        <f>' COSTS PER ACRE - USER INPUT'!$F$27</f>
        <v>4456.7</v>
      </c>
    </row>
    <row r="33" spans="1:8" ht="12">
      <c r="A33" s="27" t="s">
        <v>154</v>
      </c>
      <c r="B33" s="32"/>
      <c r="C33" s="32"/>
      <c r="D33" s="32"/>
      <c r="E33" s="32"/>
      <c r="F33" s="32"/>
      <c r="G33" s="32"/>
      <c r="H33" s="32"/>
    </row>
    <row r="34" spans="1:9" ht="12.75">
      <c r="A34" s="253" t="str">
        <f>A19</f>
        <v>Pick</v>
      </c>
      <c r="B34" s="32">
        <f>IF($B20=0,$C19*B$30,$B19*(B30/$D30))</f>
        <v>2645.19</v>
      </c>
      <c r="C34" s="32">
        <f aca="true" t="shared" si="0" ref="C34:H34">IF($B20=0,$C19*C$30,$B19*(C30/$D30))</f>
        <v>2907.09</v>
      </c>
      <c r="D34" s="32">
        <f t="shared" si="0"/>
        <v>3168.9900000000002</v>
      </c>
      <c r="E34" s="32">
        <f t="shared" si="0"/>
        <v>3430.8900000000003</v>
      </c>
      <c r="F34" s="32">
        <f t="shared" si="0"/>
        <v>3692.7900000000004</v>
      </c>
      <c r="G34" s="32">
        <f t="shared" si="0"/>
        <v>3954.6900000000005</v>
      </c>
      <c r="H34" s="32">
        <f t="shared" si="0"/>
        <v>4216.59</v>
      </c>
      <c r="I34" s="179" t="str">
        <f>IF(AND(B19&gt;0,C19&gt;0),"&lt;--WARNING: Harvest cost cells may be overstated. Check Input Table costs."," ")</f>
        <v> </v>
      </c>
    </row>
    <row r="35" spans="1:9" ht="12.75">
      <c r="A35" s="253" t="str">
        <f>A20</f>
        <v>Haul</v>
      </c>
      <c r="B35" s="32">
        <f>IF($B21=0,$C20*B$30,$B20*(C30/$D30))</f>
        <v>194.93</v>
      </c>
      <c r="C35" s="32">
        <f aca="true" t="shared" si="1" ref="C35:H35">IF($B21=0,$C20*C$30,$B20*(D30/$D30))</f>
        <v>214.23000000000002</v>
      </c>
      <c r="D35" s="32">
        <f t="shared" si="1"/>
        <v>233.53</v>
      </c>
      <c r="E35" s="32">
        <f t="shared" si="1"/>
        <v>252.83</v>
      </c>
      <c r="F35" s="32">
        <f t="shared" si="1"/>
        <v>272.13</v>
      </c>
      <c r="G35" s="32">
        <f t="shared" si="1"/>
        <v>291.43</v>
      </c>
      <c r="H35" s="32">
        <f t="shared" si="1"/>
        <v>310.73</v>
      </c>
      <c r="I35" s="179" t="str">
        <f>IF(AND(B20&gt;0,C20&gt;0),"&lt;--WARNING: Harvest cost cells may be overstated. Check Input Table costs."," ")</f>
        <v> </v>
      </c>
    </row>
    <row r="36" spans="1:8" ht="12">
      <c r="A36" s="27" t="s">
        <v>43</v>
      </c>
      <c r="B36" s="32">
        <f>'MONTHLY COSTS - OUTPUT'!$P$25+(SUM(B32:B35)-SUM(E32:E35))*' COSTS PER ACRE - USER INPUT'!$E$32/14</f>
        <v>233.04135076356675</v>
      </c>
      <c r="C36" s="32">
        <f>'MONTHLY COSTS - OUTPUT'!$P$25+(SUM(C32:C35)-SUM(F32:F35))*' COSTS PER ACRE - USER INPUT'!$E$32/14</f>
        <v>233.04135076356675</v>
      </c>
      <c r="D36" s="32">
        <f>'MONTHLY COSTS - OUTPUT'!$P$25+(SUM(D32:D35)-SUM(G32:G35))*' COSTS PER ACRE - USER INPUT'!$E$32/14</f>
        <v>233.04135076356675</v>
      </c>
      <c r="E36" s="32">
        <f>'MONTHLY COSTS - OUTPUT'!$P$25+(SUM(E32:E35)-SUM(H32:H35))*' COSTS PER ACRE - USER INPUT'!$E$32/14</f>
        <v>233.04135076356675</v>
      </c>
      <c r="F36" s="32">
        <f>'MONTHLY COSTS - OUTPUT'!$P$25+(SUM(F32:F35)-SUM(I32:I35))*' COSTS PER ACRE - USER INPUT'!$E$32/14</f>
        <v>283.669160049281</v>
      </c>
      <c r="G36" s="32">
        <f>'MONTHLY COSTS - OUTPUT'!$P$25+(SUM(G32:G35)-SUM(J32:J35))*' COSTS PER ACRE - USER INPUT'!$E$32/14</f>
        <v>285.2057171921382</v>
      </c>
      <c r="H36" s="32">
        <f>'MONTHLY COSTS - OUTPUT'!$P$25+(SUM(H32:H35)-SUM(K32:K35))*' COSTS PER ACRE - USER INPUT'!$E$32/14</f>
        <v>286.74227433499533</v>
      </c>
    </row>
    <row r="37" spans="1:8" ht="6" customHeight="1">
      <c r="A37" s="28"/>
      <c r="B37" s="32"/>
      <c r="C37" s="32"/>
      <c r="D37" s="32"/>
      <c r="E37" s="32"/>
      <c r="F37" s="32"/>
      <c r="G37" s="32"/>
      <c r="H37" s="32"/>
    </row>
    <row r="38" spans="1:8" ht="12">
      <c r="A38" s="110" t="s">
        <v>19</v>
      </c>
      <c r="B38" s="42">
        <f aca="true" t="shared" si="2" ref="B38:H38">SUM(B32:B37)</f>
        <v>7529.861350763566</v>
      </c>
      <c r="C38" s="42">
        <f t="shared" si="2"/>
        <v>7811.061350763567</v>
      </c>
      <c r="D38" s="42">
        <f t="shared" si="2"/>
        <v>8092.261350763567</v>
      </c>
      <c r="E38" s="42">
        <f t="shared" si="2"/>
        <v>8373.461350763568</v>
      </c>
      <c r="F38" s="42">
        <f t="shared" si="2"/>
        <v>8705.28916004928</v>
      </c>
      <c r="G38" s="42">
        <f t="shared" si="2"/>
        <v>8988.025717192138</v>
      </c>
      <c r="H38" s="42">
        <f t="shared" si="2"/>
        <v>9270.762274334997</v>
      </c>
    </row>
    <row r="39" spans="1:8" ht="12">
      <c r="A39" s="111" t="s">
        <v>125</v>
      </c>
      <c r="B39" s="74">
        <f aca="true" t="shared" si="3" ref="B39:H39">B38/B30</f>
        <v>7.455308268082739</v>
      </c>
      <c r="C39" s="74">
        <f t="shared" si="3"/>
        <v>7.036992207895105</v>
      </c>
      <c r="D39" s="74">
        <f t="shared" si="3"/>
        <v>6.687819298151708</v>
      </c>
      <c r="E39" s="74">
        <f t="shared" si="3"/>
        <v>6.3919552295905095</v>
      </c>
      <c r="F39" s="74">
        <f t="shared" si="3"/>
        <v>6.173963943297362</v>
      </c>
      <c r="G39" s="74">
        <f t="shared" si="3"/>
        <v>5.952334912047774</v>
      </c>
      <c r="H39" s="74">
        <f t="shared" si="3"/>
        <v>5.758237437475153</v>
      </c>
    </row>
    <row r="40" spans="1:8" ht="6" customHeight="1">
      <c r="A40" s="28"/>
      <c r="B40" s="28"/>
      <c r="C40" s="28"/>
      <c r="D40" s="28"/>
      <c r="E40" s="28"/>
      <c r="F40" s="28"/>
      <c r="G40" s="28"/>
      <c r="H40" s="28"/>
    </row>
    <row r="41" spans="1:8" ht="12">
      <c r="A41" s="45" t="s">
        <v>44</v>
      </c>
      <c r="B41" s="73">
        <f>' COSTS PER ACRE - USER INPUT'!$F$41</f>
        <v>367.81</v>
      </c>
      <c r="C41" s="73">
        <f>' COSTS PER ACRE - USER INPUT'!$F$41</f>
        <v>367.81</v>
      </c>
      <c r="D41" s="73">
        <f>' COSTS PER ACRE - USER INPUT'!$F$41</f>
        <v>367.81</v>
      </c>
      <c r="E41" s="73">
        <f>' COSTS PER ACRE - USER INPUT'!$F$41</f>
        <v>367.81</v>
      </c>
      <c r="F41" s="73">
        <f>' COSTS PER ACRE - USER INPUT'!$F$41</f>
        <v>367.81</v>
      </c>
      <c r="G41" s="73">
        <f>' COSTS PER ACRE - USER INPUT'!$F$41</f>
        <v>367.81</v>
      </c>
      <c r="H41" s="73">
        <f>' COSTS PER ACRE - USER INPUT'!$F$41</f>
        <v>367.81</v>
      </c>
    </row>
    <row r="42" spans="1:8" ht="6" customHeight="1">
      <c r="A42" s="28"/>
      <c r="B42" s="32"/>
      <c r="C42" s="32"/>
      <c r="D42" s="32"/>
      <c r="E42" s="32"/>
      <c r="F42" s="32"/>
      <c r="G42" s="32"/>
      <c r="H42" s="32"/>
    </row>
    <row r="43" spans="1:8" ht="12">
      <c r="A43" s="110" t="s">
        <v>29</v>
      </c>
      <c r="B43" s="42">
        <f aca="true" t="shared" si="4" ref="B43:H43">B38+B41</f>
        <v>7897.671350763567</v>
      </c>
      <c r="C43" s="42">
        <f t="shared" si="4"/>
        <v>8178.8713507635675</v>
      </c>
      <c r="D43" s="42">
        <f t="shared" si="4"/>
        <v>8460.071350763566</v>
      </c>
      <c r="E43" s="42">
        <f t="shared" si="4"/>
        <v>8741.271350763567</v>
      </c>
      <c r="F43" s="42">
        <f t="shared" si="4"/>
        <v>9073.09916004928</v>
      </c>
      <c r="G43" s="42">
        <f t="shared" si="4"/>
        <v>9355.835717192138</v>
      </c>
      <c r="H43" s="42">
        <f t="shared" si="4"/>
        <v>9638.572274334996</v>
      </c>
    </row>
    <row r="44" spans="1:8" ht="12">
      <c r="A44" s="19" t="s">
        <v>126</v>
      </c>
      <c r="B44" s="74">
        <f aca="true" t="shared" si="5" ref="B44:H44">B43/B30</f>
        <v>7.8194765849144225</v>
      </c>
      <c r="C44" s="74">
        <f t="shared" si="5"/>
        <v>7.3683525682554665</v>
      </c>
      <c r="D44" s="74">
        <f t="shared" si="5"/>
        <v>6.991794504763278</v>
      </c>
      <c r="E44" s="74">
        <f t="shared" si="5"/>
        <v>6.672726221956921</v>
      </c>
      <c r="F44" s="74">
        <f t="shared" si="5"/>
        <v>6.43482209932573</v>
      </c>
      <c r="G44" s="74">
        <f t="shared" si="5"/>
        <v>6.195917693504727</v>
      </c>
      <c r="H44" s="74">
        <f t="shared" si="5"/>
        <v>5.986690853624221</v>
      </c>
    </row>
    <row r="45" spans="1:8" ht="6" customHeight="1">
      <c r="A45" s="28"/>
      <c r="B45" s="28"/>
      <c r="C45" s="28"/>
      <c r="D45" s="28"/>
      <c r="E45" s="28"/>
      <c r="F45" s="28"/>
      <c r="G45" s="28"/>
      <c r="H45" s="28"/>
    </row>
    <row r="46" spans="1:8" ht="12">
      <c r="A46" s="45" t="s">
        <v>45</v>
      </c>
      <c r="B46" s="73">
        <v>176</v>
      </c>
      <c r="C46" s="73">
        <v>183</v>
      </c>
      <c r="D46" s="73">
        <v>190</v>
      </c>
      <c r="E46" s="73">
        <v>197</v>
      </c>
      <c r="F46" s="73">
        <v>20</v>
      </c>
      <c r="G46" s="73">
        <v>211</v>
      </c>
      <c r="H46" s="73">
        <v>217</v>
      </c>
    </row>
    <row r="47" spans="1:8" ht="6" customHeight="1">
      <c r="A47" s="28"/>
      <c r="B47" s="32"/>
      <c r="C47" s="32"/>
      <c r="D47" s="32"/>
      <c r="E47" s="32"/>
      <c r="F47" s="32"/>
      <c r="G47" s="32"/>
      <c r="H47" s="32"/>
    </row>
    <row r="48" spans="1:8" ht="12">
      <c r="A48" s="110" t="s">
        <v>28</v>
      </c>
      <c r="B48" s="42">
        <f aca="true" t="shared" si="6" ref="B48:H48">B43+B46</f>
        <v>8073.671350763567</v>
      </c>
      <c r="C48" s="42">
        <f t="shared" si="6"/>
        <v>8361.871350763568</v>
      </c>
      <c r="D48" s="42">
        <f t="shared" si="6"/>
        <v>8650.071350763566</v>
      </c>
      <c r="E48" s="42">
        <f t="shared" si="6"/>
        <v>8938.271350763567</v>
      </c>
      <c r="F48" s="42">
        <f t="shared" si="6"/>
        <v>9093.09916004928</v>
      </c>
      <c r="G48" s="42">
        <f t="shared" si="6"/>
        <v>9566.835717192138</v>
      </c>
      <c r="H48" s="42">
        <f t="shared" si="6"/>
        <v>9855.572274334996</v>
      </c>
    </row>
    <row r="49" spans="1:8" ht="12">
      <c r="A49" s="19" t="s">
        <v>127</v>
      </c>
      <c r="B49" s="74">
        <f aca="true" t="shared" si="7" ref="B49:H49">B48/B30</f>
        <v>7.993734010656997</v>
      </c>
      <c r="C49" s="74">
        <f t="shared" si="7"/>
        <v>7.533217433120331</v>
      </c>
      <c r="D49" s="74">
        <f t="shared" si="7"/>
        <v>7.148819298151708</v>
      </c>
      <c r="E49" s="74">
        <f t="shared" si="7"/>
        <v>6.823107901346234</v>
      </c>
      <c r="F49" s="74">
        <f t="shared" si="7"/>
        <v>6.449006496488851</v>
      </c>
      <c r="G49" s="74">
        <f t="shared" si="7"/>
        <v>6.335652792842476</v>
      </c>
      <c r="H49" s="74">
        <f t="shared" si="7"/>
        <v>6.121473462319873</v>
      </c>
    </row>
    <row r="50" spans="1:8" ht="12">
      <c r="A50" s="33"/>
      <c r="B50" s="34"/>
      <c r="C50" s="34"/>
      <c r="D50" s="34"/>
      <c r="E50" s="34"/>
      <c r="F50" s="34"/>
      <c r="G50" s="34"/>
      <c r="H50" s="34"/>
    </row>
    <row r="51" spans="1:8" ht="12.75">
      <c r="A51" s="47"/>
      <c r="B51" s="58"/>
      <c r="C51" s="58"/>
      <c r="D51" s="58"/>
      <c r="E51" s="58"/>
      <c r="F51" s="58"/>
      <c r="G51" s="58"/>
      <c r="H51" s="58"/>
    </row>
    <row r="52" spans="1:8" ht="12">
      <c r="A52" s="220" t="s">
        <v>58</v>
      </c>
      <c r="B52" s="220"/>
      <c r="C52" s="220"/>
      <c r="D52" s="220"/>
      <c r="E52" s="220"/>
      <c r="F52" s="220"/>
      <c r="G52" s="220"/>
      <c r="H52" s="220"/>
    </row>
    <row r="53" spans="1:8" ht="12">
      <c r="A53" s="35" t="s">
        <v>46</v>
      </c>
      <c r="B53" s="36"/>
      <c r="C53" s="36"/>
      <c r="D53" s="36"/>
      <c r="E53" s="37" t="str">
        <f>E29</f>
        <v>YIELD (Box (40 lbs)/acre)</v>
      </c>
      <c r="F53" s="36"/>
      <c r="G53" s="36"/>
      <c r="H53" s="36"/>
    </row>
    <row r="54" spans="1:8" ht="12">
      <c r="A54" s="38" t="str">
        <f>C14</f>
        <v>$/Box (40 lbs)</v>
      </c>
      <c r="B54" s="98">
        <f>B$30</f>
        <v>1010</v>
      </c>
      <c r="C54" s="98">
        <f aca="true" t="shared" si="8" ref="C54:H54">C$30</f>
        <v>1110</v>
      </c>
      <c r="D54" s="98">
        <f t="shared" si="8"/>
        <v>1210</v>
      </c>
      <c r="E54" s="98">
        <f t="shared" si="8"/>
        <v>1310</v>
      </c>
      <c r="F54" s="98">
        <f t="shared" si="8"/>
        <v>1410</v>
      </c>
      <c r="G54" s="98">
        <f t="shared" si="8"/>
        <v>1510</v>
      </c>
      <c r="H54" s="98">
        <f t="shared" si="8"/>
        <v>1610</v>
      </c>
    </row>
    <row r="55" spans="1:8" ht="12">
      <c r="A55" s="112">
        <f>B14-3*B15</f>
        <v>4</v>
      </c>
      <c r="B55" s="32">
        <f aca="true" t="shared" si="9" ref="B55:B61">($B$54*$A55)-$B$38</f>
        <v>-3489.8613507635664</v>
      </c>
      <c r="C55" s="32">
        <f aca="true" t="shared" si="10" ref="C55:C61">($C$54*$A55)-$C$38</f>
        <v>-3371.061350763567</v>
      </c>
      <c r="D55" s="32">
        <f aca="true" t="shared" si="11" ref="D55:D61">($D$54*$A55)-$D$38</f>
        <v>-3252.261350763567</v>
      </c>
      <c r="E55" s="32">
        <f aca="true" t="shared" si="12" ref="E55:E61">($E$54*$A55)-$E$38</f>
        <v>-3133.4613507635677</v>
      </c>
      <c r="F55" s="32">
        <f aca="true" t="shared" si="13" ref="F55:F61">($F$54*$A55)-$F$38</f>
        <v>-3065.2891600492803</v>
      </c>
      <c r="G55" s="32">
        <f aca="true" t="shared" si="14" ref="G55:G61">($G$54*$A55)-$G$38</f>
        <v>-2948.0257171921385</v>
      </c>
      <c r="H55" s="32">
        <f aca="true" t="shared" si="15" ref="H55:H61">($H$54*$A55)-$H$38</f>
        <v>-2830.7622743349966</v>
      </c>
    </row>
    <row r="56" spans="1:8" ht="12">
      <c r="A56" s="39">
        <f>B14-2*B15</f>
        <v>6</v>
      </c>
      <c r="B56" s="32">
        <f t="shared" si="9"/>
        <v>-1469.8613507635664</v>
      </c>
      <c r="C56" s="32">
        <f t="shared" si="10"/>
        <v>-1151.0613507635671</v>
      </c>
      <c r="D56" s="32">
        <f t="shared" si="11"/>
        <v>-832.261350763567</v>
      </c>
      <c r="E56" s="32">
        <f t="shared" si="12"/>
        <v>-513.4613507635677</v>
      </c>
      <c r="F56" s="32">
        <f t="shared" si="13"/>
        <v>-245.28916004928033</v>
      </c>
      <c r="G56" s="32">
        <f t="shared" si="14"/>
        <v>71.97428280786153</v>
      </c>
      <c r="H56" s="32">
        <f t="shared" si="15"/>
        <v>389.2377256650034</v>
      </c>
    </row>
    <row r="57" spans="1:8" ht="12">
      <c r="A57" s="39">
        <f>B14-B15</f>
        <v>8</v>
      </c>
      <c r="B57" s="32">
        <f t="shared" si="9"/>
        <v>550.1386492364336</v>
      </c>
      <c r="C57" s="32">
        <f t="shared" si="10"/>
        <v>1068.9386492364329</v>
      </c>
      <c r="D57" s="32">
        <f t="shared" si="11"/>
        <v>1587.738649236433</v>
      </c>
      <c r="E57" s="32">
        <f t="shared" si="12"/>
        <v>2106.5386492364323</v>
      </c>
      <c r="F57" s="32">
        <f t="shared" si="13"/>
        <v>2574.7108399507197</v>
      </c>
      <c r="G57" s="32">
        <f t="shared" si="14"/>
        <v>3091.9742828078615</v>
      </c>
      <c r="H57" s="32">
        <f t="shared" si="15"/>
        <v>3609.2377256650034</v>
      </c>
    </row>
    <row r="58" spans="1:8" ht="12">
      <c r="A58" s="39">
        <f>B14</f>
        <v>10</v>
      </c>
      <c r="B58" s="32">
        <f t="shared" si="9"/>
        <v>2570.1386492364336</v>
      </c>
      <c r="C58" s="32">
        <f t="shared" si="10"/>
        <v>3288.938649236433</v>
      </c>
      <c r="D58" s="32">
        <f t="shared" si="11"/>
        <v>4007.738649236433</v>
      </c>
      <c r="E58" s="32">
        <f t="shared" si="12"/>
        <v>4726.538649236432</v>
      </c>
      <c r="F58" s="32">
        <f t="shared" si="13"/>
        <v>5394.71083995072</v>
      </c>
      <c r="G58" s="32">
        <f t="shared" si="14"/>
        <v>6111.9742828078615</v>
      </c>
      <c r="H58" s="32">
        <f t="shared" si="15"/>
        <v>6829.237725665003</v>
      </c>
    </row>
    <row r="59" spans="1:8" ht="12">
      <c r="A59" s="39">
        <f>B14+B15</f>
        <v>12</v>
      </c>
      <c r="B59" s="32">
        <f t="shared" si="9"/>
        <v>4590.138649236434</v>
      </c>
      <c r="C59" s="32">
        <f t="shared" si="10"/>
        <v>5508.938649236433</v>
      </c>
      <c r="D59" s="32">
        <f t="shared" si="11"/>
        <v>6427.738649236433</v>
      </c>
      <c r="E59" s="32">
        <f t="shared" si="12"/>
        <v>7346.538649236432</v>
      </c>
      <c r="F59" s="32">
        <f t="shared" si="13"/>
        <v>8214.71083995072</v>
      </c>
      <c r="G59" s="32">
        <f t="shared" si="14"/>
        <v>9131.974282807862</v>
      </c>
      <c r="H59" s="32">
        <f t="shared" si="15"/>
        <v>10049.237725665003</v>
      </c>
    </row>
    <row r="60" spans="1:8" ht="12">
      <c r="A60" s="39">
        <f>B14+2*B15</f>
        <v>14</v>
      </c>
      <c r="B60" s="32">
        <f t="shared" si="9"/>
        <v>6610.138649236434</v>
      </c>
      <c r="C60" s="32">
        <f t="shared" si="10"/>
        <v>7728.938649236433</v>
      </c>
      <c r="D60" s="32">
        <f t="shared" si="11"/>
        <v>8847.738649236433</v>
      </c>
      <c r="E60" s="32">
        <f t="shared" si="12"/>
        <v>9966.538649236432</v>
      </c>
      <c r="F60" s="32">
        <f t="shared" si="13"/>
        <v>11034.71083995072</v>
      </c>
      <c r="G60" s="32">
        <f t="shared" si="14"/>
        <v>12151.974282807862</v>
      </c>
      <c r="H60" s="32">
        <f t="shared" si="15"/>
        <v>13269.237725665003</v>
      </c>
    </row>
    <row r="61" spans="1:8" ht="12">
      <c r="A61" s="109">
        <f>B14+3*B15</f>
        <v>16</v>
      </c>
      <c r="B61" s="254">
        <f t="shared" si="9"/>
        <v>8630.138649236433</v>
      </c>
      <c r="C61" s="254">
        <f t="shared" si="10"/>
        <v>9948.938649236432</v>
      </c>
      <c r="D61" s="254">
        <f t="shared" si="11"/>
        <v>11267.738649236433</v>
      </c>
      <c r="E61" s="254">
        <f t="shared" si="12"/>
        <v>12586.538649236432</v>
      </c>
      <c r="F61" s="254">
        <f t="shared" si="13"/>
        <v>13854.71083995072</v>
      </c>
      <c r="G61" s="254">
        <f t="shared" si="14"/>
        <v>15171.974282807862</v>
      </c>
      <c r="H61" s="254">
        <f t="shared" si="15"/>
        <v>16489.237725665003</v>
      </c>
    </row>
    <row r="62" spans="1:8" ht="12">
      <c r="A62" s="39"/>
      <c r="B62" s="40"/>
      <c r="C62" s="40"/>
      <c r="D62" s="40"/>
      <c r="E62" s="40"/>
      <c r="F62" s="40"/>
      <c r="G62" s="40"/>
      <c r="H62" s="40"/>
    </row>
    <row r="63" spans="1:9" ht="12">
      <c r="A63" s="27"/>
      <c r="B63" s="41"/>
      <c r="C63" s="32"/>
      <c r="D63" s="32"/>
      <c r="E63" s="32"/>
      <c r="F63" s="32"/>
      <c r="G63" s="32"/>
      <c r="H63" s="32"/>
      <c r="I63" s="3"/>
    </row>
    <row r="64" spans="1:9" ht="12">
      <c r="A64" s="220" t="s">
        <v>59</v>
      </c>
      <c r="B64" s="220"/>
      <c r="C64" s="220"/>
      <c r="D64" s="220"/>
      <c r="E64" s="220"/>
      <c r="F64" s="220"/>
      <c r="G64" s="220"/>
      <c r="H64" s="220"/>
      <c r="I64" s="3"/>
    </row>
    <row r="65" spans="1:8" ht="12">
      <c r="A65" s="35" t="s">
        <v>46</v>
      </c>
      <c r="B65" s="42"/>
      <c r="C65" s="42"/>
      <c r="D65" s="42"/>
      <c r="E65" s="43" t="str">
        <f>E29</f>
        <v>YIELD (Box (40 lbs)/acre)</v>
      </c>
      <c r="F65" s="42"/>
      <c r="G65" s="42"/>
      <c r="H65" s="42"/>
    </row>
    <row r="66" spans="1:8" ht="12">
      <c r="A66" s="38" t="str">
        <f>A54</f>
        <v>$/Box (40 lbs)</v>
      </c>
      <c r="B66" s="98">
        <f>B$30</f>
        <v>1010</v>
      </c>
      <c r="C66" s="98">
        <f aca="true" t="shared" si="16" ref="C66:H66">C$30</f>
        <v>1110</v>
      </c>
      <c r="D66" s="98">
        <f t="shared" si="16"/>
        <v>1210</v>
      </c>
      <c r="E66" s="98">
        <f t="shared" si="16"/>
        <v>1310</v>
      </c>
      <c r="F66" s="98">
        <f t="shared" si="16"/>
        <v>1410</v>
      </c>
      <c r="G66" s="98">
        <f t="shared" si="16"/>
        <v>1510</v>
      </c>
      <c r="H66" s="98">
        <f t="shared" si="16"/>
        <v>1610</v>
      </c>
    </row>
    <row r="67" spans="1:8" ht="12">
      <c r="A67" s="108">
        <f>$A55</f>
        <v>4</v>
      </c>
      <c r="B67" s="32">
        <f aca="true" t="shared" si="17" ref="B67:B73">($B$66*$A67)-$B$43</f>
        <v>-3857.671350763567</v>
      </c>
      <c r="C67" s="32">
        <f aca="true" t="shared" si="18" ref="C67:C73">($C$66*$A67)-$C$43</f>
        <v>-3738.8713507635675</v>
      </c>
      <c r="D67" s="32">
        <f aca="true" t="shared" si="19" ref="D67:D73">($D$66*$A67)-$D$43</f>
        <v>-3620.0713507635664</v>
      </c>
      <c r="E67" s="32">
        <f aca="true" t="shared" si="20" ref="E67:E73">($E$66*$A67)-$E$43</f>
        <v>-3501.271350763567</v>
      </c>
      <c r="F67" s="32">
        <f aca="true" t="shared" si="21" ref="F67:F73">($F$66*$A67)-$F$43</f>
        <v>-3433.09916004928</v>
      </c>
      <c r="G67" s="32">
        <f aca="true" t="shared" si="22" ref="G67:G73">($G$66*$A67)-$G$43</f>
        <v>-3315.835717192138</v>
      </c>
      <c r="H67" s="32">
        <f aca="true" t="shared" si="23" ref="H67:H73">($H$66*$A67)-$H$43</f>
        <v>-3198.572274334996</v>
      </c>
    </row>
    <row r="68" spans="1:8" ht="12">
      <c r="A68" s="108">
        <f aca="true" t="shared" si="24" ref="A68:A73">$A56</f>
        <v>6</v>
      </c>
      <c r="B68" s="32">
        <f t="shared" si="17"/>
        <v>-1837.6713507635668</v>
      </c>
      <c r="C68" s="32">
        <f t="shared" si="18"/>
        <v>-1518.8713507635675</v>
      </c>
      <c r="D68" s="32">
        <f t="shared" si="19"/>
        <v>-1200.0713507635664</v>
      </c>
      <c r="E68" s="32">
        <f t="shared" si="20"/>
        <v>-881.2713507635672</v>
      </c>
      <c r="F68" s="32">
        <f t="shared" si="21"/>
        <v>-613.0991600492798</v>
      </c>
      <c r="G68" s="32">
        <f t="shared" si="22"/>
        <v>-295.83571719213796</v>
      </c>
      <c r="H68" s="32">
        <f t="shared" si="23"/>
        <v>21.42772566500389</v>
      </c>
    </row>
    <row r="69" spans="1:8" ht="12">
      <c r="A69" s="108">
        <f t="shared" si="24"/>
        <v>8</v>
      </c>
      <c r="B69" s="32">
        <f t="shared" si="17"/>
        <v>182.3286492364332</v>
      </c>
      <c r="C69" s="32">
        <f t="shared" si="18"/>
        <v>701.1286492364325</v>
      </c>
      <c r="D69" s="32">
        <f t="shared" si="19"/>
        <v>1219.9286492364336</v>
      </c>
      <c r="E69" s="32">
        <f t="shared" si="20"/>
        <v>1738.7286492364328</v>
      </c>
      <c r="F69" s="32">
        <f t="shared" si="21"/>
        <v>2206.90083995072</v>
      </c>
      <c r="G69" s="32">
        <f t="shared" si="22"/>
        <v>2724.164282807862</v>
      </c>
      <c r="H69" s="32">
        <f t="shared" si="23"/>
        <v>3241.427725665004</v>
      </c>
    </row>
    <row r="70" spans="1:8" ht="12">
      <c r="A70" s="108">
        <f t="shared" si="24"/>
        <v>10</v>
      </c>
      <c r="B70" s="32">
        <f t="shared" si="17"/>
        <v>2202.328649236433</v>
      </c>
      <c r="C70" s="32">
        <f t="shared" si="18"/>
        <v>2921.1286492364325</v>
      </c>
      <c r="D70" s="32">
        <f t="shared" si="19"/>
        <v>3639.9286492364336</v>
      </c>
      <c r="E70" s="32">
        <f t="shared" si="20"/>
        <v>4358.728649236433</v>
      </c>
      <c r="F70" s="32">
        <f t="shared" si="21"/>
        <v>5026.90083995072</v>
      </c>
      <c r="G70" s="32">
        <f t="shared" si="22"/>
        <v>5744.164282807862</v>
      </c>
      <c r="H70" s="32">
        <f t="shared" si="23"/>
        <v>6461.427725665004</v>
      </c>
    </row>
    <row r="71" spans="1:8" ht="12">
      <c r="A71" s="108">
        <f t="shared" si="24"/>
        <v>12</v>
      </c>
      <c r="B71" s="32">
        <f t="shared" si="17"/>
        <v>4222.328649236433</v>
      </c>
      <c r="C71" s="32">
        <f t="shared" si="18"/>
        <v>5141.1286492364325</v>
      </c>
      <c r="D71" s="32">
        <f t="shared" si="19"/>
        <v>6059.928649236434</v>
      </c>
      <c r="E71" s="32">
        <f t="shared" si="20"/>
        <v>6978.728649236433</v>
      </c>
      <c r="F71" s="32">
        <f t="shared" si="21"/>
        <v>7846.90083995072</v>
      </c>
      <c r="G71" s="32">
        <f t="shared" si="22"/>
        <v>8764.164282807862</v>
      </c>
      <c r="H71" s="32">
        <f t="shared" si="23"/>
        <v>9681.427725665004</v>
      </c>
    </row>
    <row r="72" spans="1:8" ht="12">
      <c r="A72" s="108">
        <f t="shared" si="24"/>
        <v>14</v>
      </c>
      <c r="B72" s="32">
        <f t="shared" si="17"/>
        <v>6242.328649236433</v>
      </c>
      <c r="C72" s="32">
        <f t="shared" si="18"/>
        <v>7361.1286492364325</v>
      </c>
      <c r="D72" s="32">
        <f t="shared" si="19"/>
        <v>8479.928649236434</v>
      </c>
      <c r="E72" s="32">
        <f t="shared" si="20"/>
        <v>9598.728649236433</v>
      </c>
      <c r="F72" s="32">
        <f t="shared" si="21"/>
        <v>10666.90083995072</v>
      </c>
      <c r="G72" s="32">
        <f t="shared" si="22"/>
        <v>11784.164282807862</v>
      </c>
      <c r="H72" s="32">
        <f t="shared" si="23"/>
        <v>12901.427725665004</v>
      </c>
    </row>
    <row r="73" spans="1:8" ht="12">
      <c r="A73" s="109">
        <f t="shared" si="24"/>
        <v>16</v>
      </c>
      <c r="B73" s="254">
        <f t="shared" si="17"/>
        <v>8262.328649236433</v>
      </c>
      <c r="C73" s="254">
        <f t="shared" si="18"/>
        <v>9581.128649236432</v>
      </c>
      <c r="D73" s="254">
        <f t="shared" si="19"/>
        <v>10899.928649236434</v>
      </c>
      <c r="E73" s="254">
        <f t="shared" si="20"/>
        <v>12218.728649236433</v>
      </c>
      <c r="F73" s="254">
        <f t="shared" si="21"/>
        <v>13486.90083995072</v>
      </c>
      <c r="G73" s="254">
        <f t="shared" si="22"/>
        <v>14804.164282807862</v>
      </c>
      <c r="H73" s="254">
        <f t="shared" si="23"/>
        <v>16121.427725665004</v>
      </c>
    </row>
    <row r="74" spans="1:8" ht="12">
      <c r="A74" s="39"/>
      <c r="B74" s="40"/>
      <c r="C74" s="40"/>
      <c r="D74" s="40"/>
      <c r="E74" s="40"/>
      <c r="F74" s="40"/>
      <c r="G74" s="40"/>
      <c r="H74" s="40"/>
    </row>
    <row r="75" spans="1:8" ht="12.75">
      <c r="A75" s="17"/>
      <c r="B75" s="17"/>
      <c r="C75" s="17"/>
      <c r="D75" s="17"/>
      <c r="E75" s="17"/>
      <c r="F75" s="17"/>
      <c r="G75" s="17"/>
      <c r="H75" s="17"/>
    </row>
    <row r="76" spans="1:8" ht="12">
      <c r="A76" s="220" t="s">
        <v>60</v>
      </c>
      <c r="B76" s="220"/>
      <c r="C76" s="220"/>
      <c r="D76" s="220"/>
      <c r="E76" s="220"/>
      <c r="F76" s="220"/>
      <c r="G76" s="220"/>
      <c r="H76" s="220"/>
    </row>
    <row r="77" spans="1:8" ht="12">
      <c r="A77" s="35" t="s">
        <v>46</v>
      </c>
      <c r="B77" s="44"/>
      <c r="C77" s="44"/>
      <c r="D77" s="44"/>
      <c r="E77" s="43" t="str">
        <f>E29</f>
        <v>YIELD (Box (40 lbs)/acre)</v>
      </c>
      <c r="F77" s="44"/>
      <c r="G77" s="44"/>
      <c r="H77" s="44"/>
    </row>
    <row r="78" spans="1:8" ht="12">
      <c r="A78" s="38" t="str">
        <f>A54</f>
        <v>$/Box (40 lbs)</v>
      </c>
      <c r="B78" s="98">
        <f>B$30</f>
        <v>1010</v>
      </c>
      <c r="C78" s="98">
        <f aca="true" t="shared" si="25" ref="C78:H78">C$30</f>
        <v>1110</v>
      </c>
      <c r="D78" s="98">
        <f t="shared" si="25"/>
        <v>1210</v>
      </c>
      <c r="E78" s="98">
        <f t="shared" si="25"/>
        <v>1310</v>
      </c>
      <c r="F78" s="98">
        <f t="shared" si="25"/>
        <v>1410</v>
      </c>
      <c r="G78" s="98">
        <f t="shared" si="25"/>
        <v>1510</v>
      </c>
      <c r="H78" s="98">
        <f t="shared" si="25"/>
        <v>1610</v>
      </c>
    </row>
    <row r="79" spans="1:8" ht="12">
      <c r="A79" s="108">
        <f>$A67</f>
        <v>4</v>
      </c>
      <c r="B79" s="32">
        <f aca="true" t="shared" si="26" ref="B79:B85">($B$78*$A79)-$B$48</f>
        <v>-4033.671350763567</v>
      </c>
      <c r="C79" s="32">
        <f aca="true" t="shared" si="27" ref="C79:C85">($C$78*$A79)-$C$48</f>
        <v>-3921.8713507635675</v>
      </c>
      <c r="D79" s="32">
        <f aca="true" t="shared" si="28" ref="D79:D85">($D$78*$A79)-$D$48</f>
        <v>-3810.0713507635664</v>
      </c>
      <c r="E79" s="32">
        <f aca="true" t="shared" si="29" ref="E79:E85">($E$78*$A79)-$E$48</f>
        <v>-3698.271350763567</v>
      </c>
      <c r="F79" s="32">
        <f aca="true" t="shared" si="30" ref="F79:F85">($F$78*$A79)-$F$48</f>
        <v>-3453.09916004928</v>
      </c>
      <c r="G79" s="32">
        <f aca="true" t="shared" si="31" ref="G79:G85">($G$78*$A79)-$G$48</f>
        <v>-3526.835717192138</v>
      </c>
      <c r="H79" s="32">
        <f aca="true" t="shared" si="32" ref="H79:H85">($H$78*$A79)-$H$48</f>
        <v>-3415.572274334996</v>
      </c>
    </row>
    <row r="80" spans="1:8" ht="12">
      <c r="A80" s="108">
        <f aca="true" t="shared" si="33" ref="A80:A85">$A68</f>
        <v>6</v>
      </c>
      <c r="B80" s="32">
        <f t="shared" si="26"/>
        <v>-2013.6713507635668</v>
      </c>
      <c r="C80" s="32">
        <f t="shared" si="27"/>
        <v>-1701.8713507635675</v>
      </c>
      <c r="D80" s="32">
        <f t="shared" si="28"/>
        <v>-1390.0713507635664</v>
      </c>
      <c r="E80" s="32">
        <f t="shared" si="29"/>
        <v>-1078.2713507635672</v>
      </c>
      <c r="F80" s="32">
        <f t="shared" si="30"/>
        <v>-633.0991600492798</v>
      </c>
      <c r="G80" s="32">
        <f t="shared" si="31"/>
        <v>-506.83571719213796</v>
      </c>
      <c r="H80" s="32">
        <f t="shared" si="32"/>
        <v>-195.5722743349961</v>
      </c>
    </row>
    <row r="81" spans="1:8" ht="12">
      <c r="A81" s="108">
        <f t="shared" si="33"/>
        <v>8</v>
      </c>
      <c r="B81" s="32">
        <f t="shared" si="26"/>
        <v>6.328649236433193</v>
      </c>
      <c r="C81" s="32">
        <f t="shared" si="27"/>
        <v>518.1286492364325</v>
      </c>
      <c r="D81" s="32">
        <f t="shared" si="28"/>
        <v>1029.9286492364336</v>
      </c>
      <c r="E81" s="32">
        <f t="shared" si="29"/>
        <v>1541.7286492364328</v>
      </c>
      <c r="F81" s="32">
        <f t="shared" si="30"/>
        <v>2186.90083995072</v>
      </c>
      <c r="G81" s="32">
        <f t="shared" si="31"/>
        <v>2513.164282807862</v>
      </c>
      <c r="H81" s="32">
        <f t="shared" si="32"/>
        <v>3024.427725665004</v>
      </c>
    </row>
    <row r="82" spans="1:8" ht="12">
      <c r="A82" s="108">
        <f t="shared" si="33"/>
        <v>10</v>
      </c>
      <c r="B82" s="32">
        <f t="shared" si="26"/>
        <v>2026.3286492364332</v>
      </c>
      <c r="C82" s="32">
        <f t="shared" si="27"/>
        <v>2738.1286492364325</v>
      </c>
      <c r="D82" s="32">
        <f t="shared" si="28"/>
        <v>3449.9286492364336</v>
      </c>
      <c r="E82" s="32">
        <f t="shared" si="29"/>
        <v>4161.728649236433</v>
      </c>
      <c r="F82" s="32">
        <f t="shared" si="30"/>
        <v>5006.90083995072</v>
      </c>
      <c r="G82" s="32">
        <f t="shared" si="31"/>
        <v>5533.164282807862</v>
      </c>
      <c r="H82" s="32">
        <f t="shared" si="32"/>
        <v>6244.427725665004</v>
      </c>
    </row>
    <row r="83" spans="1:8" ht="12">
      <c r="A83" s="108">
        <f t="shared" si="33"/>
        <v>12</v>
      </c>
      <c r="B83" s="32">
        <f t="shared" si="26"/>
        <v>4046.328649236433</v>
      </c>
      <c r="C83" s="32">
        <f t="shared" si="27"/>
        <v>4958.1286492364325</v>
      </c>
      <c r="D83" s="32">
        <f t="shared" si="28"/>
        <v>5869.928649236434</v>
      </c>
      <c r="E83" s="32">
        <f t="shared" si="29"/>
        <v>6781.728649236433</v>
      </c>
      <c r="F83" s="32">
        <f t="shared" si="30"/>
        <v>7826.90083995072</v>
      </c>
      <c r="G83" s="32">
        <f t="shared" si="31"/>
        <v>8553.164282807862</v>
      </c>
      <c r="H83" s="32">
        <f t="shared" si="32"/>
        <v>9464.427725665004</v>
      </c>
    </row>
    <row r="84" spans="1:8" ht="12">
      <c r="A84" s="108">
        <f t="shared" si="33"/>
        <v>14</v>
      </c>
      <c r="B84" s="32">
        <f t="shared" si="26"/>
        <v>6066.328649236433</v>
      </c>
      <c r="C84" s="32">
        <f t="shared" si="27"/>
        <v>7178.1286492364325</v>
      </c>
      <c r="D84" s="32">
        <f t="shared" si="28"/>
        <v>8289.928649236434</v>
      </c>
      <c r="E84" s="32">
        <f t="shared" si="29"/>
        <v>9401.728649236433</v>
      </c>
      <c r="F84" s="32">
        <f t="shared" si="30"/>
        <v>10646.90083995072</v>
      </c>
      <c r="G84" s="32">
        <f t="shared" si="31"/>
        <v>11573.164282807862</v>
      </c>
      <c r="H84" s="32">
        <f t="shared" si="32"/>
        <v>12684.427725665004</v>
      </c>
    </row>
    <row r="85" spans="1:8" ht="12">
      <c r="A85" s="109">
        <f t="shared" si="33"/>
        <v>16</v>
      </c>
      <c r="B85" s="254">
        <f t="shared" si="26"/>
        <v>8086.328649236433</v>
      </c>
      <c r="C85" s="254">
        <f t="shared" si="27"/>
        <v>9398.128649236432</v>
      </c>
      <c r="D85" s="254">
        <f t="shared" si="28"/>
        <v>10709.928649236434</v>
      </c>
      <c r="E85" s="254">
        <f t="shared" si="29"/>
        <v>12021.728649236433</v>
      </c>
      <c r="F85" s="254">
        <f t="shared" si="30"/>
        <v>13466.90083995072</v>
      </c>
      <c r="G85" s="254">
        <f t="shared" si="31"/>
        <v>14593.164282807862</v>
      </c>
      <c r="H85" s="254">
        <f t="shared" si="32"/>
        <v>15904.427725665004</v>
      </c>
    </row>
    <row r="86" spans="1:8" ht="12">
      <c r="A86" s="28"/>
      <c r="B86" s="28"/>
      <c r="C86" s="28"/>
      <c r="D86" s="28"/>
      <c r="E86" s="28"/>
      <c r="F86" s="28"/>
      <c r="G86" s="28"/>
      <c r="H86" s="28"/>
    </row>
    <row r="87" spans="1:8" ht="12">
      <c r="A87" s="28"/>
      <c r="B87" s="28"/>
      <c r="C87" s="28"/>
      <c r="D87" s="28"/>
      <c r="E87" s="28"/>
      <c r="F87" s="28"/>
      <c r="G87" s="28"/>
      <c r="H87" s="28"/>
    </row>
    <row r="88" spans="1:8" ht="12">
      <c r="A88" s="28"/>
      <c r="B88" s="28"/>
      <c r="C88" s="28"/>
      <c r="D88" s="28"/>
      <c r="E88" s="28"/>
      <c r="F88" s="28"/>
      <c r="G88" s="28"/>
      <c r="H88" s="28"/>
    </row>
    <row r="89" spans="1:8" ht="12">
      <c r="A89" s="28"/>
      <c r="B89" s="28"/>
      <c r="C89" s="28"/>
      <c r="D89" s="28"/>
      <c r="E89" s="28"/>
      <c r="F89" s="28"/>
      <c r="G89" s="28"/>
      <c r="H89" s="28"/>
    </row>
    <row r="90" spans="1:8" ht="12">
      <c r="A90" s="28"/>
      <c r="B90" s="28"/>
      <c r="C90" s="28"/>
      <c r="D90" s="28"/>
      <c r="E90" s="28"/>
      <c r="F90" s="28"/>
      <c r="G90" s="28"/>
      <c r="H90" s="28"/>
    </row>
    <row r="91" spans="1:8" ht="12">
      <c r="A91" s="28"/>
      <c r="B91" s="28"/>
      <c r="C91" s="28"/>
      <c r="D91" s="28"/>
      <c r="E91" s="28"/>
      <c r="F91" s="28"/>
      <c r="G91" s="28"/>
      <c r="H91" s="28"/>
    </row>
    <row r="92" spans="1:8" ht="12">
      <c r="A92" s="28"/>
      <c r="B92" s="28"/>
      <c r="C92" s="28"/>
      <c r="D92" s="28"/>
      <c r="E92" s="28"/>
      <c r="F92" s="28"/>
      <c r="G92" s="28"/>
      <c r="H92" s="28"/>
    </row>
    <row r="93" spans="1:8" ht="12">
      <c r="A93" s="28"/>
      <c r="B93" s="28"/>
      <c r="C93" s="28"/>
      <c r="D93" s="28"/>
      <c r="E93" s="28"/>
      <c r="F93" s="28"/>
      <c r="G93" s="28"/>
      <c r="H93" s="28"/>
    </row>
    <row r="94" spans="1:8" ht="12">
      <c r="A94" s="28"/>
      <c r="B94" s="28"/>
      <c r="C94" s="28"/>
      <c r="D94" s="28"/>
      <c r="E94" s="28"/>
      <c r="F94" s="28"/>
      <c r="G94" s="28"/>
      <c r="H94" s="28"/>
    </row>
    <row r="95" spans="1:8" ht="12">
      <c r="A95" s="28"/>
      <c r="B95" s="28"/>
      <c r="C95" s="28"/>
      <c r="D95" s="28"/>
      <c r="E95" s="28"/>
      <c r="F95" s="28"/>
      <c r="G95" s="28"/>
      <c r="H95" s="28"/>
    </row>
    <row r="96" spans="1:8" ht="12">
      <c r="A96" s="28"/>
      <c r="B96" s="28"/>
      <c r="C96" s="28"/>
      <c r="D96" s="28"/>
      <c r="E96" s="28"/>
      <c r="F96" s="28"/>
      <c r="G96" s="28"/>
      <c r="H96" s="28"/>
    </row>
    <row r="97" spans="1:8" ht="12">
      <c r="A97" s="28"/>
      <c r="B97" s="28"/>
      <c r="C97" s="28"/>
      <c r="D97" s="28"/>
      <c r="E97" s="28"/>
      <c r="F97" s="28"/>
      <c r="G97" s="28"/>
      <c r="H97" s="28"/>
    </row>
    <row r="98" spans="1:8" ht="12">
      <c r="A98" s="28"/>
      <c r="B98" s="28"/>
      <c r="C98" s="28"/>
      <c r="D98" s="28"/>
      <c r="E98" s="28"/>
      <c r="F98" s="28"/>
      <c r="G98" s="28"/>
      <c r="H98" s="28"/>
    </row>
    <row r="99" spans="1:8" ht="12">
      <c r="A99" s="28"/>
      <c r="B99" s="28"/>
      <c r="C99" s="28"/>
      <c r="D99" s="28"/>
      <c r="E99" s="28"/>
      <c r="F99" s="28"/>
      <c r="G99" s="28"/>
      <c r="H99" s="28"/>
    </row>
    <row r="100" spans="1:8" ht="12">
      <c r="A100" s="28"/>
      <c r="B100" s="28"/>
      <c r="C100" s="28"/>
      <c r="D100" s="28"/>
      <c r="E100" s="28"/>
      <c r="F100" s="28"/>
      <c r="G100" s="28"/>
      <c r="H100" s="28"/>
    </row>
    <row r="101" spans="1:8" ht="12">
      <c r="A101" s="28"/>
      <c r="B101" s="28"/>
      <c r="C101" s="28"/>
      <c r="D101" s="28"/>
      <c r="E101" s="28"/>
      <c r="F101" s="28"/>
      <c r="G101" s="28"/>
      <c r="H101" s="28"/>
    </row>
    <row r="102" spans="1:8" ht="12">
      <c r="A102" s="28"/>
      <c r="B102" s="28"/>
      <c r="C102" s="28"/>
      <c r="D102" s="28"/>
      <c r="E102" s="28"/>
      <c r="F102" s="28"/>
      <c r="G102" s="28"/>
      <c r="H102" s="28"/>
    </row>
    <row r="103" spans="1:8" ht="12">
      <c r="A103" s="28"/>
      <c r="B103" s="28"/>
      <c r="C103" s="28"/>
      <c r="D103" s="28"/>
      <c r="E103" s="28"/>
      <c r="F103" s="28"/>
      <c r="G103" s="28"/>
      <c r="H103" s="28"/>
    </row>
    <row r="104" spans="1:8" ht="12">
      <c r="A104" s="28"/>
      <c r="B104" s="28"/>
      <c r="C104" s="28"/>
      <c r="D104" s="28"/>
      <c r="E104" s="28"/>
      <c r="F104" s="28"/>
      <c r="G104" s="28"/>
      <c r="H104" s="28"/>
    </row>
    <row r="105" spans="1:8" ht="12">
      <c r="A105" s="28"/>
      <c r="B105" s="28"/>
      <c r="C105" s="28"/>
      <c r="D105" s="28"/>
      <c r="E105" s="28"/>
      <c r="F105" s="28"/>
      <c r="G105" s="28"/>
      <c r="H105" s="28"/>
    </row>
    <row r="106" spans="1:8" ht="12">
      <c r="A106" s="28"/>
      <c r="B106" s="28"/>
      <c r="C106" s="28"/>
      <c r="D106" s="28"/>
      <c r="E106" s="28"/>
      <c r="F106" s="28"/>
      <c r="G106" s="28"/>
      <c r="H106" s="28"/>
    </row>
    <row r="107" spans="1:8" ht="12">
      <c r="A107" s="28"/>
      <c r="B107" s="28"/>
      <c r="C107" s="28"/>
      <c r="D107" s="28"/>
      <c r="E107" s="28"/>
      <c r="F107" s="28"/>
      <c r="G107" s="28"/>
      <c r="H107" s="28"/>
    </row>
    <row r="108" spans="1:8" ht="12">
      <c r="A108" s="28"/>
      <c r="B108" s="28"/>
      <c r="C108" s="28"/>
      <c r="D108" s="28"/>
      <c r="E108" s="28"/>
      <c r="F108" s="28"/>
      <c r="G108" s="28"/>
      <c r="H108" s="28"/>
    </row>
    <row r="109" spans="1:8" ht="12">
      <c r="A109" s="28"/>
      <c r="B109" s="28"/>
      <c r="C109" s="28"/>
      <c r="D109" s="28"/>
      <c r="E109" s="28"/>
      <c r="F109" s="28"/>
      <c r="G109" s="28"/>
      <c r="H109" s="28"/>
    </row>
    <row r="110" spans="1:8" ht="12">
      <c r="A110" s="28"/>
      <c r="B110" s="28"/>
      <c r="C110" s="28"/>
      <c r="D110" s="28"/>
      <c r="E110" s="28"/>
      <c r="F110" s="28"/>
      <c r="G110" s="28"/>
      <c r="H110" s="28"/>
    </row>
    <row r="111" spans="1:8" ht="12">
      <c r="A111" s="28"/>
      <c r="B111" s="28"/>
      <c r="C111" s="28"/>
      <c r="D111" s="28"/>
      <c r="E111" s="28"/>
      <c r="F111" s="28"/>
      <c r="G111" s="28"/>
      <c r="H111" s="28"/>
    </row>
    <row r="112" spans="1:8" ht="12">
      <c r="A112" s="28"/>
      <c r="B112" s="28"/>
      <c r="C112" s="28"/>
      <c r="D112" s="28"/>
      <c r="E112" s="28"/>
      <c r="F112" s="28"/>
      <c r="G112" s="28"/>
      <c r="H112" s="28"/>
    </row>
    <row r="113" spans="1:8" ht="12">
      <c r="A113" s="28"/>
      <c r="B113" s="28"/>
      <c r="C113" s="28"/>
      <c r="D113" s="28"/>
      <c r="E113" s="28"/>
      <c r="F113" s="28"/>
      <c r="G113" s="28"/>
      <c r="H113" s="28"/>
    </row>
    <row r="114" spans="1:8" ht="12">
      <c r="A114" s="28"/>
      <c r="B114" s="28"/>
      <c r="C114" s="28"/>
      <c r="D114" s="28"/>
      <c r="E114" s="28"/>
      <c r="F114" s="28"/>
      <c r="G114" s="28"/>
      <c r="H114" s="28"/>
    </row>
    <row r="115" spans="1:8" ht="12">
      <c r="A115" s="28"/>
      <c r="B115" s="28"/>
      <c r="C115" s="28"/>
      <c r="D115" s="28"/>
      <c r="E115" s="28"/>
      <c r="F115" s="28"/>
      <c r="G115" s="28"/>
      <c r="H115" s="28"/>
    </row>
    <row r="116" spans="1:8" ht="12">
      <c r="A116" s="28"/>
      <c r="B116" s="28"/>
      <c r="C116" s="28"/>
      <c r="D116" s="28"/>
      <c r="E116" s="28"/>
      <c r="F116" s="28"/>
      <c r="G116" s="28"/>
      <c r="H116" s="28"/>
    </row>
    <row r="117" spans="1:8" ht="12">
      <c r="A117" s="28"/>
      <c r="B117" s="28"/>
      <c r="C117" s="28"/>
      <c r="D117" s="28"/>
      <c r="E117" s="28"/>
      <c r="F117" s="28"/>
      <c r="G117" s="28"/>
      <c r="H117" s="28"/>
    </row>
    <row r="118" spans="1:8" ht="12">
      <c r="A118" s="28"/>
      <c r="B118" s="28"/>
      <c r="C118" s="28"/>
      <c r="D118" s="28"/>
      <c r="E118" s="28"/>
      <c r="F118" s="28"/>
      <c r="G118" s="28"/>
      <c r="H118" s="28"/>
    </row>
    <row r="119" spans="1:8" ht="12">
      <c r="A119" s="28"/>
      <c r="B119" s="28"/>
      <c r="C119" s="28"/>
      <c r="D119" s="28"/>
      <c r="E119" s="28"/>
      <c r="F119" s="28"/>
      <c r="G119" s="28"/>
      <c r="H119" s="28"/>
    </row>
    <row r="120" spans="1:8" ht="12">
      <c r="A120" s="28"/>
      <c r="B120" s="28"/>
      <c r="C120" s="28"/>
      <c r="D120" s="28"/>
      <c r="E120" s="28"/>
      <c r="F120" s="28"/>
      <c r="G120" s="28"/>
      <c r="H120" s="28"/>
    </row>
    <row r="121" spans="1:8" ht="12">
      <c r="A121" s="28"/>
      <c r="B121" s="28"/>
      <c r="C121" s="28"/>
      <c r="D121" s="28"/>
      <c r="E121" s="28"/>
      <c r="F121" s="28"/>
      <c r="G121" s="28"/>
      <c r="H121" s="28"/>
    </row>
    <row r="122" spans="1:8" ht="12">
      <c r="A122" s="28"/>
      <c r="B122" s="28"/>
      <c r="C122" s="28"/>
      <c r="D122" s="28"/>
      <c r="E122" s="28"/>
      <c r="F122" s="28"/>
      <c r="G122" s="28"/>
      <c r="H122" s="28"/>
    </row>
    <row r="123" spans="1:8" ht="12">
      <c r="A123" s="28"/>
      <c r="B123" s="28"/>
      <c r="C123" s="28"/>
      <c r="D123" s="28"/>
      <c r="E123" s="28"/>
      <c r="F123" s="28"/>
      <c r="G123" s="28"/>
      <c r="H123" s="28"/>
    </row>
    <row r="124" spans="1:8" ht="12">
      <c r="A124" s="28"/>
      <c r="B124" s="28"/>
      <c r="C124" s="28"/>
      <c r="D124" s="28"/>
      <c r="E124" s="28"/>
      <c r="F124" s="28"/>
      <c r="G124" s="28"/>
      <c r="H124" s="28"/>
    </row>
    <row r="125" spans="1:8" ht="12">
      <c r="A125" s="28"/>
      <c r="B125" s="28"/>
      <c r="C125" s="28"/>
      <c r="D125" s="28"/>
      <c r="E125" s="28"/>
      <c r="F125" s="28"/>
      <c r="G125" s="28"/>
      <c r="H125" s="28"/>
    </row>
    <row r="126" spans="1:8" ht="12">
      <c r="A126" s="28"/>
      <c r="B126" s="28"/>
      <c r="C126" s="28"/>
      <c r="D126" s="28"/>
      <c r="E126" s="28"/>
      <c r="F126" s="28"/>
      <c r="G126" s="28"/>
      <c r="H126" s="28"/>
    </row>
    <row r="127" spans="1:8" ht="12">
      <c r="A127" s="28"/>
      <c r="B127" s="28"/>
      <c r="C127" s="28"/>
      <c r="D127" s="28"/>
      <c r="E127" s="28"/>
      <c r="F127" s="28"/>
      <c r="G127" s="28"/>
      <c r="H127" s="28"/>
    </row>
    <row r="128" spans="1:8" ht="12">
      <c r="A128" s="28"/>
      <c r="B128" s="28"/>
      <c r="C128" s="28"/>
      <c r="D128" s="28"/>
      <c r="E128" s="28"/>
      <c r="F128" s="28"/>
      <c r="G128" s="28"/>
      <c r="H128" s="28"/>
    </row>
    <row r="129" spans="1:8" ht="12">
      <c r="A129" s="28"/>
      <c r="B129" s="28"/>
      <c r="C129" s="28"/>
      <c r="D129" s="28"/>
      <c r="E129" s="28"/>
      <c r="F129" s="28"/>
      <c r="G129" s="28"/>
      <c r="H129" s="28"/>
    </row>
    <row r="130" spans="1:8" ht="12">
      <c r="A130" s="28"/>
      <c r="B130" s="28"/>
      <c r="C130" s="28"/>
      <c r="D130" s="28"/>
      <c r="E130" s="28"/>
      <c r="F130" s="28"/>
      <c r="G130" s="28"/>
      <c r="H130" s="28"/>
    </row>
    <row r="131" spans="1:8" ht="12">
      <c r="A131" s="28"/>
      <c r="B131" s="28"/>
      <c r="C131" s="28"/>
      <c r="D131" s="28"/>
      <c r="E131" s="28"/>
      <c r="F131" s="28"/>
      <c r="G131" s="28"/>
      <c r="H131" s="28"/>
    </row>
    <row r="132" spans="1:8" ht="12">
      <c r="A132" s="28"/>
      <c r="B132" s="28"/>
      <c r="C132" s="28"/>
      <c r="D132" s="28"/>
      <c r="E132" s="28"/>
      <c r="F132" s="28"/>
      <c r="G132" s="28"/>
      <c r="H132" s="28"/>
    </row>
    <row r="133" spans="1:8" ht="12">
      <c r="A133" s="28"/>
      <c r="B133" s="28"/>
      <c r="C133" s="28"/>
      <c r="D133" s="28"/>
      <c r="E133" s="28"/>
      <c r="F133" s="28"/>
      <c r="G133" s="28"/>
      <c r="H133" s="28"/>
    </row>
    <row r="134" spans="1:8" ht="12">
      <c r="A134" s="28"/>
      <c r="B134" s="28"/>
      <c r="C134" s="28"/>
      <c r="D134" s="28"/>
      <c r="E134" s="28"/>
      <c r="F134" s="28"/>
      <c r="G134" s="28"/>
      <c r="H134" s="28"/>
    </row>
    <row r="135" spans="1:8" ht="12">
      <c r="A135" s="28"/>
      <c r="B135" s="28"/>
      <c r="C135" s="28"/>
      <c r="D135" s="28"/>
      <c r="E135" s="28"/>
      <c r="F135" s="28"/>
      <c r="G135" s="28"/>
      <c r="H135" s="28"/>
    </row>
    <row r="136" spans="1:8" ht="12">
      <c r="A136" s="28"/>
      <c r="B136" s="28"/>
      <c r="C136" s="28"/>
      <c r="D136" s="28"/>
      <c r="E136" s="28"/>
      <c r="F136" s="28"/>
      <c r="G136" s="28"/>
      <c r="H136" s="28"/>
    </row>
    <row r="137" spans="1:8" ht="12">
      <c r="A137" s="28"/>
      <c r="B137" s="28"/>
      <c r="C137" s="28"/>
      <c r="D137" s="28"/>
      <c r="E137" s="28"/>
      <c r="F137" s="28"/>
      <c r="G137" s="28"/>
      <c r="H137" s="28"/>
    </row>
    <row r="138" spans="1:8" ht="12">
      <c r="A138" s="28"/>
      <c r="B138" s="28"/>
      <c r="C138" s="28"/>
      <c r="D138" s="28"/>
      <c r="E138" s="28"/>
      <c r="F138" s="28"/>
      <c r="G138" s="28"/>
      <c r="H138" s="28"/>
    </row>
    <row r="139" spans="1:8" ht="12">
      <c r="A139" s="28"/>
      <c r="B139" s="28"/>
      <c r="C139" s="28"/>
      <c r="D139" s="28"/>
      <c r="E139" s="28"/>
      <c r="F139" s="28"/>
      <c r="G139" s="28"/>
      <c r="H139" s="28"/>
    </row>
    <row r="140" spans="1:8" ht="12">
      <c r="A140" s="28"/>
      <c r="B140" s="28"/>
      <c r="C140" s="28"/>
      <c r="D140" s="28"/>
      <c r="E140" s="28"/>
      <c r="F140" s="28"/>
      <c r="G140" s="28"/>
      <c r="H140" s="28"/>
    </row>
    <row r="141" spans="1:8" ht="12">
      <c r="A141" s="28"/>
      <c r="B141" s="28"/>
      <c r="C141" s="28"/>
      <c r="D141" s="28"/>
      <c r="E141" s="28"/>
      <c r="F141" s="28"/>
      <c r="G141" s="28"/>
      <c r="H141" s="28"/>
    </row>
    <row r="142" spans="1:8" ht="12">
      <c r="A142" s="28"/>
      <c r="B142" s="28"/>
      <c r="C142" s="28"/>
      <c r="D142" s="28"/>
      <c r="E142" s="28"/>
      <c r="F142" s="28"/>
      <c r="G142" s="28"/>
      <c r="H142" s="28"/>
    </row>
    <row r="143" spans="1:8" ht="12">
      <c r="A143" s="28"/>
      <c r="B143" s="28"/>
      <c r="C143" s="28"/>
      <c r="D143" s="28"/>
      <c r="E143" s="28"/>
      <c r="F143" s="28"/>
      <c r="G143" s="28"/>
      <c r="H143" s="28"/>
    </row>
    <row r="144" spans="1:8" ht="12">
      <c r="A144" s="28"/>
      <c r="B144" s="28"/>
      <c r="C144" s="28"/>
      <c r="D144" s="28"/>
      <c r="E144" s="28"/>
      <c r="F144" s="28"/>
      <c r="G144" s="28"/>
      <c r="H144" s="28"/>
    </row>
    <row r="145" spans="1:8" ht="12">
      <c r="A145" s="28"/>
      <c r="B145" s="28"/>
      <c r="C145" s="28"/>
      <c r="D145" s="28"/>
      <c r="E145" s="28"/>
      <c r="F145" s="28"/>
      <c r="G145" s="28"/>
      <c r="H145" s="28"/>
    </row>
    <row r="146" spans="1:8" ht="12">
      <c r="A146" s="28"/>
      <c r="B146" s="28"/>
      <c r="C146" s="28"/>
      <c r="D146" s="28"/>
      <c r="E146" s="28"/>
      <c r="F146" s="28"/>
      <c r="G146" s="28"/>
      <c r="H146" s="28"/>
    </row>
    <row r="147" spans="1:8" ht="12">
      <c r="A147" s="28"/>
      <c r="B147" s="28"/>
      <c r="C147" s="28"/>
      <c r="D147" s="28"/>
      <c r="E147" s="28"/>
      <c r="F147" s="28"/>
      <c r="G147" s="28"/>
      <c r="H147" s="28"/>
    </row>
    <row r="148" spans="1:8" ht="12">
      <c r="A148" s="28"/>
      <c r="B148" s="28"/>
      <c r="C148" s="28"/>
      <c r="D148" s="28"/>
      <c r="E148" s="28"/>
      <c r="F148" s="28"/>
      <c r="G148" s="28"/>
      <c r="H148" s="28"/>
    </row>
    <row r="149" spans="1:8" ht="12">
      <c r="A149" s="28"/>
      <c r="B149" s="28"/>
      <c r="C149" s="28"/>
      <c r="D149" s="28"/>
      <c r="E149" s="28"/>
      <c r="F149" s="28"/>
      <c r="G149" s="28"/>
      <c r="H149" s="28"/>
    </row>
    <row r="150" spans="1:8" ht="12">
      <c r="A150" s="28"/>
      <c r="B150" s="28"/>
      <c r="C150" s="28"/>
      <c r="D150" s="28"/>
      <c r="E150" s="28"/>
      <c r="F150" s="28"/>
      <c r="G150" s="28"/>
      <c r="H150" s="28"/>
    </row>
    <row r="151" spans="1:8" ht="12">
      <c r="A151" s="28"/>
      <c r="B151" s="28"/>
      <c r="C151" s="28"/>
      <c r="D151" s="28"/>
      <c r="E151" s="28"/>
      <c r="F151" s="28"/>
      <c r="G151" s="28"/>
      <c r="H151" s="28"/>
    </row>
    <row r="152" spans="1:8" ht="12">
      <c r="A152" s="28"/>
      <c r="B152" s="28"/>
      <c r="C152" s="28"/>
      <c r="D152" s="28"/>
      <c r="E152" s="28"/>
      <c r="F152" s="28"/>
      <c r="G152" s="28"/>
      <c r="H152" s="28"/>
    </row>
    <row r="153" spans="1:8" ht="12">
      <c r="A153" s="28"/>
      <c r="B153" s="28"/>
      <c r="C153" s="28"/>
      <c r="D153" s="28"/>
      <c r="E153" s="28"/>
      <c r="F153" s="28"/>
      <c r="G153" s="28"/>
      <c r="H153" s="28"/>
    </row>
    <row r="154" spans="1:8" ht="12">
      <c r="A154" s="28"/>
      <c r="B154" s="28"/>
      <c r="C154" s="28"/>
      <c r="D154" s="28"/>
      <c r="E154" s="28"/>
      <c r="F154" s="28"/>
      <c r="G154" s="28"/>
      <c r="H154" s="28"/>
    </row>
    <row r="155" spans="1:8" ht="12">
      <c r="A155" s="28"/>
      <c r="B155" s="28"/>
      <c r="C155" s="28"/>
      <c r="D155" s="28"/>
      <c r="E155" s="28"/>
      <c r="F155" s="28"/>
      <c r="G155" s="28"/>
      <c r="H155" s="28"/>
    </row>
    <row r="156" spans="1:8" ht="12">
      <c r="A156" s="28"/>
      <c r="B156" s="28"/>
      <c r="C156" s="28"/>
      <c r="D156" s="28"/>
      <c r="E156" s="28"/>
      <c r="F156" s="28"/>
      <c r="G156" s="28"/>
      <c r="H156" s="28"/>
    </row>
    <row r="157" spans="1:8" ht="12">
      <c r="A157" s="28"/>
      <c r="B157" s="28"/>
      <c r="C157" s="28"/>
      <c r="D157" s="28"/>
      <c r="E157" s="28"/>
      <c r="F157" s="28"/>
      <c r="G157" s="28"/>
      <c r="H157" s="28"/>
    </row>
    <row r="158" spans="1:8" ht="12">
      <c r="A158" s="28"/>
      <c r="B158" s="28"/>
      <c r="C158" s="28"/>
      <c r="D158" s="28"/>
      <c r="E158" s="28"/>
      <c r="F158" s="28"/>
      <c r="G158" s="28"/>
      <c r="H158" s="28"/>
    </row>
    <row r="159" spans="1:8" ht="12">
      <c r="A159" s="28"/>
      <c r="B159" s="28"/>
      <c r="C159" s="28"/>
      <c r="D159" s="28"/>
      <c r="E159" s="28"/>
      <c r="F159" s="28"/>
      <c r="G159" s="28"/>
      <c r="H159" s="28"/>
    </row>
    <row r="160" spans="1:8" ht="12">
      <c r="A160" s="28"/>
      <c r="B160" s="28"/>
      <c r="C160" s="28"/>
      <c r="D160" s="28"/>
      <c r="E160" s="28"/>
      <c r="F160" s="28"/>
      <c r="G160" s="28"/>
      <c r="H160" s="28"/>
    </row>
    <row r="161" spans="1:8" ht="12">
      <c r="A161" s="28"/>
      <c r="B161" s="28"/>
      <c r="C161" s="28"/>
      <c r="D161" s="28"/>
      <c r="E161" s="28"/>
      <c r="F161" s="28"/>
      <c r="G161" s="28"/>
      <c r="H161" s="28"/>
    </row>
    <row r="162" spans="1:8" ht="12">
      <c r="A162" s="28"/>
      <c r="B162" s="28"/>
      <c r="C162" s="28"/>
      <c r="D162" s="28"/>
      <c r="E162" s="28"/>
      <c r="F162" s="28"/>
      <c r="G162" s="28"/>
      <c r="H162" s="28"/>
    </row>
    <row r="163" spans="1:8" ht="12">
      <c r="A163" s="28"/>
      <c r="B163" s="28"/>
      <c r="C163" s="28"/>
      <c r="D163" s="28"/>
      <c r="E163" s="28"/>
      <c r="F163" s="28"/>
      <c r="G163" s="28"/>
      <c r="H163" s="28"/>
    </row>
    <row r="164" spans="1:8" ht="12">
      <c r="A164" s="28"/>
      <c r="B164" s="28"/>
      <c r="C164" s="28"/>
      <c r="D164" s="28"/>
      <c r="E164" s="28"/>
      <c r="F164" s="28"/>
      <c r="G164" s="28"/>
      <c r="H164" s="28"/>
    </row>
    <row r="165" spans="1:8" ht="12">
      <c r="A165" s="28"/>
      <c r="B165" s="28"/>
      <c r="C165" s="28"/>
      <c r="D165" s="28"/>
      <c r="E165" s="28"/>
      <c r="F165" s="28"/>
      <c r="G165" s="28"/>
      <c r="H165" s="28"/>
    </row>
    <row r="166" spans="1:8" ht="12">
      <c r="A166" s="28"/>
      <c r="B166" s="28"/>
      <c r="C166" s="28"/>
      <c r="D166" s="28"/>
      <c r="E166" s="28"/>
      <c r="F166" s="28"/>
      <c r="G166" s="28"/>
      <c r="H166" s="28"/>
    </row>
    <row r="167" spans="1:8" ht="12">
      <c r="A167" s="28"/>
      <c r="B167" s="28"/>
      <c r="C167" s="28"/>
      <c r="D167" s="28"/>
      <c r="E167" s="28"/>
      <c r="F167" s="28"/>
      <c r="G167" s="28"/>
      <c r="H167" s="28"/>
    </row>
    <row r="168" spans="1:8" ht="12">
      <c r="A168" s="28"/>
      <c r="B168" s="28"/>
      <c r="C168" s="28"/>
      <c r="D168" s="28"/>
      <c r="E168" s="28"/>
      <c r="F168" s="28"/>
      <c r="G168" s="28"/>
      <c r="H168" s="28"/>
    </row>
    <row r="169" spans="1:8" ht="12">
      <c r="A169" s="28"/>
      <c r="B169" s="28"/>
      <c r="C169" s="28"/>
      <c r="D169" s="28"/>
      <c r="E169" s="28"/>
      <c r="F169" s="28"/>
      <c r="G169" s="28"/>
      <c r="H169" s="28"/>
    </row>
    <row r="170" spans="1:8" ht="12">
      <c r="A170" s="28"/>
      <c r="B170" s="28"/>
      <c r="C170" s="28"/>
      <c r="D170" s="28"/>
      <c r="E170" s="28"/>
      <c r="F170" s="28"/>
      <c r="G170" s="28"/>
      <c r="H170" s="28"/>
    </row>
    <row r="171" spans="1:8" ht="12">
      <c r="A171" s="28"/>
      <c r="B171" s="28"/>
      <c r="C171" s="28"/>
      <c r="D171" s="28"/>
      <c r="E171" s="28"/>
      <c r="F171" s="28"/>
      <c r="G171" s="28"/>
      <c r="H171" s="28"/>
    </row>
    <row r="172" spans="1:8" ht="12">
      <c r="A172" s="28"/>
      <c r="B172" s="28"/>
      <c r="C172" s="28"/>
      <c r="D172" s="28"/>
      <c r="E172" s="28"/>
      <c r="F172" s="28"/>
      <c r="G172" s="28"/>
      <c r="H172" s="28"/>
    </row>
    <row r="173" spans="1:8" ht="12">
      <c r="A173" s="28"/>
      <c r="B173" s="28"/>
      <c r="C173" s="28"/>
      <c r="D173" s="28"/>
      <c r="E173" s="28"/>
      <c r="F173" s="28"/>
      <c r="G173" s="28"/>
      <c r="H173" s="28"/>
    </row>
    <row r="174" spans="1:8" ht="12">
      <c r="A174" s="28"/>
      <c r="B174" s="28"/>
      <c r="C174" s="28"/>
      <c r="D174" s="28"/>
      <c r="E174" s="28"/>
      <c r="F174" s="28"/>
      <c r="G174" s="28"/>
      <c r="H174" s="28"/>
    </row>
    <row r="175" spans="1:8" ht="12">
      <c r="A175" s="28"/>
      <c r="B175" s="28"/>
      <c r="C175" s="28"/>
      <c r="D175" s="28"/>
      <c r="E175" s="28"/>
      <c r="F175" s="28"/>
      <c r="G175" s="28"/>
      <c r="H175" s="28"/>
    </row>
    <row r="176" spans="1:8" ht="12">
      <c r="A176" s="28"/>
      <c r="B176" s="28"/>
      <c r="C176" s="28"/>
      <c r="D176" s="28"/>
      <c r="E176" s="28"/>
      <c r="F176" s="28"/>
      <c r="G176" s="28"/>
      <c r="H176" s="28"/>
    </row>
    <row r="177" spans="1:8" ht="12">
      <c r="A177" s="28"/>
      <c r="B177" s="28"/>
      <c r="C177" s="28"/>
      <c r="D177" s="28"/>
      <c r="E177" s="28"/>
      <c r="F177" s="28"/>
      <c r="G177" s="28"/>
      <c r="H177" s="28"/>
    </row>
    <row r="178" spans="1:8" ht="12">
      <c r="A178" s="28"/>
      <c r="B178" s="28"/>
      <c r="C178" s="28"/>
      <c r="D178" s="28"/>
      <c r="E178" s="28"/>
      <c r="F178" s="28"/>
      <c r="G178" s="28"/>
      <c r="H178" s="28"/>
    </row>
    <row r="179" spans="1:8" ht="12">
      <c r="A179" s="28"/>
      <c r="B179" s="28"/>
      <c r="C179" s="28"/>
      <c r="D179" s="28"/>
      <c r="E179" s="28"/>
      <c r="F179" s="28"/>
      <c r="G179" s="28"/>
      <c r="H179" s="28"/>
    </row>
    <row r="180" spans="1:8" ht="12">
      <c r="A180" s="28"/>
      <c r="B180" s="28"/>
      <c r="C180" s="28"/>
      <c r="D180" s="28"/>
      <c r="E180" s="28"/>
      <c r="F180" s="28"/>
      <c r="G180" s="28"/>
      <c r="H180" s="28"/>
    </row>
    <row r="181" spans="1:8" ht="12">
      <c r="A181" s="28"/>
      <c r="B181" s="28"/>
      <c r="C181" s="28"/>
      <c r="D181" s="28"/>
      <c r="E181" s="28"/>
      <c r="F181" s="28"/>
      <c r="G181" s="28"/>
      <c r="H181" s="28"/>
    </row>
    <row r="182" spans="1:8" ht="12">
      <c r="A182" s="28"/>
      <c r="B182" s="28"/>
      <c r="C182" s="28"/>
      <c r="D182" s="28"/>
      <c r="E182" s="28"/>
      <c r="F182" s="28"/>
      <c r="G182" s="28"/>
      <c r="H182" s="28"/>
    </row>
    <row r="183" spans="1:8" ht="12">
      <c r="A183" s="28"/>
      <c r="B183" s="28"/>
      <c r="C183" s="28"/>
      <c r="D183" s="28"/>
      <c r="E183" s="28"/>
      <c r="F183" s="28"/>
      <c r="G183" s="28"/>
      <c r="H183" s="28"/>
    </row>
    <row r="184" spans="1:8" ht="12">
      <c r="A184" s="28"/>
      <c r="B184" s="28"/>
      <c r="C184" s="28"/>
      <c r="D184" s="28"/>
      <c r="E184" s="28"/>
      <c r="F184" s="28"/>
      <c r="G184" s="28"/>
      <c r="H184" s="28"/>
    </row>
    <row r="185" spans="1:8" ht="12">
      <c r="A185" s="28"/>
      <c r="B185" s="28"/>
      <c r="C185" s="28"/>
      <c r="D185" s="28"/>
      <c r="E185" s="28"/>
      <c r="F185" s="28"/>
      <c r="G185" s="28"/>
      <c r="H185" s="28"/>
    </row>
    <row r="186" spans="1:8" ht="12">
      <c r="A186" s="28"/>
      <c r="B186" s="28"/>
      <c r="C186" s="28"/>
      <c r="D186" s="28"/>
      <c r="E186" s="28"/>
      <c r="F186" s="28"/>
      <c r="G186" s="28"/>
      <c r="H186" s="28"/>
    </row>
    <row r="187" spans="1:8" ht="12">
      <c r="A187" s="28"/>
      <c r="B187" s="28"/>
      <c r="C187" s="28"/>
      <c r="D187" s="28"/>
      <c r="E187" s="28"/>
      <c r="F187" s="28"/>
      <c r="G187" s="28"/>
      <c r="H187" s="28"/>
    </row>
    <row r="188" spans="1:8" ht="12">
      <c r="A188" s="28"/>
      <c r="B188" s="28"/>
      <c r="C188" s="28"/>
      <c r="D188" s="28"/>
      <c r="E188" s="28"/>
      <c r="F188" s="28"/>
      <c r="G188" s="28"/>
      <c r="H188" s="28"/>
    </row>
    <row r="189" spans="1:8" ht="12">
      <c r="A189" s="28"/>
      <c r="B189" s="28"/>
      <c r="C189" s="28"/>
      <c r="D189" s="28"/>
      <c r="E189" s="28"/>
      <c r="F189" s="28"/>
      <c r="G189" s="28"/>
      <c r="H189" s="28"/>
    </row>
    <row r="190" spans="1:8" ht="12">
      <c r="A190" s="28"/>
      <c r="B190" s="28"/>
      <c r="C190" s="28"/>
      <c r="D190" s="28"/>
      <c r="E190" s="28"/>
      <c r="F190" s="28"/>
      <c r="G190" s="28"/>
      <c r="H190" s="28"/>
    </row>
    <row r="191" spans="1:8" ht="12">
      <c r="A191" s="28"/>
      <c r="B191" s="28"/>
      <c r="C191" s="28"/>
      <c r="D191" s="28"/>
      <c r="E191" s="28"/>
      <c r="F191" s="28"/>
      <c r="G191" s="28"/>
      <c r="H191" s="28"/>
    </row>
    <row r="192" spans="1:8" ht="12">
      <c r="A192" s="28"/>
      <c r="B192" s="28"/>
      <c r="C192" s="28"/>
      <c r="D192" s="28"/>
      <c r="E192" s="28"/>
      <c r="F192" s="28"/>
      <c r="G192" s="28"/>
      <c r="H192" s="28"/>
    </row>
    <row r="193" spans="1:8" ht="12">
      <c r="A193" s="28"/>
      <c r="B193" s="28"/>
      <c r="C193" s="28"/>
      <c r="D193" s="28"/>
      <c r="E193" s="28"/>
      <c r="F193" s="28"/>
      <c r="G193" s="28"/>
      <c r="H193" s="28"/>
    </row>
    <row r="194" spans="1:8" ht="12">
      <c r="A194" s="28"/>
      <c r="B194" s="28"/>
      <c r="C194" s="28"/>
      <c r="D194" s="28"/>
      <c r="E194" s="28"/>
      <c r="F194" s="28"/>
      <c r="G194" s="28"/>
      <c r="H194" s="28"/>
    </row>
    <row r="195" spans="1:8" ht="12">
      <c r="A195" s="28"/>
      <c r="B195" s="28"/>
      <c r="C195" s="28"/>
      <c r="D195" s="28"/>
      <c r="E195" s="28"/>
      <c r="F195" s="28"/>
      <c r="G195" s="28"/>
      <c r="H195" s="28"/>
    </row>
    <row r="196" spans="1:8" ht="12">
      <c r="A196" s="28"/>
      <c r="B196" s="28"/>
      <c r="C196" s="28"/>
      <c r="D196" s="28"/>
      <c r="E196" s="28"/>
      <c r="F196" s="28"/>
      <c r="G196" s="28"/>
      <c r="H196" s="28"/>
    </row>
    <row r="197" spans="1:8" ht="12">
      <c r="A197" s="28"/>
      <c r="B197" s="28"/>
      <c r="C197" s="28"/>
      <c r="D197" s="28"/>
      <c r="E197" s="28"/>
      <c r="F197" s="28"/>
      <c r="G197" s="28"/>
      <c r="H197" s="28"/>
    </row>
    <row r="198" spans="1:8" ht="12">
      <c r="A198" s="28"/>
      <c r="B198" s="28"/>
      <c r="C198" s="28"/>
      <c r="D198" s="28"/>
      <c r="E198" s="28"/>
      <c r="F198" s="28"/>
      <c r="G198" s="28"/>
      <c r="H198" s="28"/>
    </row>
    <row r="199" spans="1:8" ht="12">
      <c r="A199" s="28"/>
      <c r="B199" s="28"/>
      <c r="C199" s="28"/>
      <c r="D199" s="28"/>
      <c r="E199" s="28"/>
      <c r="F199" s="28"/>
      <c r="G199" s="28"/>
      <c r="H199" s="28"/>
    </row>
    <row r="200" spans="1:8" ht="12">
      <c r="A200" s="28"/>
      <c r="B200" s="28"/>
      <c r="C200" s="28"/>
      <c r="D200" s="28"/>
      <c r="E200" s="28"/>
      <c r="F200" s="28"/>
      <c r="G200" s="28"/>
      <c r="H200" s="28"/>
    </row>
    <row r="201" spans="1:8" ht="12">
      <c r="A201" s="28"/>
      <c r="B201" s="28"/>
      <c r="C201" s="28"/>
      <c r="D201" s="28"/>
      <c r="E201" s="28"/>
      <c r="F201" s="28"/>
      <c r="G201" s="28"/>
      <c r="H201" s="28"/>
    </row>
    <row r="202" spans="1:8" ht="12">
      <c r="A202" s="28"/>
      <c r="B202" s="28"/>
      <c r="C202" s="28"/>
      <c r="D202" s="28"/>
      <c r="E202" s="28"/>
      <c r="F202" s="28"/>
      <c r="G202" s="28"/>
      <c r="H202" s="28"/>
    </row>
    <row r="203" spans="1:8" ht="12">
      <c r="A203" s="28"/>
      <c r="B203" s="28"/>
      <c r="C203" s="28"/>
      <c r="D203" s="28"/>
      <c r="E203" s="28"/>
      <c r="F203" s="28"/>
      <c r="G203" s="28"/>
      <c r="H203" s="28"/>
    </row>
    <row r="204" spans="1:8" ht="12">
      <c r="A204" s="28"/>
      <c r="B204" s="28"/>
      <c r="C204" s="28"/>
      <c r="D204" s="28"/>
      <c r="E204" s="28"/>
      <c r="F204" s="28"/>
      <c r="G204" s="28"/>
      <c r="H204" s="28"/>
    </row>
    <row r="205" spans="1:8" ht="12">
      <c r="A205" s="28"/>
      <c r="B205" s="28"/>
      <c r="C205" s="28"/>
      <c r="D205" s="28"/>
      <c r="E205" s="28"/>
      <c r="F205" s="28"/>
      <c r="G205" s="28"/>
      <c r="H205" s="28"/>
    </row>
    <row r="206" spans="1:8" ht="12">
      <c r="A206" s="28"/>
      <c r="B206" s="28"/>
      <c r="C206" s="28"/>
      <c r="D206" s="28"/>
      <c r="E206" s="28"/>
      <c r="F206" s="28"/>
      <c r="G206" s="28"/>
      <c r="H206" s="28"/>
    </row>
    <row r="207" spans="1:8" ht="12">
      <c r="A207" s="28"/>
      <c r="B207" s="28"/>
      <c r="C207" s="28"/>
      <c r="D207" s="28"/>
      <c r="E207" s="28"/>
      <c r="F207" s="28"/>
      <c r="G207" s="28"/>
      <c r="H207" s="28"/>
    </row>
    <row r="208" spans="1:8" ht="12">
      <c r="A208" s="28"/>
      <c r="B208" s="28"/>
      <c r="C208" s="28"/>
      <c r="D208" s="28"/>
      <c r="E208" s="28"/>
      <c r="F208" s="28"/>
      <c r="G208" s="28"/>
      <c r="H208" s="28"/>
    </row>
    <row r="209" spans="1:8" ht="12">
      <c r="A209" s="28"/>
      <c r="B209" s="28"/>
      <c r="C209" s="28"/>
      <c r="D209" s="28"/>
      <c r="E209" s="28"/>
      <c r="F209" s="28"/>
      <c r="G209" s="28"/>
      <c r="H209" s="28"/>
    </row>
    <row r="210" spans="1:8" ht="12">
      <c r="A210" s="28"/>
      <c r="B210" s="28"/>
      <c r="C210" s="28"/>
      <c r="D210" s="28"/>
      <c r="E210" s="28"/>
      <c r="F210" s="28"/>
      <c r="G210" s="28"/>
      <c r="H210" s="28"/>
    </row>
    <row r="211" spans="1:8" ht="12">
      <c r="A211" s="28"/>
      <c r="B211" s="28"/>
      <c r="C211" s="28"/>
      <c r="D211" s="28"/>
      <c r="E211" s="28"/>
      <c r="F211" s="28"/>
      <c r="G211" s="28"/>
      <c r="H211" s="28"/>
    </row>
    <row r="212" spans="1:8" ht="12">
      <c r="A212" s="28"/>
      <c r="B212" s="28"/>
      <c r="C212" s="28"/>
      <c r="D212" s="28"/>
      <c r="E212" s="28"/>
      <c r="F212" s="28"/>
      <c r="G212" s="28"/>
      <c r="H212" s="28"/>
    </row>
    <row r="213" spans="1:8" ht="12">
      <c r="A213" s="28"/>
      <c r="B213" s="28"/>
      <c r="C213" s="28"/>
      <c r="D213" s="28"/>
      <c r="E213" s="28"/>
      <c r="F213" s="28"/>
      <c r="G213" s="28"/>
      <c r="H213" s="28"/>
    </row>
    <row r="214" spans="1:8" ht="12">
      <c r="A214" s="28"/>
      <c r="B214" s="28"/>
      <c r="C214" s="28"/>
      <c r="D214" s="28"/>
      <c r="E214" s="28"/>
      <c r="F214" s="28"/>
      <c r="G214" s="28"/>
      <c r="H214" s="28"/>
    </row>
    <row r="215" spans="1:8" ht="12">
      <c r="A215" s="28"/>
      <c r="B215" s="28"/>
      <c r="C215" s="28"/>
      <c r="D215" s="28"/>
      <c r="E215" s="28"/>
      <c r="F215" s="28"/>
      <c r="G215" s="28"/>
      <c r="H215" s="28"/>
    </row>
    <row r="216" spans="1:8" ht="12">
      <c r="A216" s="28"/>
      <c r="B216" s="28"/>
      <c r="C216" s="28"/>
      <c r="D216" s="28"/>
      <c r="E216" s="28"/>
      <c r="F216" s="28"/>
      <c r="G216" s="28"/>
      <c r="H216" s="28"/>
    </row>
    <row r="217" spans="1:8" ht="12">
      <c r="A217" s="28"/>
      <c r="B217" s="28"/>
      <c r="C217" s="28"/>
      <c r="D217" s="28"/>
      <c r="E217" s="28"/>
      <c r="F217" s="28"/>
      <c r="G217" s="28"/>
      <c r="H217" s="28"/>
    </row>
    <row r="218" spans="1:8" ht="12">
      <c r="A218" s="28"/>
      <c r="B218" s="28"/>
      <c r="C218" s="28"/>
      <c r="D218" s="28"/>
      <c r="E218" s="28"/>
      <c r="F218" s="28"/>
      <c r="G218" s="28"/>
      <c r="H218" s="28"/>
    </row>
    <row r="219" spans="1:8" ht="12">
      <c r="A219" s="28"/>
      <c r="B219" s="28"/>
      <c r="C219" s="28"/>
      <c r="D219" s="28"/>
      <c r="E219" s="28"/>
      <c r="F219" s="28"/>
      <c r="G219" s="28"/>
      <c r="H219" s="28"/>
    </row>
    <row r="220" spans="1:8" ht="12">
      <c r="A220" s="28"/>
      <c r="B220" s="28"/>
      <c r="C220" s="28"/>
      <c r="D220" s="28"/>
      <c r="E220" s="28"/>
      <c r="F220" s="28"/>
      <c r="G220" s="28"/>
      <c r="H220" s="28"/>
    </row>
    <row r="221" spans="1:8" ht="12">
      <c r="A221" s="28"/>
      <c r="B221" s="28"/>
      <c r="C221" s="28"/>
      <c r="D221" s="28"/>
      <c r="E221" s="28"/>
      <c r="F221" s="28"/>
      <c r="G221" s="28"/>
      <c r="H221" s="28"/>
    </row>
    <row r="222" spans="1:8" ht="12">
      <c r="A222" s="28"/>
      <c r="B222" s="28"/>
      <c r="C222" s="28"/>
      <c r="D222" s="28"/>
      <c r="E222" s="28"/>
      <c r="F222" s="28"/>
      <c r="G222" s="28"/>
      <c r="H222" s="28"/>
    </row>
    <row r="223" spans="1:8" ht="12">
      <c r="A223" s="28"/>
      <c r="B223" s="28"/>
      <c r="C223" s="28"/>
      <c r="D223" s="28"/>
      <c r="E223" s="28"/>
      <c r="F223" s="28"/>
      <c r="G223" s="28"/>
      <c r="H223" s="28"/>
    </row>
    <row r="224" spans="1:8" ht="12">
      <c r="A224" s="28"/>
      <c r="B224" s="28"/>
      <c r="C224" s="28"/>
      <c r="D224" s="28"/>
      <c r="E224" s="28"/>
      <c r="F224" s="28"/>
      <c r="G224" s="28"/>
      <c r="H224" s="28"/>
    </row>
    <row r="225" spans="1:8" ht="12">
      <c r="A225" s="28"/>
      <c r="B225" s="28"/>
      <c r="C225" s="28"/>
      <c r="D225" s="28"/>
      <c r="E225" s="28"/>
      <c r="F225" s="28"/>
      <c r="G225" s="28"/>
      <c r="H225" s="28"/>
    </row>
    <row r="226" spans="1:8" ht="12">
      <c r="A226" s="28"/>
      <c r="B226" s="28"/>
      <c r="C226" s="28"/>
      <c r="D226" s="28"/>
      <c r="E226" s="28"/>
      <c r="F226" s="28"/>
      <c r="G226" s="28"/>
      <c r="H226" s="28"/>
    </row>
    <row r="227" spans="1:8" ht="12">
      <c r="A227" s="28"/>
      <c r="B227" s="28"/>
      <c r="C227" s="28"/>
      <c r="D227" s="28"/>
      <c r="E227" s="28"/>
      <c r="F227" s="28"/>
      <c r="G227" s="28"/>
      <c r="H227" s="28"/>
    </row>
    <row r="228" spans="1:8" ht="12">
      <c r="A228" s="28"/>
      <c r="B228" s="28"/>
      <c r="C228" s="28"/>
      <c r="D228" s="28"/>
      <c r="E228" s="28"/>
      <c r="F228" s="28"/>
      <c r="G228" s="28"/>
      <c r="H228" s="28"/>
    </row>
    <row r="229" spans="1:8" ht="12">
      <c r="A229" s="28"/>
      <c r="B229" s="28"/>
      <c r="C229" s="28"/>
      <c r="D229" s="28"/>
      <c r="E229" s="28"/>
      <c r="F229" s="28"/>
      <c r="G229" s="28"/>
      <c r="H229" s="28"/>
    </row>
    <row r="230" spans="1:8" ht="12">
      <c r="A230" s="28"/>
      <c r="B230" s="28"/>
      <c r="C230" s="28"/>
      <c r="D230" s="28"/>
      <c r="E230" s="28"/>
      <c r="F230" s="28"/>
      <c r="G230" s="28"/>
      <c r="H230" s="28"/>
    </row>
    <row r="231" spans="1:8" ht="12">
      <c r="A231" s="28"/>
      <c r="B231" s="28"/>
      <c r="C231" s="28"/>
      <c r="D231" s="28"/>
      <c r="E231" s="28"/>
      <c r="F231" s="28"/>
      <c r="G231" s="28"/>
      <c r="H231" s="28"/>
    </row>
    <row r="232" spans="1:8" ht="12">
      <c r="A232" s="28"/>
      <c r="B232" s="28"/>
      <c r="C232" s="28"/>
      <c r="D232" s="28"/>
      <c r="E232" s="28"/>
      <c r="F232" s="28"/>
      <c r="G232" s="28"/>
      <c r="H232" s="28"/>
    </row>
    <row r="233" spans="1:8" ht="12">
      <c r="A233" s="28"/>
      <c r="B233" s="28"/>
      <c r="C233" s="28"/>
      <c r="D233" s="28"/>
      <c r="E233" s="28"/>
      <c r="F233" s="28"/>
      <c r="G233" s="28"/>
      <c r="H233" s="28"/>
    </row>
    <row r="234" spans="1:8" ht="12">
      <c r="A234" s="28"/>
      <c r="B234" s="28"/>
      <c r="C234" s="28"/>
      <c r="D234" s="28"/>
      <c r="E234" s="28"/>
      <c r="F234" s="28"/>
      <c r="G234" s="28"/>
      <c r="H234" s="28"/>
    </row>
    <row r="235" spans="1:8" ht="12">
      <c r="A235" s="28"/>
      <c r="B235" s="28"/>
      <c r="C235" s="28"/>
      <c r="D235" s="28"/>
      <c r="E235" s="28"/>
      <c r="F235" s="28"/>
      <c r="G235" s="28"/>
      <c r="H235" s="28"/>
    </row>
    <row r="236" spans="1:8" ht="12">
      <c r="A236" s="28"/>
      <c r="B236" s="28"/>
      <c r="C236" s="28"/>
      <c r="D236" s="28"/>
      <c r="E236" s="28"/>
      <c r="F236" s="28"/>
      <c r="G236" s="28"/>
      <c r="H236" s="28"/>
    </row>
    <row r="237" spans="1:8" ht="12">
      <c r="A237" s="28"/>
      <c r="B237" s="28"/>
      <c r="C237" s="28"/>
      <c r="D237" s="28"/>
      <c r="E237" s="28"/>
      <c r="F237" s="28"/>
      <c r="G237" s="28"/>
      <c r="H237" s="28"/>
    </row>
    <row r="238" spans="1:8" ht="12">
      <c r="A238" s="28"/>
      <c r="B238" s="28"/>
      <c r="C238" s="28"/>
      <c r="D238" s="28"/>
      <c r="E238" s="28"/>
      <c r="F238" s="28"/>
      <c r="G238" s="28"/>
      <c r="H238" s="28"/>
    </row>
    <row r="239" spans="1:8" ht="12">
      <c r="A239" s="28"/>
      <c r="B239" s="28"/>
      <c r="C239" s="28"/>
      <c r="D239" s="28"/>
      <c r="E239" s="28"/>
      <c r="F239" s="28"/>
      <c r="G239" s="28"/>
      <c r="H239" s="28"/>
    </row>
    <row r="240" spans="1:8" ht="12">
      <c r="A240" s="28"/>
      <c r="B240" s="28"/>
      <c r="C240" s="28"/>
      <c r="D240" s="28"/>
      <c r="E240" s="28"/>
      <c r="F240" s="28"/>
      <c r="G240" s="28"/>
      <c r="H240" s="28"/>
    </row>
    <row r="241" spans="1:8" ht="12">
      <c r="A241" s="28"/>
      <c r="B241" s="28"/>
      <c r="C241" s="28"/>
      <c r="D241" s="28"/>
      <c r="E241" s="28"/>
      <c r="F241" s="28"/>
      <c r="G241" s="28"/>
      <c r="H241" s="28"/>
    </row>
    <row r="242" spans="1:8" ht="12">
      <c r="A242" s="28"/>
      <c r="B242" s="28"/>
      <c r="C242" s="28"/>
      <c r="D242" s="28"/>
      <c r="E242" s="28"/>
      <c r="F242" s="28"/>
      <c r="G242" s="28"/>
      <c r="H242" s="28"/>
    </row>
    <row r="243" spans="1:8" ht="12">
      <c r="A243" s="28"/>
      <c r="B243" s="28"/>
      <c r="C243" s="28"/>
      <c r="D243" s="28"/>
      <c r="E243" s="28"/>
      <c r="F243" s="28"/>
      <c r="G243" s="28"/>
      <c r="H243" s="28"/>
    </row>
    <row r="244" spans="1:8" ht="12">
      <c r="A244" s="28"/>
      <c r="B244" s="28"/>
      <c r="C244" s="28"/>
      <c r="D244" s="28"/>
      <c r="E244" s="28"/>
      <c r="F244" s="28"/>
      <c r="G244" s="28"/>
      <c r="H244" s="28"/>
    </row>
    <row r="245" spans="1:8" ht="12">
      <c r="A245" s="28"/>
      <c r="B245" s="28"/>
      <c r="C245" s="28"/>
      <c r="D245" s="28"/>
      <c r="E245" s="28"/>
      <c r="F245" s="28"/>
      <c r="G245" s="28"/>
      <c r="H245" s="28"/>
    </row>
    <row r="246" spans="1:8" ht="12">
      <c r="A246" s="28"/>
      <c r="B246" s="28"/>
      <c r="C246" s="28"/>
      <c r="D246" s="28"/>
      <c r="E246" s="28"/>
      <c r="F246" s="28"/>
      <c r="G246" s="28"/>
      <c r="H246" s="28"/>
    </row>
    <row r="247" spans="1:8" ht="12">
      <c r="A247" s="28"/>
      <c r="B247" s="28"/>
      <c r="C247" s="28"/>
      <c r="D247" s="28"/>
      <c r="E247" s="28"/>
      <c r="F247" s="28"/>
      <c r="G247" s="28"/>
      <c r="H247" s="28"/>
    </row>
    <row r="248" spans="1:8" ht="12">
      <c r="A248" s="28"/>
      <c r="B248" s="28"/>
      <c r="C248" s="28"/>
      <c r="D248" s="28"/>
      <c r="E248" s="28"/>
      <c r="F248" s="28"/>
      <c r="G248" s="28"/>
      <c r="H248" s="28"/>
    </row>
    <row r="249" spans="1:8" ht="12">
      <c r="A249" s="28"/>
      <c r="B249" s="28"/>
      <c r="C249" s="28"/>
      <c r="D249" s="28"/>
      <c r="E249" s="28"/>
      <c r="F249" s="28"/>
      <c r="G249" s="28"/>
      <c r="H249" s="28"/>
    </row>
    <row r="250" spans="1:8" ht="12">
      <c r="A250" s="28"/>
      <c r="B250" s="28"/>
      <c r="C250" s="28"/>
      <c r="D250" s="28"/>
      <c r="E250" s="28"/>
      <c r="F250" s="28"/>
      <c r="G250" s="28"/>
      <c r="H250" s="28"/>
    </row>
    <row r="251" spans="1:8" ht="12">
      <c r="A251" s="28"/>
      <c r="B251" s="28"/>
      <c r="C251" s="28"/>
      <c r="D251" s="28"/>
      <c r="E251" s="28"/>
      <c r="F251" s="28"/>
      <c r="G251" s="28"/>
      <c r="H251" s="28"/>
    </row>
    <row r="252" spans="1:8" ht="12">
      <c r="A252" s="28"/>
      <c r="B252" s="28"/>
      <c r="C252" s="28"/>
      <c r="D252" s="28"/>
      <c r="E252" s="28"/>
      <c r="F252" s="28"/>
      <c r="G252" s="28"/>
      <c r="H252" s="28"/>
    </row>
    <row r="253" spans="1:8" ht="12">
      <c r="A253" s="28"/>
      <c r="B253" s="28"/>
      <c r="C253" s="28"/>
      <c r="D253" s="28"/>
      <c r="E253" s="28"/>
      <c r="F253" s="28"/>
      <c r="G253" s="28"/>
      <c r="H253" s="28"/>
    </row>
    <row r="254" spans="1:8" ht="12">
      <c r="A254" s="28"/>
      <c r="B254" s="28"/>
      <c r="C254" s="28"/>
      <c r="D254" s="28"/>
      <c r="E254" s="28"/>
      <c r="F254" s="28"/>
      <c r="G254" s="28"/>
      <c r="H254" s="28"/>
    </row>
    <row r="255" spans="1:8" ht="12">
      <c r="A255" s="28"/>
      <c r="B255" s="28"/>
      <c r="C255" s="28"/>
      <c r="D255" s="28"/>
      <c r="E255" s="28"/>
      <c r="F255" s="28"/>
      <c r="G255" s="28"/>
      <c r="H255" s="28"/>
    </row>
    <row r="256" spans="1:8" ht="12">
      <c r="A256" s="28"/>
      <c r="B256" s="28"/>
      <c r="C256" s="28"/>
      <c r="D256" s="28"/>
      <c r="E256" s="28"/>
      <c r="F256" s="28"/>
      <c r="G256" s="28"/>
      <c r="H256" s="28"/>
    </row>
    <row r="257" spans="1:8" ht="12">
      <c r="A257" s="28"/>
      <c r="B257" s="28"/>
      <c r="C257" s="28"/>
      <c r="D257" s="28"/>
      <c r="E257" s="28"/>
      <c r="F257" s="28"/>
      <c r="G257" s="28"/>
      <c r="H257" s="28"/>
    </row>
    <row r="258" spans="1:8" ht="12">
      <c r="A258" s="28"/>
      <c r="B258" s="28"/>
      <c r="C258" s="28"/>
      <c r="D258" s="28"/>
      <c r="E258" s="28"/>
      <c r="F258" s="28"/>
      <c r="G258" s="28"/>
      <c r="H258" s="28"/>
    </row>
    <row r="259" spans="1:8" ht="12">
      <c r="A259" s="28"/>
      <c r="B259" s="28"/>
      <c r="C259" s="28"/>
      <c r="D259" s="28"/>
      <c r="E259" s="28"/>
      <c r="F259" s="28"/>
      <c r="G259" s="28"/>
      <c r="H259" s="28"/>
    </row>
    <row r="260" spans="1:8" ht="12">
      <c r="A260" s="28"/>
      <c r="B260" s="28"/>
      <c r="C260" s="28"/>
      <c r="D260" s="28"/>
      <c r="E260" s="28"/>
      <c r="F260" s="28"/>
      <c r="G260" s="28"/>
      <c r="H260" s="28"/>
    </row>
    <row r="261" spans="1:8" ht="12">
      <c r="A261" s="28"/>
      <c r="B261" s="28"/>
      <c r="C261" s="28"/>
      <c r="D261" s="28"/>
      <c r="E261" s="28"/>
      <c r="F261" s="28"/>
      <c r="G261" s="28"/>
      <c r="H261" s="28"/>
    </row>
    <row r="262" spans="1:8" ht="12">
      <c r="A262" s="28"/>
      <c r="B262" s="28"/>
      <c r="C262" s="28"/>
      <c r="D262" s="28"/>
      <c r="E262" s="28"/>
      <c r="F262" s="28"/>
      <c r="G262" s="28"/>
      <c r="H262" s="28"/>
    </row>
    <row r="263" spans="1:8" ht="12">
      <c r="A263" s="28"/>
      <c r="B263" s="28"/>
      <c r="C263" s="28"/>
      <c r="D263" s="28"/>
      <c r="E263" s="28"/>
      <c r="F263" s="28"/>
      <c r="G263" s="28"/>
      <c r="H263" s="28"/>
    </row>
    <row r="264" spans="1:8" ht="12">
      <c r="A264" s="28"/>
      <c r="B264" s="28"/>
      <c r="C264" s="28"/>
      <c r="D264" s="28"/>
      <c r="E264" s="28"/>
      <c r="F264" s="28"/>
      <c r="G264" s="28"/>
      <c r="H264" s="28"/>
    </row>
    <row r="265" spans="1:8" ht="12">
      <c r="A265" s="28"/>
      <c r="B265" s="28"/>
      <c r="C265" s="28"/>
      <c r="D265" s="28"/>
      <c r="E265" s="28"/>
      <c r="F265" s="28"/>
      <c r="G265" s="28"/>
      <c r="H265" s="28"/>
    </row>
    <row r="266" spans="1:8" ht="12">
      <c r="A266" s="28"/>
      <c r="B266" s="28"/>
      <c r="C266" s="28"/>
      <c r="D266" s="28"/>
      <c r="E266" s="28"/>
      <c r="F266" s="28"/>
      <c r="G266" s="28"/>
      <c r="H266" s="28"/>
    </row>
    <row r="267" spans="1:8" ht="12">
      <c r="A267" s="28"/>
      <c r="B267" s="28"/>
      <c r="C267" s="28"/>
      <c r="D267" s="28"/>
      <c r="E267" s="28"/>
      <c r="F267" s="28"/>
      <c r="G267" s="28"/>
      <c r="H267" s="28"/>
    </row>
    <row r="268" spans="1:8" ht="12">
      <c r="A268" s="28"/>
      <c r="B268" s="28"/>
      <c r="C268" s="28"/>
      <c r="D268" s="28"/>
      <c r="E268" s="28"/>
      <c r="F268" s="28"/>
      <c r="G268" s="28"/>
      <c r="H268" s="28"/>
    </row>
    <row r="269" spans="1:8" ht="12">
      <c r="A269" s="28"/>
      <c r="B269" s="28"/>
      <c r="C269" s="28"/>
      <c r="D269" s="28"/>
      <c r="E269" s="28"/>
      <c r="F269" s="28"/>
      <c r="G269" s="28"/>
      <c r="H269" s="28"/>
    </row>
    <row r="270" spans="1:8" ht="12">
      <c r="A270" s="28"/>
      <c r="B270" s="28"/>
      <c r="C270" s="28"/>
      <c r="D270" s="28"/>
      <c r="E270" s="28"/>
      <c r="F270" s="28"/>
      <c r="G270" s="28"/>
      <c r="H270" s="28"/>
    </row>
    <row r="271" spans="1:8" ht="12">
      <c r="A271" s="28"/>
      <c r="B271" s="28"/>
      <c r="C271" s="28"/>
      <c r="D271" s="28"/>
      <c r="E271" s="28"/>
      <c r="F271" s="28"/>
      <c r="G271" s="28"/>
      <c r="H271" s="28"/>
    </row>
    <row r="272" spans="1:8" ht="12">
      <c r="A272" s="28"/>
      <c r="B272" s="28"/>
      <c r="C272" s="28"/>
      <c r="D272" s="28"/>
      <c r="E272" s="28"/>
      <c r="F272" s="28"/>
      <c r="G272" s="28"/>
      <c r="H272" s="28"/>
    </row>
    <row r="273" spans="1:8" ht="12">
      <c r="A273" s="28"/>
      <c r="B273" s="28"/>
      <c r="C273" s="28"/>
      <c r="D273" s="28"/>
      <c r="E273" s="28"/>
      <c r="F273" s="28"/>
      <c r="G273" s="28"/>
      <c r="H273" s="28"/>
    </row>
    <row r="274" spans="1:8" ht="12">
      <c r="A274" s="28"/>
      <c r="B274" s="28"/>
      <c r="C274" s="28"/>
      <c r="D274" s="28"/>
      <c r="E274" s="28"/>
      <c r="F274" s="28"/>
      <c r="G274" s="28"/>
      <c r="H274" s="28"/>
    </row>
    <row r="275" spans="1:8" ht="12">
      <c r="A275" s="28"/>
      <c r="B275" s="28"/>
      <c r="C275" s="28"/>
      <c r="D275" s="28"/>
      <c r="E275" s="28"/>
      <c r="F275" s="28"/>
      <c r="G275" s="28"/>
      <c r="H275" s="28"/>
    </row>
    <row r="276" spans="1:8" ht="12">
      <c r="A276" s="28"/>
      <c r="B276" s="28"/>
      <c r="C276" s="28"/>
      <c r="D276" s="28"/>
      <c r="E276" s="28"/>
      <c r="F276" s="28"/>
      <c r="G276" s="28"/>
      <c r="H276" s="28"/>
    </row>
    <row r="277" spans="1:8" ht="12">
      <c r="A277" s="28"/>
      <c r="B277" s="28"/>
      <c r="C277" s="28"/>
      <c r="D277" s="28"/>
      <c r="E277" s="28"/>
      <c r="F277" s="28"/>
      <c r="G277" s="28"/>
      <c r="H277" s="28"/>
    </row>
    <row r="278" spans="1:8" ht="12">
      <c r="A278" s="28"/>
      <c r="B278" s="28"/>
      <c r="C278" s="28"/>
      <c r="D278" s="28"/>
      <c r="E278" s="28"/>
      <c r="F278" s="28"/>
      <c r="G278" s="28"/>
      <c r="H278" s="28"/>
    </row>
    <row r="279" spans="1:8" ht="12">
      <c r="A279" s="28"/>
      <c r="B279" s="28"/>
      <c r="C279" s="28"/>
      <c r="D279" s="28"/>
      <c r="E279" s="28"/>
      <c r="F279" s="28"/>
      <c r="G279" s="28"/>
      <c r="H279" s="28"/>
    </row>
    <row r="280" spans="1:8" ht="12">
      <c r="A280" s="28"/>
      <c r="B280" s="28"/>
      <c r="C280" s="28"/>
      <c r="D280" s="28"/>
      <c r="E280" s="28"/>
      <c r="F280" s="28"/>
      <c r="G280" s="28"/>
      <c r="H280" s="28"/>
    </row>
    <row r="281" spans="1:8" ht="12">
      <c r="A281" s="28"/>
      <c r="B281" s="28"/>
      <c r="C281" s="28"/>
      <c r="D281" s="28"/>
      <c r="E281" s="28"/>
      <c r="F281" s="28"/>
      <c r="G281" s="28"/>
      <c r="H281" s="28"/>
    </row>
    <row r="282" spans="1:8" ht="12">
      <c r="A282" s="28"/>
      <c r="B282" s="28"/>
      <c r="C282" s="28"/>
      <c r="D282" s="28"/>
      <c r="E282" s="28"/>
      <c r="F282" s="28"/>
      <c r="G282" s="28"/>
      <c r="H282" s="28"/>
    </row>
    <row r="283" spans="1:8" ht="12">
      <c r="A283" s="28"/>
      <c r="B283" s="28"/>
      <c r="C283" s="28"/>
      <c r="D283" s="28"/>
      <c r="E283" s="28"/>
      <c r="F283" s="28"/>
      <c r="G283" s="28"/>
      <c r="H283" s="28"/>
    </row>
    <row r="284" spans="1:8" ht="12">
      <c r="A284" s="28"/>
      <c r="B284" s="28"/>
      <c r="C284" s="28"/>
      <c r="D284" s="28"/>
      <c r="E284" s="28"/>
      <c r="F284" s="28"/>
      <c r="G284" s="28"/>
      <c r="H284" s="28"/>
    </row>
    <row r="285" spans="1:8" ht="12">
      <c r="A285" s="28"/>
      <c r="B285" s="28"/>
      <c r="C285" s="28"/>
      <c r="D285" s="28"/>
      <c r="E285" s="28"/>
      <c r="F285" s="28"/>
      <c r="G285" s="28"/>
      <c r="H285" s="28"/>
    </row>
    <row r="286" spans="1:8" ht="12">
      <c r="A286" s="28"/>
      <c r="B286" s="28"/>
      <c r="C286" s="28"/>
      <c r="D286" s="28"/>
      <c r="E286" s="28"/>
      <c r="F286" s="28"/>
      <c r="G286" s="28"/>
      <c r="H286" s="28"/>
    </row>
    <row r="287" spans="1:8" ht="12">
      <c r="A287" s="28"/>
      <c r="B287" s="28"/>
      <c r="C287" s="28"/>
      <c r="D287" s="28"/>
      <c r="E287" s="28"/>
      <c r="F287" s="28"/>
      <c r="G287" s="28"/>
      <c r="H287" s="28"/>
    </row>
    <row r="288" spans="1:8" ht="12">
      <c r="A288" s="28"/>
      <c r="B288" s="28"/>
      <c r="C288" s="28"/>
      <c r="D288" s="28"/>
      <c r="E288" s="28"/>
      <c r="F288" s="28"/>
      <c r="G288" s="28"/>
      <c r="H288" s="28"/>
    </row>
    <row r="289" spans="1:8" ht="12">
      <c r="A289" s="28"/>
      <c r="B289" s="28"/>
      <c r="C289" s="28"/>
      <c r="D289" s="28"/>
      <c r="E289" s="28"/>
      <c r="F289" s="28"/>
      <c r="G289" s="28"/>
      <c r="H289" s="28"/>
    </row>
    <row r="290" spans="1:8" ht="12">
      <c r="A290" s="28"/>
      <c r="B290" s="28"/>
      <c r="C290" s="28"/>
      <c r="D290" s="28"/>
      <c r="E290" s="28"/>
      <c r="F290" s="28"/>
      <c r="G290" s="28"/>
      <c r="H290" s="28"/>
    </row>
    <row r="291" spans="1:8" ht="12">
      <c r="A291" s="28"/>
      <c r="B291" s="28"/>
      <c r="C291" s="28"/>
      <c r="D291" s="28"/>
      <c r="E291" s="28"/>
      <c r="F291" s="28"/>
      <c r="G291" s="28"/>
      <c r="H291" s="28"/>
    </row>
    <row r="292" spans="1:8" ht="12">
      <c r="A292" s="28"/>
      <c r="B292" s="28"/>
      <c r="C292" s="28"/>
      <c r="D292" s="28"/>
      <c r="E292" s="28"/>
      <c r="F292" s="28"/>
      <c r="G292" s="28"/>
      <c r="H292" s="28"/>
    </row>
    <row r="293" spans="1:8" ht="12">
      <c r="A293" s="28"/>
      <c r="B293" s="28"/>
      <c r="C293" s="28"/>
      <c r="D293" s="28"/>
      <c r="E293" s="28"/>
      <c r="F293" s="28"/>
      <c r="G293" s="28"/>
      <c r="H293" s="28"/>
    </row>
    <row r="294" spans="1:8" ht="12">
      <c r="A294" s="28"/>
      <c r="B294" s="28"/>
      <c r="C294" s="28"/>
      <c r="D294" s="28"/>
      <c r="E294" s="28"/>
      <c r="F294" s="28"/>
      <c r="G294" s="28"/>
      <c r="H294" s="28"/>
    </row>
    <row r="295" spans="1:8" ht="12">
      <c r="A295" s="28"/>
      <c r="B295" s="28"/>
      <c r="C295" s="28"/>
      <c r="D295" s="28"/>
      <c r="E295" s="28"/>
      <c r="F295" s="28"/>
      <c r="G295" s="28"/>
      <c r="H295" s="28"/>
    </row>
    <row r="296" spans="1:8" ht="12">
      <c r="A296" s="28"/>
      <c r="B296" s="28"/>
      <c r="C296" s="28"/>
      <c r="D296" s="28"/>
      <c r="E296" s="28"/>
      <c r="F296" s="28"/>
      <c r="G296" s="28"/>
      <c r="H296" s="28"/>
    </row>
    <row r="297" spans="1:8" ht="12">
      <c r="A297" s="28"/>
      <c r="B297" s="28"/>
      <c r="C297" s="28"/>
      <c r="D297" s="28"/>
      <c r="E297" s="28"/>
      <c r="F297" s="28"/>
      <c r="G297" s="28"/>
      <c r="H297" s="28"/>
    </row>
    <row r="298" spans="1:8" ht="12">
      <c r="A298" s="28"/>
      <c r="B298" s="28"/>
      <c r="C298" s="28"/>
      <c r="D298" s="28"/>
      <c r="E298" s="28"/>
      <c r="F298" s="28"/>
      <c r="G298" s="28"/>
      <c r="H298" s="28"/>
    </row>
    <row r="299" spans="1:8" ht="12">
      <c r="A299" s="28"/>
      <c r="B299" s="28"/>
      <c r="C299" s="28"/>
      <c r="D299" s="28"/>
      <c r="E299" s="28"/>
      <c r="F299" s="28"/>
      <c r="G299" s="28"/>
      <c r="H299" s="28"/>
    </row>
    <row r="300" spans="1:8" ht="12">
      <c r="A300" s="28"/>
      <c r="B300" s="28"/>
      <c r="C300" s="28"/>
      <c r="D300" s="28"/>
      <c r="E300" s="28"/>
      <c r="F300" s="28"/>
      <c r="G300" s="28"/>
      <c r="H300" s="28"/>
    </row>
    <row r="301" spans="1:8" ht="12">
      <c r="A301" s="28"/>
      <c r="B301" s="28"/>
      <c r="C301" s="28"/>
      <c r="D301" s="28"/>
      <c r="E301" s="28"/>
      <c r="F301" s="28"/>
      <c r="G301" s="28"/>
      <c r="H301" s="28"/>
    </row>
    <row r="302" spans="1:8" ht="12">
      <c r="A302" s="28"/>
      <c r="B302" s="28"/>
      <c r="C302" s="28"/>
      <c r="D302" s="28"/>
      <c r="E302" s="28"/>
      <c r="F302" s="28"/>
      <c r="G302" s="28"/>
      <c r="H302" s="28"/>
    </row>
    <row r="303" spans="1:8" ht="12">
      <c r="A303" s="28"/>
      <c r="B303" s="28"/>
      <c r="C303" s="28"/>
      <c r="D303" s="28"/>
      <c r="E303" s="28"/>
      <c r="F303" s="28"/>
      <c r="G303" s="28"/>
      <c r="H303" s="28"/>
    </row>
    <row r="304" spans="1:8" ht="12">
      <c r="A304" s="28"/>
      <c r="B304" s="28"/>
      <c r="C304" s="28"/>
      <c r="D304" s="28"/>
      <c r="E304" s="28"/>
      <c r="F304" s="28"/>
      <c r="G304" s="28"/>
      <c r="H304" s="28"/>
    </row>
    <row r="305" spans="1:8" ht="12">
      <c r="A305" s="28"/>
      <c r="B305" s="28"/>
      <c r="C305" s="28"/>
      <c r="D305" s="28"/>
      <c r="E305" s="28"/>
      <c r="F305" s="28"/>
      <c r="G305" s="28"/>
      <c r="H305" s="28"/>
    </row>
    <row r="306" spans="1:8" ht="12">
      <c r="A306" s="28"/>
      <c r="B306" s="28"/>
      <c r="C306" s="28"/>
      <c r="D306" s="28"/>
      <c r="E306" s="28"/>
      <c r="F306" s="28"/>
      <c r="G306" s="28"/>
      <c r="H306" s="28"/>
    </row>
    <row r="307" spans="1:8" ht="12">
      <c r="A307" s="28"/>
      <c r="B307" s="28"/>
      <c r="C307" s="28"/>
      <c r="D307" s="28"/>
      <c r="E307" s="28"/>
      <c r="F307" s="28"/>
      <c r="G307" s="28"/>
      <c r="H307" s="28"/>
    </row>
    <row r="308" spans="1:8" ht="12">
      <c r="A308" s="28"/>
      <c r="B308" s="28"/>
      <c r="C308" s="28"/>
      <c r="D308" s="28"/>
      <c r="E308" s="28"/>
      <c r="F308" s="28"/>
      <c r="G308" s="28"/>
      <c r="H308" s="28"/>
    </row>
    <row r="309" spans="1:8" ht="12">
      <c r="A309" s="28"/>
      <c r="B309" s="28"/>
      <c r="C309" s="28"/>
      <c r="D309" s="28"/>
      <c r="E309" s="28"/>
      <c r="F309" s="28"/>
      <c r="G309" s="28"/>
      <c r="H309" s="28"/>
    </row>
  </sheetData>
  <sheetProtection sheet="1" objects="1" scenarios="1"/>
  <mergeCells count="16">
    <mergeCell ref="A8:H8"/>
    <mergeCell ref="A9:D9"/>
    <mergeCell ref="A76:H76"/>
    <mergeCell ref="A28:H28"/>
    <mergeCell ref="A25:H25"/>
    <mergeCell ref="A23:H23"/>
    <mergeCell ref="A52:H52"/>
    <mergeCell ref="A64:H64"/>
    <mergeCell ref="B24:D24"/>
    <mergeCell ref="A18:D18"/>
    <mergeCell ref="A2:H2"/>
    <mergeCell ref="A3:H3"/>
    <mergeCell ref="A6:H6"/>
    <mergeCell ref="A7:H7"/>
    <mergeCell ref="A4:H4"/>
    <mergeCell ref="A5:H5"/>
  </mergeCells>
  <printOptions horizontalCentered="1"/>
  <pageMargins left="0.5" right="0.5" top="0.5" bottom="0.75" header="0.5" footer="0.5"/>
  <pageSetup fitToHeight="1" fitToWidth="1"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ARE User</cp:lastModifiedBy>
  <cp:lastPrinted>2005-04-30T18:10:23Z</cp:lastPrinted>
  <dcterms:created xsi:type="dcterms:W3CDTF">2003-04-22T20:32:14Z</dcterms:created>
  <dcterms:modified xsi:type="dcterms:W3CDTF">2005-05-27T18:42:02Z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